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sldx" ContentType="application/vnd.openxmlformats-officedocument.presentationml.slide"/>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95" windowWidth="15000" windowHeight="5910" activeTab="7"/>
  </bookViews>
  <sheets>
    <sheet name="Lamp 1 " sheetId="19" r:id="rId1"/>
    <sheet name="Lamp 2" sheetId="8" r:id="rId2"/>
    <sheet name="Lamp 3" sheetId="23" r:id="rId3"/>
    <sheet name="Lamp 3 rev" sheetId="21" state="hidden" r:id="rId4"/>
    <sheet name="Lamp 4" sheetId="13" r:id="rId5"/>
    <sheet name="Lamp 5 " sheetId="20" r:id="rId6"/>
    <sheet name="Lamp 6" sheetId="14" r:id="rId7"/>
    <sheet name="Lamp 7" sheetId="17" r:id="rId8"/>
    <sheet name="Lamp 8" sheetId="18" r:id="rId9"/>
    <sheet name="Lamp 7 (2)" sheetId="22" state="hidden" r:id="rId10"/>
  </sheets>
  <externalReferences>
    <externalReference r:id="rId11"/>
  </externalReferences>
  <definedNames>
    <definedName name="_xlnm.Print_Area" localSheetId="0">'Lamp 1 '!$A$1:$L$122</definedName>
    <definedName name="_xlnm.Print_Area" localSheetId="1">'Lamp 2'!$A$1:$J$36</definedName>
    <definedName name="_xlnm.Print_Area" localSheetId="2">'Lamp 3'!$A$1:$V$42</definedName>
    <definedName name="_xlnm.Print_Area" localSheetId="3">'Lamp 3 rev'!$A$1:$V$42</definedName>
    <definedName name="_xlnm.Print_Area" localSheetId="4">'Lamp 4'!$A$1:$O$38</definedName>
    <definedName name="_xlnm.Print_Area" localSheetId="5">'Lamp 5 '!$A$1:$L$45</definedName>
    <definedName name="_xlnm.Print_Area" localSheetId="6">'Lamp 6'!$A$1:$I$138</definedName>
    <definedName name="_xlnm.Print_Area" localSheetId="8">'Lamp 8'!$A$1:$V$131</definedName>
    <definedName name="_xlnm.Print_Titles" localSheetId="0">'Lamp 1 '!$6:$7</definedName>
    <definedName name="_xlnm.Print_Titles" localSheetId="1">'Lamp 2'!$5:$6</definedName>
    <definedName name="_xlnm.Print_Titles" localSheetId="2">'Lamp 3'!$5:$6</definedName>
    <definedName name="_xlnm.Print_Titles" localSheetId="3">'Lamp 3 rev'!$5:$6</definedName>
    <definedName name="_xlnm.Print_Titles" localSheetId="5">'Lamp 5 '!$4:$4</definedName>
    <definedName name="_xlnm.Print_Titles" localSheetId="6">'Lamp 6'!$4:$4</definedName>
    <definedName name="_xlnm.Print_Titles" localSheetId="7">'Lamp 7'!$5:$5</definedName>
    <definedName name="_xlnm.Print_Titles" localSheetId="9">'Lamp 7 (2)'!$5:$5</definedName>
    <definedName name="_xlnm.Print_Titles" localSheetId="8">'Lamp 8'!$7:$9</definedName>
  </definedNames>
  <calcPr calcId="144525"/>
</workbook>
</file>

<file path=xl/calcChain.xml><?xml version="1.0" encoding="utf-8"?>
<calcChain xmlns="http://schemas.openxmlformats.org/spreadsheetml/2006/main">
  <c r="V121" i="18" l="1"/>
  <c r="V120" i="18"/>
  <c r="V119" i="18"/>
  <c r="V118" i="18"/>
  <c r="V117" i="18"/>
  <c r="V116" i="18"/>
  <c r="V115" i="18"/>
  <c r="V114" i="18"/>
  <c r="V109" i="18"/>
  <c r="V104" i="18"/>
  <c r="V102" i="18"/>
  <c r="V101" i="18"/>
  <c r="V98" i="18"/>
  <c r="V97" i="18"/>
  <c r="V96" i="18"/>
  <c r="V94" i="18"/>
  <c r="V92" i="18"/>
  <c r="V90" i="18"/>
  <c r="V86" i="18"/>
  <c r="V85" i="18"/>
  <c r="V80" i="18"/>
  <c r="V79" i="18"/>
  <c r="V77" i="18"/>
  <c r="V76" i="18"/>
  <c r="V75" i="18"/>
  <c r="V74" i="18"/>
  <c r="V73" i="18"/>
  <c r="V72" i="18"/>
  <c r="V71" i="18"/>
  <c r="V68" i="18"/>
  <c r="V65" i="18"/>
  <c r="V63" i="18"/>
  <c r="V62" i="18"/>
  <c r="V59" i="18"/>
  <c r="V57" i="18"/>
  <c r="V49" i="18"/>
  <c r="V48" i="18"/>
  <c r="V47" i="18"/>
  <c r="V46" i="18"/>
  <c r="V45" i="18"/>
  <c r="V39" i="18"/>
  <c r="V38" i="18"/>
  <c r="V37" i="18"/>
  <c r="V35" i="18"/>
  <c r="V27" i="18"/>
  <c r="D71" i="23"/>
  <c r="J63" i="23"/>
  <c r="I63" i="23"/>
  <c r="H63" i="23"/>
  <c r="G57" i="23"/>
  <c r="J46" i="23"/>
  <c r="J48" i="23" s="1"/>
  <c r="J51" i="23" s="1"/>
  <c r="I46" i="23"/>
  <c r="I48" i="23" s="1"/>
  <c r="I51" i="23" s="1"/>
  <c r="H46" i="23"/>
  <c r="G46" i="23"/>
  <c r="G48" i="23" s="1"/>
  <c r="G51" i="23" s="1"/>
  <c r="G53" i="23" s="1"/>
  <c r="N44" i="23"/>
  <c r="Q41" i="23"/>
  <c r="K41" i="23"/>
  <c r="O38" i="23"/>
  <c r="N38" i="23"/>
  <c r="M38" i="23"/>
  <c r="L38" i="23"/>
  <c r="I38" i="23"/>
  <c r="H38" i="23"/>
  <c r="G38" i="23"/>
  <c r="F38" i="23"/>
  <c r="U35" i="23"/>
  <c r="U38" i="23" s="1"/>
  <c r="T35" i="23"/>
  <c r="S35" i="23"/>
  <c r="S38" i="23" s="1"/>
  <c r="R35" i="23"/>
  <c r="R38" i="23" s="1"/>
  <c r="P35" i="23"/>
  <c r="J35" i="23"/>
  <c r="U33" i="23"/>
  <c r="T33" i="23"/>
  <c r="S33" i="23"/>
  <c r="R33" i="23"/>
  <c r="P33" i="23"/>
  <c r="P38" i="23" s="1"/>
  <c r="J33" i="23"/>
  <c r="V33" i="23" s="1"/>
  <c r="U27" i="23"/>
  <c r="T27" i="23"/>
  <c r="S27" i="23"/>
  <c r="R27" i="23"/>
  <c r="P27" i="23"/>
  <c r="J27" i="23"/>
  <c r="U26" i="23"/>
  <c r="T26" i="23"/>
  <c r="S26" i="23"/>
  <c r="R26" i="23"/>
  <c r="U25" i="23"/>
  <c r="T25" i="23"/>
  <c r="S25" i="23"/>
  <c r="R25" i="23"/>
  <c r="P25" i="23"/>
  <c r="J25" i="23"/>
  <c r="O24" i="23"/>
  <c r="N24" i="23"/>
  <c r="M24" i="23"/>
  <c r="L24" i="23"/>
  <c r="I24" i="23"/>
  <c r="U24" i="23" s="1"/>
  <c r="H24" i="23"/>
  <c r="T24" i="23" s="1"/>
  <c r="G24" i="23"/>
  <c r="S24" i="23" s="1"/>
  <c r="F24" i="23"/>
  <c r="U23" i="23"/>
  <c r="T23" i="23"/>
  <c r="S23" i="23"/>
  <c r="R23" i="23"/>
  <c r="U22" i="23"/>
  <c r="T22" i="23"/>
  <c r="S22" i="23"/>
  <c r="R22" i="23"/>
  <c r="P22" i="23"/>
  <c r="J22" i="23"/>
  <c r="U21" i="23"/>
  <c r="T21" i="23"/>
  <c r="S21" i="23"/>
  <c r="R21" i="23"/>
  <c r="P21" i="23"/>
  <c r="J21" i="23"/>
  <c r="T20" i="23"/>
  <c r="O20" i="23"/>
  <c r="N20" i="23"/>
  <c r="M20" i="23"/>
  <c r="L20" i="23"/>
  <c r="I20" i="23"/>
  <c r="U20" i="23" s="1"/>
  <c r="H20" i="23"/>
  <c r="G20" i="23"/>
  <c r="S20" i="23" s="1"/>
  <c r="F20" i="23"/>
  <c r="U19" i="23"/>
  <c r="T19" i="23"/>
  <c r="S19" i="23"/>
  <c r="R19" i="23"/>
  <c r="P18" i="23"/>
  <c r="I18" i="23"/>
  <c r="U18" i="23" s="1"/>
  <c r="H18" i="23"/>
  <c r="T18" i="23" s="1"/>
  <c r="G18" i="23"/>
  <c r="S18" i="23" s="1"/>
  <c r="F18" i="23"/>
  <c r="J18" i="23" s="1"/>
  <c r="O16" i="23"/>
  <c r="N16" i="23"/>
  <c r="M16" i="23"/>
  <c r="L16" i="23"/>
  <c r="I16" i="23"/>
  <c r="U16" i="23" s="1"/>
  <c r="H16" i="23"/>
  <c r="T16" i="23" s="1"/>
  <c r="G16" i="23"/>
  <c r="S16" i="23" s="1"/>
  <c r="F16" i="23"/>
  <c r="U15" i="23"/>
  <c r="T15" i="23"/>
  <c r="O15" i="23"/>
  <c r="N15" i="23"/>
  <c r="M15" i="23"/>
  <c r="L15" i="23"/>
  <c r="P15" i="23" s="1"/>
  <c r="I15" i="23"/>
  <c r="H15" i="23"/>
  <c r="G15" i="23"/>
  <c r="J15" i="23" s="1"/>
  <c r="F15" i="23"/>
  <c r="R15" i="23" s="1"/>
  <c r="Q14" i="23"/>
  <c r="O14" i="23"/>
  <c r="N14" i="23"/>
  <c r="N30" i="23" s="1"/>
  <c r="M14" i="23"/>
  <c r="L14" i="23"/>
  <c r="R14" i="23" s="1"/>
  <c r="K14" i="23"/>
  <c r="I14" i="23"/>
  <c r="U14" i="23" s="1"/>
  <c r="H14" i="23"/>
  <c r="G14" i="23"/>
  <c r="U13" i="23"/>
  <c r="T13" i="23"/>
  <c r="S13" i="23"/>
  <c r="R13" i="23"/>
  <c r="S12" i="23"/>
  <c r="R12" i="23"/>
  <c r="P12" i="23"/>
  <c r="I12" i="23"/>
  <c r="H12" i="23"/>
  <c r="T12" i="23" s="1"/>
  <c r="G12" i="23"/>
  <c r="U11" i="23"/>
  <c r="T11" i="23"/>
  <c r="S11" i="23"/>
  <c r="R11" i="23"/>
  <c r="U9" i="23"/>
  <c r="T9" i="23"/>
  <c r="S9" i="23"/>
  <c r="R9" i="23"/>
  <c r="P9" i="23"/>
  <c r="J9" i="23"/>
  <c r="U8" i="23"/>
  <c r="T8" i="23"/>
  <c r="S8" i="23"/>
  <c r="R8" i="23"/>
  <c r="V8" i="23" s="1"/>
  <c r="P8" i="23"/>
  <c r="J8" i="23"/>
  <c r="U7" i="23"/>
  <c r="T7" i="23"/>
  <c r="S7" i="23"/>
  <c r="R7" i="23"/>
  <c r="P7" i="23"/>
  <c r="J7" i="23"/>
  <c r="K4" i="23"/>
  <c r="J12" i="23" l="1"/>
  <c r="R18" i="23"/>
  <c r="V22" i="23"/>
  <c r="J24" i="23"/>
  <c r="P24" i="23"/>
  <c r="R24" i="23"/>
  <c r="V24" i="23" s="1"/>
  <c r="V25" i="23"/>
  <c r="I30" i="23"/>
  <c r="O30" i="23"/>
  <c r="V9" i="23"/>
  <c r="G30" i="23"/>
  <c r="J16" i="23"/>
  <c r="P16" i="23"/>
  <c r="R16" i="23"/>
  <c r="V16" i="23" s="1"/>
  <c r="J38" i="23"/>
  <c r="T38" i="23"/>
  <c r="N41" i="23"/>
  <c r="H48" i="23"/>
  <c r="H51" i="23" s="1"/>
  <c r="H59" i="23"/>
  <c r="H30" i="23"/>
  <c r="H41" i="23" s="1"/>
  <c r="M30" i="23"/>
  <c r="M41" i="23" s="1"/>
  <c r="J20" i="23"/>
  <c r="P20" i="23"/>
  <c r="V21" i="23"/>
  <c r="V27" i="23"/>
  <c r="I59" i="23"/>
  <c r="D53" i="23"/>
  <c r="G55" i="23"/>
  <c r="V18" i="23"/>
  <c r="G41" i="23"/>
  <c r="U30" i="23"/>
  <c r="U41" i="23" s="1"/>
  <c r="V15" i="23"/>
  <c r="I41" i="23"/>
  <c r="O41" i="23"/>
  <c r="T14" i="23"/>
  <c r="T30" i="23" s="1"/>
  <c r="T41" i="23" s="1"/>
  <c r="S14" i="23"/>
  <c r="V14" i="23" s="1"/>
  <c r="V7" i="23"/>
  <c r="J14" i="23"/>
  <c r="J30" i="23" s="1"/>
  <c r="J41" i="23" s="1"/>
  <c r="S15" i="23"/>
  <c r="R20" i="23"/>
  <c r="V20" i="23" s="1"/>
  <c r="F30" i="23"/>
  <c r="F41" i="23" s="1"/>
  <c r="V35" i="23"/>
  <c r="V38" i="23" s="1"/>
  <c r="U12" i="23"/>
  <c r="V12" i="23" s="1"/>
  <c r="G59" i="23"/>
  <c r="G61" i="23" s="1"/>
  <c r="J59" i="23"/>
  <c r="L30" i="23"/>
  <c r="L41" i="23" s="1"/>
  <c r="P14" i="23"/>
  <c r="P30" i="23" s="1"/>
  <c r="P41" i="23" s="1"/>
  <c r="V41" i="23" l="1"/>
  <c r="I53" i="23"/>
  <c r="I55" i="23" s="1"/>
  <c r="I57" i="23" s="1"/>
  <c r="I61" i="23" s="1"/>
  <c r="H64" i="23"/>
  <c r="H65" i="23" s="1"/>
  <c r="H66" i="23" s="1"/>
  <c r="J53" i="23"/>
  <c r="J55" i="23" s="1"/>
  <c r="J57" i="23" s="1"/>
  <c r="I64" i="23"/>
  <c r="I65" i="23" s="1"/>
  <c r="I66" i="23" s="1"/>
  <c r="J64" i="23"/>
  <c r="J65" i="23" s="1"/>
  <c r="J66" i="23" s="1"/>
  <c r="H53" i="23"/>
  <c r="H55" i="23" s="1"/>
  <c r="H57" i="23" s="1"/>
  <c r="H61" i="23" s="1"/>
  <c r="J61" i="23"/>
  <c r="V30" i="23"/>
  <c r="R30" i="23"/>
  <c r="R41" i="23" s="1"/>
  <c r="S30" i="23"/>
  <c r="S41" i="23" s="1"/>
  <c r="F15" i="21" l="1"/>
  <c r="N20" i="19"/>
  <c r="N13" i="19"/>
  <c r="N11" i="19"/>
  <c r="N14" i="19"/>
  <c r="N12" i="19"/>
  <c r="E17" i="8" l="1"/>
  <c r="F17" i="8"/>
  <c r="G17" i="8"/>
  <c r="H17" i="8"/>
  <c r="I17" i="8"/>
  <c r="J17" i="8"/>
  <c r="O21" i="8"/>
  <c r="I7" i="8"/>
  <c r="H7" i="8"/>
  <c r="G7" i="8"/>
  <c r="E7" i="8"/>
  <c r="K44" i="19" l="1"/>
  <c r="K43" i="19"/>
  <c r="K42" i="19"/>
  <c r="K41" i="19"/>
  <c r="K40" i="19"/>
  <c r="K109" i="19"/>
  <c r="K91" i="19"/>
  <c r="K70" i="19"/>
  <c r="K69" i="19"/>
  <c r="K112" i="19" l="1"/>
  <c r="K113" i="19"/>
  <c r="P8" i="21" l="1"/>
  <c r="J9" i="21"/>
  <c r="R9" i="21"/>
  <c r="G16" i="21"/>
  <c r="H16" i="21"/>
  <c r="I16" i="21"/>
  <c r="J8" i="21"/>
  <c r="S7" i="21"/>
  <c r="R7" i="21"/>
  <c r="P7" i="21"/>
  <c r="J7" i="21"/>
  <c r="M16" i="21"/>
  <c r="N16" i="21"/>
  <c r="O16" i="21"/>
  <c r="L16" i="21"/>
  <c r="M15" i="21"/>
  <c r="N15" i="21"/>
  <c r="O15" i="21"/>
  <c r="L15" i="21"/>
  <c r="G15" i="21"/>
  <c r="S15" i="21" s="1"/>
  <c r="H15" i="21"/>
  <c r="T15" i="21" s="1"/>
  <c r="I15" i="21"/>
  <c r="U15" i="21" s="1"/>
  <c r="Q14" i="21"/>
  <c r="H14" i="21"/>
  <c r="I14" i="21"/>
  <c r="K14" i="21"/>
  <c r="K4" i="21" s="1"/>
  <c r="L14" i="21"/>
  <c r="R14" i="21" s="1"/>
  <c r="M14" i="21"/>
  <c r="N14" i="21"/>
  <c r="O14" i="21"/>
  <c r="G14" i="21"/>
  <c r="D71" i="21"/>
  <c r="J63" i="21"/>
  <c r="I63" i="21"/>
  <c r="H63" i="21"/>
  <c r="G57" i="21"/>
  <c r="J46" i="21"/>
  <c r="H46" i="21"/>
  <c r="G46" i="21"/>
  <c r="G59" i="21" s="1"/>
  <c r="N44" i="21"/>
  <c r="Q41" i="21"/>
  <c r="K41" i="21"/>
  <c r="O38" i="21"/>
  <c r="N38" i="21"/>
  <c r="M38" i="21"/>
  <c r="L38" i="21"/>
  <c r="I38" i="21"/>
  <c r="H38" i="21"/>
  <c r="G38" i="21"/>
  <c r="F38" i="21"/>
  <c r="U35" i="21"/>
  <c r="T35" i="21"/>
  <c r="S35" i="21"/>
  <c r="R35" i="21"/>
  <c r="P35" i="21"/>
  <c r="J35" i="21"/>
  <c r="U33" i="21"/>
  <c r="T33" i="21"/>
  <c r="S33" i="21"/>
  <c r="S38" i="21" s="1"/>
  <c r="R33" i="21"/>
  <c r="P33" i="21"/>
  <c r="J33" i="21"/>
  <c r="U27" i="21"/>
  <c r="T27" i="21"/>
  <c r="S27" i="21"/>
  <c r="R27" i="21"/>
  <c r="P27" i="21"/>
  <c r="J27" i="21"/>
  <c r="U26" i="21"/>
  <c r="T26" i="21"/>
  <c r="S26" i="21"/>
  <c r="R26" i="21"/>
  <c r="U25" i="21"/>
  <c r="T25" i="21"/>
  <c r="S25" i="21"/>
  <c r="R25" i="21"/>
  <c r="P25" i="21"/>
  <c r="J25" i="21"/>
  <c r="O24" i="21"/>
  <c r="N24" i="21"/>
  <c r="M24" i="21"/>
  <c r="L24" i="21"/>
  <c r="I24" i="21"/>
  <c r="U24" i="21" s="1"/>
  <c r="H24" i="21"/>
  <c r="T24" i="21" s="1"/>
  <c r="G24" i="21"/>
  <c r="S24" i="21" s="1"/>
  <c r="F24" i="21"/>
  <c r="R24" i="21" s="1"/>
  <c r="U23" i="21"/>
  <c r="T23" i="21"/>
  <c r="S23" i="21"/>
  <c r="R23" i="21"/>
  <c r="U22" i="21"/>
  <c r="T22" i="21"/>
  <c r="S22" i="21"/>
  <c r="R22" i="21"/>
  <c r="P22" i="21"/>
  <c r="J22" i="21"/>
  <c r="U21" i="21"/>
  <c r="T21" i="21"/>
  <c r="S21" i="21"/>
  <c r="R21" i="21"/>
  <c r="P21" i="21"/>
  <c r="J21" i="21"/>
  <c r="O20" i="21"/>
  <c r="N20" i="21"/>
  <c r="M20" i="21"/>
  <c r="L20" i="21"/>
  <c r="I20" i="21"/>
  <c r="U20" i="21" s="1"/>
  <c r="H20" i="21"/>
  <c r="T20" i="21" s="1"/>
  <c r="G20" i="21"/>
  <c r="S20" i="21" s="1"/>
  <c r="F20" i="21"/>
  <c r="R20" i="21" s="1"/>
  <c r="U19" i="21"/>
  <c r="T19" i="21"/>
  <c r="S19" i="21"/>
  <c r="R19" i="21"/>
  <c r="P18" i="21"/>
  <c r="I18" i="21"/>
  <c r="U18" i="21" s="1"/>
  <c r="H18" i="21"/>
  <c r="T18" i="21" s="1"/>
  <c r="G18" i="21"/>
  <c r="S18" i="21" s="1"/>
  <c r="F18" i="21"/>
  <c r="R18" i="21" s="1"/>
  <c r="U13" i="21"/>
  <c r="T13" i="21"/>
  <c r="S13" i="21"/>
  <c r="R13" i="21"/>
  <c r="R12" i="21"/>
  <c r="P12" i="21"/>
  <c r="I12" i="21"/>
  <c r="H12" i="21"/>
  <c r="G12" i="21"/>
  <c r="U11" i="21"/>
  <c r="T11" i="21"/>
  <c r="S11" i="21"/>
  <c r="R11" i="21"/>
  <c r="U9" i="21"/>
  <c r="T9" i="21"/>
  <c r="S9" i="21"/>
  <c r="P9" i="21"/>
  <c r="U8" i="21"/>
  <c r="T8" i="21"/>
  <c r="S8" i="21"/>
  <c r="R8" i="21"/>
  <c r="U7" i="21"/>
  <c r="T7" i="21"/>
  <c r="S14" i="21" l="1"/>
  <c r="J38" i="21"/>
  <c r="H48" i="21"/>
  <c r="H51" i="21" s="1"/>
  <c r="P38" i="21"/>
  <c r="U38" i="21"/>
  <c r="T16" i="21"/>
  <c r="H30" i="21"/>
  <c r="H41" i="21" s="1"/>
  <c r="S16" i="21"/>
  <c r="G30" i="21"/>
  <c r="L30" i="21"/>
  <c r="L41" i="21" s="1"/>
  <c r="N30" i="21"/>
  <c r="N41" i="21" s="1"/>
  <c r="P15" i="21"/>
  <c r="U14" i="21"/>
  <c r="P14" i="21"/>
  <c r="T14" i="21"/>
  <c r="V14" i="21" s="1"/>
  <c r="U16" i="21"/>
  <c r="G41" i="21"/>
  <c r="J15" i="21"/>
  <c r="M30" i="21"/>
  <c r="M41" i="21" s="1"/>
  <c r="O30" i="21"/>
  <c r="O41" i="21" s="1"/>
  <c r="J14" i="21"/>
  <c r="R15" i="21"/>
  <c r="V15" i="21" s="1"/>
  <c r="P16" i="21"/>
  <c r="I30" i="21"/>
  <c r="I41" i="21" s="1"/>
  <c r="V20" i="21"/>
  <c r="V21" i="21"/>
  <c r="V22" i="21"/>
  <c r="V24" i="21"/>
  <c r="P24" i="21"/>
  <c r="V25" i="21"/>
  <c r="V27" i="21"/>
  <c r="V35" i="21"/>
  <c r="G61" i="21"/>
  <c r="R38" i="21"/>
  <c r="T38" i="21"/>
  <c r="H59" i="21"/>
  <c r="V8" i="21"/>
  <c r="V9" i="21"/>
  <c r="I46" i="21"/>
  <c r="I59" i="21" s="1"/>
  <c r="J59" i="21"/>
  <c r="V18" i="21"/>
  <c r="V7" i="21"/>
  <c r="J12" i="21"/>
  <c r="T12" i="21"/>
  <c r="J20" i="21"/>
  <c r="G48" i="21"/>
  <c r="G51" i="21" s="1"/>
  <c r="G53" i="21" s="1"/>
  <c r="S12" i="21"/>
  <c r="S30" i="21" s="1"/>
  <c r="U12" i="21"/>
  <c r="J18" i="21"/>
  <c r="P20" i="21"/>
  <c r="J24" i="21"/>
  <c r="V33" i="21"/>
  <c r="V38" i="21" s="1"/>
  <c r="V112" i="18"/>
  <c r="V87" i="18"/>
  <c r="I48" i="21" l="1"/>
  <c r="I51" i="21" s="1"/>
  <c r="P30" i="21"/>
  <c r="P41" i="21" s="1"/>
  <c r="U30" i="21"/>
  <c r="U41" i="21" s="1"/>
  <c r="T30" i="21"/>
  <c r="T41" i="21" s="1"/>
  <c r="V12" i="21"/>
  <c r="J48" i="21"/>
  <c r="J51" i="21" s="1"/>
  <c r="G55" i="21"/>
  <c r="D53" i="21"/>
  <c r="S41" i="21"/>
  <c r="K64" i="18"/>
  <c r="K97" i="19"/>
  <c r="K99" i="18"/>
  <c r="K95" i="18"/>
  <c r="K91" i="18"/>
  <c r="K90" i="18"/>
  <c r="K89" i="18"/>
  <c r="K87" i="18"/>
  <c r="K79" i="18"/>
  <c r="K78" i="18"/>
  <c r="K77" i="18"/>
  <c r="K74" i="18"/>
  <c r="K73" i="18"/>
  <c r="K72" i="18"/>
  <c r="K71" i="18"/>
  <c r="K70" i="18"/>
  <c r="K66" i="18"/>
  <c r="K61" i="18"/>
  <c r="I64" i="21" l="1"/>
  <c r="I65" i="21" s="1"/>
  <c r="I66" i="21" s="1"/>
  <c r="I53" i="21"/>
  <c r="I55" i="21" s="1"/>
  <c r="I57" i="21" s="1"/>
  <c r="I61" i="21" s="1"/>
  <c r="J64" i="21"/>
  <c r="J65" i="21" s="1"/>
  <c r="J66" i="21" s="1"/>
  <c r="H64" i="21"/>
  <c r="H65" i="21" s="1"/>
  <c r="H66" i="21" s="1"/>
  <c r="J53" i="21"/>
  <c r="J55" i="21" s="1"/>
  <c r="J57" i="21" s="1"/>
  <c r="J61" i="21" s="1"/>
  <c r="H53" i="21"/>
  <c r="H55" i="21" s="1"/>
  <c r="H57" i="21" s="1"/>
  <c r="H61" i="21" s="1"/>
  <c r="K111" i="19" l="1"/>
  <c r="K110" i="19"/>
  <c r="K108" i="19"/>
  <c r="K107" i="19"/>
  <c r="K106" i="19"/>
  <c r="K105" i="19"/>
  <c r="K62" i="19"/>
  <c r="K59" i="19"/>
  <c r="K57" i="19"/>
  <c r="K56" i="19"/>
  <c r="K95" i="19"/>
  <c r="K94" i="19"/>
  <c r="K90" i="19"/>
  <c r="K89" i="19"/>
  <c r="K87" i="19"/>
  <c r="K85" i="19"/>
  <c r="K83" i="19"/>
  <c r="K74" i="19"/>
  <c r="K73" i="19"/>
  <c r="K71" i="19"/>
  <c r="K68" i="19"/>
  <c r="K67" i="19"/>
  <c r="K66" i="19"/>
  <c r="K65" i="19"/>
  <c r="K102" i="19"/>
  <c r="K81" i="19"/>
  <c r="K52" i="19"/>
  <c r="M49" i="19"/>
  <c r="K80" i="19"/>
  <c r="K79" i="19"/>
  <c r="K54" i="19"/>
  <c r="K34" i="19"/>
  <c r="K33" i="19"/>
  <c r="K32" i="19"/>
  <c r="K31" i="19"/>
  <c r="K30" i="19"/>
  <c r="K25" i="19"/>
  <c r="K9" i="19"/>
  <c r="K8" i="19"/>
  <c r="K118" i="18" l="1"/>
  <c r="K115" i="18"/>
  <c r="K114" i="18"/>
  <c r="K113" i="18"/>
  <c r="K112" i="18"/>
  <c r="K104" i="18"/>
  <c r="K84" i="18"/>
  <c r="K83" i="18"/>
  <c r="K59" i="18"/>
  <c r="K44" i="18"/>
  <c r="K43" i="18"/>
  <c r="K42" i="18"/>
  <c r="K41" i="18"/>
  <c r="K40" i="18"/>
  <c r="K39" i="18"/>
  <c r="K38" i="18"/>
  <c r="K37" i="18"/>
  <c r="K35" i="18"/>
  <c r="V33" i="18"/>
  <c r="K33" i="18"/>
  <c r="K27" i="18"/>
  <c r="K25" i="18"/>
  <c r="V11" i="18"/>
  <c r="K11" i="18"/>
  <c r="V10" i="18"/>
  <c r="K10" i="18"/>
  <c r="F16" i="21" l="1"/>
  <c r="R16" i="21" l="1"/>
  <c r="F30" i="21"/>
  <c r="F41" i="21" s="1"/>
  <c r="J16" i="21"/>
  <c r="J30" i="21" s="1"/>
  <c r="J41" i="21" s="1"/>
  <c r="V41" i="21" s="1"/>
  <c r="V16" i="21" l="1"/>
  <c r="V30" i="21" s="1"/>
  <c r="R30" i="21"/>
  <c r="R41" i="21" s="1"/>
  <c r="F7" i="8" l="1"/>
  <c r="F14" i="8"/>
  <c r="G14" i="8"/>
  <c r="H14" i="8"/>
  <c r="H36" i="8" s="1"/>
  <c r="I14" i="8"/>
  <c r="E14" i="8"/>
  <c r="E36" i="8" s="1"/>
  <c r="F36" i="8" l="1"/>
  <c r="G36" i="8"/>
  <c r="I36" i="8"/>
</calcChain>
</file>

<file path=xl/comments1.xml><?xml version="1.0" encoding="utf-8"?>
<comments xmlns="http://schemas.openxmlformats.org/spreadsheetml/2006/main">
  <authors>
    <author>Ibu Dwi</author>
    <author>Ibu Dina</author>
    <author>admin</author>
    <author>Khalid Sajidin</author>
  </authors>
  <commentList>
    <comment ref="E9" authorId="0">
      <text>
        <r>
          <rPr>
            <sz val="9"/>
            <color indexed="81"/>
            <rFont val="Tahoma"/>
            <family val="2"/>
          </rPr>
          <t>Diusulkan diganti dengan indikator: Persentase elektronisasi business process pengawasan Obat dan Makanan yang dapat diakses secara on line. Namun usulan/tidak dapat diakomodir Bappenas.</t>
        </r>
      </text>
    </comment>
    <comment ref="E10" authorId="0">
      <text>
        <r>
          <rPr>
            <sz val="9"/>
            <color indexed="81"/>
            <rFont val="Tahoma"/>
            <family val="2"/>
          </rPr>
          <t xml:space="preserve">indikator tertera dalam renstra lama, tidak digunakan lagi sejak 2012. Selanjutnya indikator ini diganti dengan </t>
        </r>
        <r>
          <rPr>
            <b/>
            <sz val="9"/>
            <color indexed="81"/>
            <rFont val="Tahoma"/>
            <family val="2"/>
          </rPr>
          <t>Jumlah Informasi Pengawasan Obat dan Makanan yang dipublikasikan</t>
        </r>
        <r>
          <rPr>
            <sz val="9"/>
            <color indexed="81"/>
            <rFont val="Tahoma"/>
            <family val="2"/>
          </rPr>
          <t xml:space="preserve">
</t>
        </r>
      </text>
    </comment>
    <comment ref="E13" authorId="0">
      <text>
        <r>
          <rPr>
            <sz val="9"/>
            <color indexed="81"/>
            <rFont val="Tahoma"/>
            <family val="2"/>
          </rPr>
          <t>Indikator baru digunakan sejak 2012 sesuai trilateral meeting 2011.</t>
        </r>
      </text>
    </comment>
    <comment ref="E14" authorId="0">
      <text>
        <r>
          <rPr>
            <sz val="9"/>
            <color indexed="81"/>
            <rFont val="Tahoma"/>
            <family val="2"/>
          </rPr>
          <t>Indikator baru digunakan sejak 2012 sesuai trilateral meeting 2011.</t>
        </r>
      </text>
    </comment>
    <comment ref="E16" authorId="0">
      <text>
        <r>
          <rPr>
            <sz val="9"/>
            <color indexed="81"/>
            <rFont val="Tahoma"/>
            <family val="2"/>
          </rPr>
          <t>Indikator dalam renstra lama menggunakan istilah "kertas posisi". Sesuai trilateral meeting 2012, indikator mengalami perubahan "kertas posisi" diganti menjadi "dokumen posisi"</t>
        </r>
      </text>
    </comment>
    <comment ref="E17" authorId="0">
      <text>
        <r>
          <rPr>
            <sz val="9"/>
            <color indexed="81"/>
            <rFont val="Tahoma"/>
            <family val="2"/>
          </rPr>
          <t>Indikator ini tertera dalam Renstra lama, sejak tahun 2011 tidak digunakan, dan diganti dengan indikator no 2</t>
        </r>
      </text>
    </comment>
    <comment ref="E18" authorId="0">
      <text>
        <r>
          <rPr>
            <sz val="9"/>
            <color indexed="81"/>
            <rFont val="Tahoma"/>
            <family val="2"/>
          </rPr>
          <t xml:space="preserve">indikator sesuai trilateral meeting 2011. namun DO mengalami penyempurnaan sejak 2012.
</t>
        </r>
      </text>
    </comment>
    <comment ref="E19" authorId="0">
      <text>
        <r>
          <rPr>
            <sz val="9"/>
            <color indexed="81"/>
            <rFont val="Tahoma"/>
            <family val="2"/>
          </rPr>
          <t xml:space="preserve">Indikator sesuai trilateral meeting 2011.
</t>
        </r>
      </text>
    </comment>
    <comment ref="E20" authorId="0">
      <text>
        <r>
          <rPr>
            <sz val="9"/>
            <color indexed="81"/>
            <rFont val="Tahoma"/>
            <family val="2"/>
          </rPr>
          <t>indikator ini sudah tertera di renstra lama, hanya mendapat tambahan "S1" sesuai terilateral meeting 2011</t>
        </r>
      </text>
    </comment>
    <comment ref="E21" authorId="0">
      <text>
        <r>
          <rPr>
            <sz val="9"/>
            <color indexed="81"/>
            <rFont val="Tahoma"/>
            <family val="2"/>
          </rPr>
          <t>Indikator ini sesuai renstra lama tetapi tidak digunakan lagi dan disempurnakan menjadi indikator 3</t>
        </r>
      </text>
    </comment>
    <comment ref="E22" authorId="0">
      <text>
        <r>
          <rPr>
            <sz val="9"/>
            <color indexed="81"/>
            <rFont val="Tahoma"/>
            <family val="2"/>
          </rPr>
          <t>Indikator ini hanya berlaku di 2012, sesuai trilateral meeting 2011, dan selanjutnya 
mengalami penyempurnaan menjadi indikator 5</t>
        </r>
      </text>
    </comment>
    <comment ref="E23" authorId="0">
      <text>
        <r>
          <rPr>
            <sz val="9"/>
            <color indexed="81"/>
            <rFont val="Tahoma"/>
            <family val="2"/>
          </rPr>
          <t xml:space="preserve">Indikator ini digunakan sejak 2012 sesuai trilateral meeting 2012
</t>
        </r>
      </text>
    </comment>
    <comment ref="E24" authorId="0">
      <text>
        <r>
          <rPr>
            <sz val="9"/>
            <color indexed="81"/>
            <rFont val="Tahoma"/>
            <family val="2"/>
          </rPr>
          <t>Indikator ini sesuai trilateral meeting 2012</t>
        </r>
        <r>
          <rPr>
            <sz val="9"/>
            <color indexed="81"/>
            <rFont val="Tahoma"/>
            <family val="2"/>
          </rPr>
          <t xml:space="preserve">
</t>
        </r>
      </text>
    </comment>
    <comment ref="E25" authorId="0">
      <text>
        <r>
          <rPr>
            <sz val="9"/>
            <color indexed="81"/>
            <rFont val="Tahoma"/>
            <family val="2"/>
          </rPr>
          <t xml:space="preserve">Indikator ini sesuai renstra lama, hanya mengalami perubahan denominator --&gt; semula dihitung dari kegiatan pengawasan/audit yang dilakukan 
</t>
        </r>
      </text>
    </comment>
    <comment ref="E26" authorId="0">
      <text>
        <r>
          <rPr>
            <sz val="9"/>
            <color indexed="81"/>
            <rFont val="Tahoma"/>
            <family val="2"/>
          </rPr>
          <t xml:space="preserve">Sesuai renstra lama
</t>
        </r>
      </text>
    </comment>
    <comment ref="E27" authorId="0">
      <text>
        <r>
          <rPr>
            <sz val="9"/>
            <color indexed="81"/>
            <rFont val="Tahoma"/>
            <family val="2"/>
          </rPr>
          <t xml:space="preserve">Indikator berlaku sejak 2012, sesuai trilateral meeting 2012
</t>
        </r>
      </text>
    </comment>
    <comment ref="E28" authorId="0">
      <text>
        <r>
          <rPr>
            <sz val="9"/>
            <color indexed="81"/>
            <rFont val="Tahoma"/>
            <family val="2"/>
          </rPr>
          <t xml:space="preserve">Indikator sesuai renstra lama, dan sejak trilateral meeting 2012 disempurnakan menjadi indikator 5
</t>
        </r>
      </text>
    </comment>
    <comment ref="E29" authorId="0">
      <text>
        <r>
          <rPr>
            <sz val="9"/>
            <color indexed="81"/>
            <rFont val="Tahoma"/>
            <family val="2"/>
          </rPr>
          <t xml:space="preserve">Indikator ini berlaku sejak 2012, sesuai trilateral meeting 2012
</t>
        </r>
      </text>
    </comment>
    <comment ref="D31" authorId="0">
      <text>
        <r>
          <rPr>
            <sz val="9"/>
            <color indexed="81"/>
            <rFont val="Tahoma"/>
            <family val="2"/>
          </rPr>
          <t xml:space="preserve">Indikator ini sesuai renstra lama dan masih berlaku
</t>
        </r>
      </text>
    </comment>
    <comment ref="E32" authorId="0">
      <text>
        <r>
          <rPr>
            <sz val="9"/>
            <color indexed="81"/>
            <rFont val="Tahoma"/>
            <family val="2"/>
          </rPr>
          <t xml:space="preserve">indikator sesuai renstra lama dan masih berlaku
</t>
        </r>
      </text>
    </comment>
    <comment ref="E33" authorId="0">
      <text>
        <r>
          <rPr>
            <sz val="9"/>
            <color indexed="81"/>
            <rFont val="Tahoma"/>
            <family val="2"/>
          </rPr>
          <t>Indikator ini sesuai renstra lama, tetapi untuk 2013 mengalami perubahan denominator dihitung dari 7 satker (bukan 9 satker)</t>
        </r>
      </text>
    </comment>
    <comment ref="E34" authorId="0">
      <text>
        <r>
          <rPr>
            <sz val="9"/>
            <color indexed="81"/>
            <rFont val="Tahoma"/>
            <family val="2"/>
          </rPr>
          <t xml:space="preserve">Indikator ini berlaku sejak 2013, sesuai trilateral meeting 2012
</t>
        </r>
      </text>
    </comment>
    <comment ref="E45" authorId="0">
      <text>
        <r>
          <rPr>
            <sz val="9"/>
            <color indexed="81"/>
            <rFont val="Tahoma"/>
            <family val="2"/>
          </rPr>
          <t>Indikator ini tertera dalam renstra lama. Sesuai trilateral meeting 2012, indikator ini diubah menjadi indikator 2 dan 3</t>
        </r>
      </text>
    </comment>
    <comment ref="E46" authorId="0">
      <text>
        <r>
          <rPr>
            <sz val="9"/>
            <color indexed="81"/>
            <rFont val="Tahoma"/>
            <family val="2"/>
          </rPr>
          <t xml:space="preserve">indikator digunakan sejak 2013, sesuai trilateral meeting 2012
</t>
        </r>
      </text>
    </comment>
    <comment ref="E47" authorId="0">
      <text>
        <r>
          <rPr>
            <sz val="9"/>
            <color indexed="81"/>
            <rFont val="Tahoma"/>
            <family val="2"/>
          </rPr>
          <t xml:space="preserve">Indikator digunakan sejak 2013, Sesuai trilateral meeting 2012
</t>
        </r>
      </text>
    </comment>
    <comment ref="E48" authorId="0">
      <text>
        <r>
          <rPr>
            <sz val="9"/>
            <color indexed="81"/>
            <rFont val="Tahoma"/>
            <family val="2"/>
          </rPr>
          <t xml:space="preserve">Indikator ini tertera dalam renstra lama, tidak digunakan lagi. Sejak trilateral meeting 2012 diubah menjadi indikator 5
</t>
        </r>
      </text>
    </comment>
    <comment ref="E49" authorId="0">
      <text>
        <r>
          <rPr>
            <sz val="9"/>
            <color indexed="81"/>
            <rFont val="Tahoma"/>
            <family val="2"/>
          </rPr>
          <t xml:space="preserve">Indikator digunakan sejak 2013, sesuai trilateral meeting 2012.
</t>
        </r>
      </text>
    </comment>
    <comment ref="E50" authorId="0">
      <text>
        <r>
          <rPr>
            <sz val="9"/>
            <color indexed="81"/>
            <rFont val="Tahoma"/>
            <family val="2"/>
          </rPr>
          <t xml:space="preserve">Indikator sesuai renstra lama, masih berlaku sampai akhir periode renstra
</t>
        </r>
      </text>
    </comment>
    <comment ref="E51" authorId="0">
      <text>
        <r>
          <rPr>
            <sz val="9"/>
            <color indexed="81"/>
            <rFont val="Tahoma"/>
            <family val="2"/>
          </rPr>
          <t xml:space="preserve">Indikator tertera dalam renstra lama dan masih digunakan </t>
        </r>
      </text>
    </comment>
    <comment ref="E52" authorId="0">
      <text>
        <r>
          <rPr>
            <sz val="9"/>
            <color indexed="81"/>
            <rFont val="Tahoma"/>
            <family val="2"/>
          </rPr>
          <t xml:space="preserve">Indikator masih digunakan, sesuai trilateral meeting 2011
</t>
        </r>
      </text>
    </comment>
    <comment ref="G52" authorId="0">
      <text>
        <r>
          <rPr>
            <sz val="9"/>
            <color indexed="81"/>
            <rFont val="Tahoma"/>
            <family val="2"/>
          </rPr>
          <t>Data LAPTAH 2011, temuan pelanggaran 651 kasus. Target belum diperoleh data</t>
        </r>
        <r>
          <rPr>
            <b/>
            <sz val="9"/>
            <color indexed="81"/>
            <rFont val="Tahoma"/>
            <family val="2"/>
          </rPr>
          <t>.</t>
        </r>
        <r>
          <rPr>
            <sz val="9"/>
            <color indexed="81"/>
            <rFont val="Tahoma"/>
            <family val="2"/>
          </rPr>
          <t xml:space="preserve">
</t>
        </r>
      </text>
    </comment>
    <comment ref="I52" authorId="0">
      <text>
        <r>
          <rPr>
            <b/>
            <sz val="9"/>
            <color indexed="81"/>
            <rFont val="Tahoma"/>
            <family val="2"/>
          </rPr>
          <t xml:space="preserve">sesuai trilateral meeting 2012
</t>
        </r>
        <r>
          <rPr>
            <sz val="9"/>
            <color indexed="81"/>
            <rFont val="Tahoma"/>
            <family val="2"/>
          </rPr>
          <t xml:space="preserve">
</t>
        </r>
      </text>
    </comment>
    <comment ref="J52" authorId="1">
      <text>
        <r>
          <rPr>
            <b/>
            <sz val="9"/>
            <color indexed="81"/>
            <rFont val="Tahoma"/>
            <family val="2"/>
          </rPr>
          <t xml:space="preserve">Bahas dasar penetapan target
</t>
        </r>
        <r>
          <rPr>
            <sz val="9"/>
            <color indexed="81"/>
            <rFont val="Tahoma"/>
            <family val="2"/>
          </rPr>
          <t xml:space="preserve">
</t>
        </r>
      </text>
    </comment>
    <comment ref="E53" authorId="0">
      <text>
        <r>
          <rPr>
            <sz val="9"/>
            <color indexed="81"/>
            <rFont val="Tahoma"/>
            <family val="2"/>
          </rPr>
          <t xml:space="preserve">indikator masih digunakan, sesuai trilateral meeting 2011
</t>
        </r>
      </text>
    </comment>
    <comment ref="E54" authorId="0">
      <text>
        <r>
          <rPr>
            <sz val="9"/>
            <color indexed="81"/>
            <rFont val="Tahoma"/>
            <family val="2"/>
          </rPr>
          <t>Indikator sesuai renstra lama, hanya mengalami perubahan denominator: total jumlah sarana semula 203 unit</t>
        </r>
      </text>
    </comment>
    <comment ref="E55" authorId="0">
      <text>
        <r>
          <rPr>
            <sz val="9"/>
            <color indexed="81"/>
            <rFont val="Tahoma"/>
            <family val="2"/>
          </rPr>
          <t>Indikator ini tertera di renstra lama, tidak digunakan lagi sejak 2012 dan disempurnakan menjadi indiaktor 2 dan 3 sesuai trilateral meeting 2011.</t>
        </r>
      </text>
    </comment>
    <comment ref="E56" authorId="0">
      <text>
        <r>
          <rPr>
            <sz val="9"/>
            <color indexed="81"/>
            <rFont val="Tahoma"/>
            <family val="2"/>
          </rPr>
          <t xml:space="preserve">Indikator berlaku sejak 2012, sesuai trilateral meeting 2011. </t>
        </r>
      </text>
    </comment>
    <comment ref="E57" authorId="0">
      <text>
        <r>
          <rPr>
            <sz val="9"/>
            <color indexed="81"/>
            <rFont val="Tahoma"/>
            <family val="2"/>
          </rPr>
          <t xml:space="preserve">Indikator berlaku sejak 2012, sesuai trilateral meeting 2011. </t>
        </r>
      </text>
    </comment>
    <comment ref="E58" authorId="0">
      <text>
        <r>
          <rPr>
            <sz val="9"/>
            <color indexed="81"/>
            <rFont val="Tahoma"/>
            <family val="2"/>
          </rPr>
          <t>Indikator sudah tidak berlaku. Sesuai trilateral meeting 2011 diubah menjadi indikator 5 dan 6.</t>
        </r>
      </text>
    </comment>
    <comment ref="E59" authorId="0">
      <text>
        <r>
          <rPr>
            <sz val="9"/>
            <color indexed="81"/>
            <rFont val="Tahoma"/>
            <family val="2"/>
          </rPr>
          <t>Indikator berlaku sejak 2012, sesuai trilateral meeting 2011, merupakan pengembangan indikator 4.</t>
        </r>
      </text>
    </comment>
    <comment ref="E60" authorId="0">
      <text>
        <r>
          <rPr>
            <b/>
            <sz val="9"/>
            <color indexed="81"/>
            <rFont val="Tahoma"/>
            <family val="2"/>
          </rPr>
          <t>Ibu Dwi:</t>
        </r>
        <r>
          <rPr>
            <sz val="9"/>
            <color indexed="81"/>
            <rFont val="Tahoma"/>
            <family val="2"/>
          </rPr>
          <t xml:space="preserve">
indikator sesuai renstra lama, tidak digunakan lagi sesuai trilateral meeting 2011.</t>
        </r>
      </text>
    </comment>
    <comment ref="E62" authorId="0">
      <text>
        <r>
          <rPr>
            <sz val="9"/>
            <color indexed="81"/>
            <rFont val="Tahoma"/>
            <family val="2"/>
          </rPr>
          <t>Indikator digunakan sejak 2012, sesuai trilateral meeting 2011.</t>
        </r>
      </text>
    </comment>
    <comment ref="H62" authorId="0">
      <text>
        <r>
          <rPr>
            <sz val="9"/>
            <color indexed="81"/>
            <rFont val="Tahoma"/>
            <family val="2"/>
          </rPr>
          <t>Target sesuai trialteral meeting 2011.</t>
        </r>
      </text>
    </comment>
    <comment ref="I62" authorId="0">
      <text>
        <r>
          <rPr>
            <sz val="9"/>
            <color indexed="81"/>
            <rFont val="Tahoma"/>
            <family val="2"/>
          </rPr>
          <t>Target sesuai trialteral meeting 2012</t>
        </r>
      </text>
    </comment>
    <comment ref="E63" authorId="0">
      <text>
        <r>
          <rPr>
            <sz val="9"/>
            <color indexed="81"/>
            <rFont val="Tahoma"/>
            <family val="2"/>
          </rPr>
          <t xml:space="preserve">Indikator digunakan sejak 2012,s esuai trilateral meeting 2011.
</t>
        </r>
      </text>
    </comment>
    <comment ref="E64" authorId="0">
      <text>
        <r>
          <rPr>
            <sz val="9"/>
            <color indexed="81"/>
            <rFont val="Tahoma"/>
            <family val="2"/>
          </rPr>
          <t>Indikator ini hanya digunakan pada 2010, sejak 2011 mengalami penyempurnaan menajdi indikator 2.</t>
        </r>
      </text>
    </comment>
    <comment ref="E65" authorId="0">
      <text>
        <r>
          <rPr>
            <b/>
            <sz val="9"/>
            <color indexed="81"/>
            <rFont val="Tahoma"/>
            <family val="2"/>
          </rPr>
          <t>Indikator termuat di trilateral meeting 2011, masih digunakan.</t>
        </r>
        <r>
          <rPr>
            <sz val="9"/>
            <color indexed="81"/>
            <rFont val="Tahoma"/>
            <family val="2"/>
          </rPr>
          <t xml:space="preserve">
</t>
        </r>
      </text>
    </comment>
    <comment ref="E66" authorId="0">
      <text>
        <r>
          <rPr>
            <sz val="9"/>
            <color indexed="81"/>
            <rFont val="Tahoma"/>
            <family val="2"/>
          </rPr>
          <t xml:space="preserve">Indikator sejak 2010 masih digunakan
</t>
        </r>
      </text>
    </comment>
    <comment ref="E67" authorId="0">
      <text>
        <r>
          <rPr>
            <sz val="9"/>
            <color indexed="81"/>
            <rFont val="Tahoma"/>
            <family val="2"/>
          </rPr>
          <t>Indikator sejak 2010 masih digunakan</t>
        </r>
      </text>
    </comment>
    <comment ref="E68" authorId="0">
      <text>
        <r>
          <rPr>
            <sz val="9"/>
            <color indexed="81"/>
            <rFont val="Tahoma"/>
            <family val="2"/>
          </rPr>
          <t>Indikator sejak 2010 masih digunakan</t>
        </r>
      </text>
    </comment>
    <comment ref="E69" authorId="0">
      <text>
        <r>
          <rPr>
            <sz val="9"/>
            <color indexed="81"/>
            <rFont val="Tahoma"/>
            <family val="2"/>
          </rPr>
          <t>Indikator digunakan sejak 2013, sesuai trilateral meeting 2012.</t>
        </r>
      </text>
    </comment>
    <comment ref="E70" authorId="0">
      <text>
        <r>
          <rPr>
            <sz val="9"/>
            <color indexed="81"/>
            <rFont val="Tahoma"/>
            <family val="2"/>
          </rPr>
          <t>Indikator digunakan sejak 2013, sesuai trilateral meeting 2012.</t>
        </r>
      </text>
    </comment>
    <comment ref="E71" authorId="0">
      <text>
        <r>
          <rPr>
            <sz val="9"/>
            <color indexed="81"/>
            <rFont val="Tahoma"/>
            <family val="2"/>
          </rPr>
          <t>Indikator masih digunakana sejak 2010.</t>
        </r>
      </text>
    </comment>
    <comment ref="I71" authorId="0">
      <text>
        <r>
          <rPr>
            <sz val="9"/>
            <color indexed="81"/>
            <rFont val="Tahoma"/>
            <family val="2"/>
          </rPr>
          <t>Sesuai trilateral meeting 2011.</t>
        </r>
      </text>
    </comment>
    <comment ref="E72" authorId="0">
      <text>
        <r>
          <rPr>
            <sz val="9"/>
            <color indexed="81"/>
            <rFont val="Tahoma"/>
            <family val="2"/>
          </rPr>
          <t>Indikator ini tertera di Renstra lama, namun sejak 2012 tidak digunakan lagi, sesuai trilateral meeting 2011.</t>
        </r>
      </text>
    </comment>
    <comment ref="E73" authorId="0">
      <text>
        <r>
          <rPr>
            <sz val="9"/>
            <color indexed="81"/>
            <rFont val="Tahoma"/>
            <family val="2"/>
          </rPr>
          <t xml:space="preserve">Indikator ini digunakan sejak 2010.
</t>
        </r>
      </text>
    </comment>
    <comment ref="I73" authorId="0">
      <text>
        <r>
          <rPr>
            <sz val="9"/>
            <color indexed="81"/>
            <rFont val="Tahoma"/>
            <family val="2"/>
          </rPr>
          <t>Sesuai trilateral meeting 2013</t>
        </r>
      </text>
    </comment>
    <comment ref="E74" authorId="0">
      <text>
        <r>
          <rPr>
            <sz val="9"/>
            <color indexed="81"/>
            <rFont val="Tahoma"/>
            <family val="2"/>
          </rPr>
          <t xml:space="preserve">indikator ini digunakan sejak 2012, sesuai trialteral meeting 2011.
</t>
        </r>
      </text>
    </comment>
    <comment ref="E75" authorId="0">
      <text>
        <r>
          <rPr>
            <sz val="9"/>
            <color indexed="81"/>
            <rFont val="Tahoma"/>
            <family val="2"/>
          </rPr>
          <t xml:space="preserve">Indikator digunakan sejak 2012 (sebagai NI). </t>
        </r>
      </text>
    </comment>
    <comment ref="J75" authorId="0">
      <text>
        <r>
          <rPr>
            <sz val="9"/>
            <color indexed="81"/>
            <rFont val="Tahoma"/>
            <family val="2"/>
          </rPr>
          <t>sesuai trialteral meeting 2012</t>
        </r>
      </text>
    </comment>
    <comment ref="E76" authorId="0">
      <text>
        <r>
          <rPr>
            <sz val="9"/>
            <color indexed="81"/>
            <rFont val="Tahoma"/>
            <family val="2"/>
          </rPr>
          <t>Indikator diguankan sejak 2013 sesuai trialteral meeting 2012, sbg NI.</t>
        </r>
      </text>
    </comment>
    <comment ref="E77" authorId="0">
      <text>
        <r>
          <rPr>
            <sz val="9"/>
            <color indexed="81"/>
            <rFont val="Tahoma"/>
            <family val="2"/>
          </rPr>
          <t xml:space="preserve">Indikator sesuai renstra lama dan trilateral meeting 2011, hanya berlaku sampai dengan 2012.
Diganti menjadi indikator nomor 4
</t>
        </r>
      </text>
    </comment>
    <comment ref="E78" authorId="0">
      <text>
        <r>
          <rPr>
            <sz val="9"/>
            <color indexed="81"/>
            <rFont val="Tahoma"/>
            <family val="2"/>
          </rPr>
          <t xml:space="preserve">Indikator ini hanya berlaku di 2011 mengganti indikator 2, sesuai trilateral meeting 2011. </t>
        </r>
      </text>
    </comment>
    <comment ref="E79" authorId="0">
      <text>
        <r>
          <rPr>
            <sz val="9"/>
            <color indexed="81"/>
            <rFont val="Tahoma"/>
            <family val="2"/>
          </rPr>
          <t>Indikator sesuai trilateral meeting 2012</t>
        </r>
      </text>
    </comment>
    <comment ref="E80" authorId="0">
      <text>
        <r>
          <rPr>
            <sz val="9"/>
            <color indexed="81"/>
            <rFont val="Tahoma"/>
            <family val="2"/>
          </rPr>
          <t xml:space="preserve">Indikator sesuai trilateral meeting 2012 </t>
        </r>
      </text>
    </comment>
    <comment ref="E81" authorId="0">
      <text>
        <r>
          <rPr>
            <sz val="9"/>
            <color indexed="81"/>
            <rFont val="Tahoma"/>
            <family val="2"/>
          </rPr>
          <t>Indikator sejak 2010, hanya setiap tahun mengalami perubahan denominator</t>
        </r>
        <r>
          <rPr>
            <sz val="9"/>
            <color indexed="81"/>
            <rFont val="Tahoma"/>
            <family val="2"/>
          </rPr>
          <t xml:space="preserve">
</t>
        </r>
      </text>
    </comment>
    <comment ref="E82" authorId="2">
      <text>
        <r>
          <rPr>
            <b/>
            <sz val="9"/>
            <color indexed="81"/>
            <rFont val="Tahoma"/>
            <family val="2"/>
          </rPr>
          <t>admin:</t>
        </r>
        <r>
          <rPr>
            <sz val="9"/>
            <color indexed="81"/>
            <rFont val="Tahoma"/>
            <family val="2"/>
          </rPr>
          <t xml:space="preserve">
Indikator ini tidak digunakan lagi. Semula tertera dalam renstra lama. Sejak 2011 indikator ini mengalami penyempurnaan menjadi indikator 2</t>
        </r>
      </text>
    </comment>
    <comment ref="E84" authorId="2">
      <text>
        <r>
          <rPr>
            <b/>
            <sz val="9"/>
            <color indexed="81"/>
            <rFont val="Tahoma"/>
            <family val="2"/>
          </rPr>
          <t>admin:</t>
        </r>
        <r>
          <rPr>
            <sz val="9"/>
            <color indexed="81"/>
            <rFont val="Tahoma"/>
            <family val="2"/>
          </rPr>
          <t xml:space="preserve">
Indikator ini tidak digunakan lagi. Semula tertera dalam renstra lama. Sejak 2011 indikator ini mengalami penyempurnaan menjadi indikator 2</t>
        </r>
        <r>
          <rPr>
            <sz val="9"/>
            <color indexed="81"/>
            <rFont val="Tahoma"/>
            <family val="2"/>
          </rPr>
          <t xml:space="preserve">
Indikator ini tertera dealam renstra lama. Sejak 2011 indikator ini mengalami penyempurnaan menjadi indikator 4</t>
        </r>
      </text>
    </comment>
    <comment ref="G84" authorId="1">
      <text>
        <r>
          <rPr>
            <b/>
            <sz val="9"/>
            <color indexed="81"/>
            <rFont val="Tahoma"/>
            <family val="2"/>
          </rPr>
          <t xml:space="preserve">Untuk dibahas lagi
</t>
        </r>
        <r>
          <rPr>
            <sz val="9"/>
            <color indexed="81"/>
            <rFont val="Tahoma"/>
            <family val="2"/>
          </rPr>
          <t xml:space="preserve">
</t>
        </r>
      </text>
    </comment>
    <comment ref="J85" authorId="1">
      <text>
        <r>
          <rPr>
            <b/>
            <sz val="9"/>
            <color indexed="81"/>
            <rFont val="Tahoma"/>
            <family val="2"/>
          </rPr>
          <t xml:space="preserve">untuk dibahas lagi
</t>
        </r>
        <r>
          <rPr>
            <sz val="9"/>
            <color indexed="81"/>
            <rFont val="Tahoma"/>
            <family val="2"/>
          </rPr>
          <t xml:space="preserve">
</t>
        </r>
      </text>
    </comment>
    <comment ref="E86" authorId="2">
      <text>
        <r>
          <rPr>
            <b/>
            <sz val="9"/>
            <color indexed="81"/>
            <rFont val="Tahoma"/>
            <family val="2"/>
          </rPr>
          <t>admin:</t>
        </r>
        <r>
          <rPr>
            <sz val="9"/>
            <color indexed="81"/>
            <rFont val="Tahoma"/>
            <family val="2"/>
          </rPr>
          <t xml:space="preserve">
</t>
        </r>
        <r>
          <rPr>
            <b/>
            <sz val="9"/>
            <color indexed="81"/>
            <rFont val="Tahoma"/>
            <family val="2"/>
          </rPr>
          <t xml:space="preserve">
</t>
        </r>
        <r>
          <rPr>
            <sz val="9"/>
            <color indexed="81"/>
            <rFont val="Tahoma"/>
            <family val="2"/>
          </rPr>
          <t xml:space="preserve">Indikator ini tertera dealam renstra lama. Sejak 2011 indikator ini mengalami penyempurnaan menjadi </t>
        </r>
        <r>
          <rPr>
            <sz val="9"/>
            <color indexed="81"/>
            <rFont val="Tahoma"/>
            <family val="2"/>
          </rPr>
          <t xml:space="preserve">indikator 6
</t>
        </r>
      </text>
    </comment>
    <comment ref="E88" authorId="2">
      <text>
        <r>
          <rPr>
            <sz val="9"/>
            <color indexed="81"/>
            <rFont val="Tahoma"/>
            <family val="2"/>
          </rPr>
          <t xml:space="preserve">Indikator ini tertera dalam renstra lama. Sejak 2011 indikator ini mengalami penyempurnaan menjadi </t>
        </r>
        <r>
          <rPr>
            <sz val="9"/>
            <color indexed="81"/>
            <rFont val="Tahoma"/>
            <family val="2"/>
          </rPr>
          <t xml:space="preserve">indikator 2
</t>
        </r>
      </text>
    </comment>
    <comment ref="E90" authorId="2">
      <text>
        <r>
          <rPr>
            <sz val="9"/>
            <color indexed="81"/>
            <rFont val="Tahoma"/>
            <family val="2"/>
          </rPr>
          <t xml:space="preserve">Indikator ini digunakan sejak 2013 sesuai trilateral meeting 2012.
</t>
        </r>
      </text>
    </comment>
    <comment ref="E91" authorId="2">
      <text>
        <r>
          <rPr>
            <sz val="9"/>
            <color indexed="81"/>
            <rFont val="Tahoma"/>
            <family val="2"/>
          </rPr>
          <t>Indikator NI ini digunakan sejak 2013 sesuai trilateral meeting 2012.</t>
        </r>
      </text>
    </comment>
    <comment ref="E92" authorId="0">
      <text>
        <r>
          <rPr>
            <sz val="9"/>
            <color indexed="81"/>
            <rFont val="Tahoma"/>
            <family val="2"/>
          </rPr>
          <t xml:space="preserve">Indikator ini tertera di renstra lama, namun skrg tidak digunakan lagi dan disempurnakan menjadi indikator 2 sesuai trilateral meeting 2012
</t>
        </r>
      </text>
    </comment>
    <comment ref="E93" authorId="0">
      <text>
        <r>
          <rPr>
            <sz val="9"/>
            <color indexed="81"/>
            <rFont val="Tahoma"/>
            <family val="2"/>
          </rPr>
          <t xml:space="preserve">Indikator sesuai trilateral meeting 2012
</t>
        </r>
      </text>
    </comment>
    <comment ref="E95" authorId="0">
      <text>
        <r>
          <rPr>
            <sz val="9"/>
            <color indexed="81"/>
            <rFont val="Tahoma"/>
            <family val="2"/>
          </rPr>
          <t>Iindikator ini sesuai trilateral meeting 2011, terkait NI.</t>
        </r>
      </text>
    </comment>
    <comment ref="E96" authorId="0">
      <text>
        <r>
          <rPr>
            <sz val="9"/>
            <color indexed="81"/>
            <rFont val="Tahoma"/>
            <family val="2"/>
          </rPr>
          <t xml:space="preserve">Indikator sesuai renstra lama, masih digunakan.
</t>
        </r>
      </text>
    </comment>
    <comment ref="H96" authorId="3">
      <text>
        <r>
          <rPr>
            <sz val="9"/>
            <color indexed="81"/>
            <rFont val="Tahoma"/>
            <family val="2"/>
          </rPr>
          <t xml:space="preserve">konfirmasi kembali
</t>
        </r>
      </text>
    </comment>
    <comment ref="I96" authorId="3">
      <text>
        <r>
          <rPr>
            <b/>
            <sz val="9"/>
            <color indexed="81"/>
            <rFont val="Tahoma"/>
            <family val="2"/>
          </rPr>
          <t>data dari RKP PA</t>
        </r>
      </text>
    </comment>
    <comment ref="E97" authorId="0">
      <text>
        <r>
          <rPr>
            <sz val="9"/>
            <color indexed="81"/>
            <rFont val="Tahoma"/>
            <family val="2"/>
          </rPr>
          <t>Indikator digunakan sejak 2013, sesuai trilateral meeting 2012</t>
        </r>
      </text>
    </comment>
    <comment ref="E98" authorId="0">
      <text>
        <r>
          <rPr>
            <sz val="9"/>
            <color indexed="81"/>
            <rFont val="Tahoma"/>
            <family val="2"/>
          </rPr>
          <t xml:space="preserve">Indikator digunakan sejak 2013, sesuai trilateral meeting 2012.
</t>
        </r>
      </text>
    </comment>
    <comment ref="E99" authorId="0">
      <text>
        <r>
          <rPr>
            <sz val="9"/>
            <color indexed="81"/>
            <rFont val="Tahoma"/>
            <family val="2"/>
          </rPr>
          <t xml:space="preserve">Indikator digunakan sejak 2013, sesuai trilateral meeting 2012.
</t>
        </r>
      </text>
    </comment>
    <comment ref="E100" authorId="0">
      <text>
        <r>
          <rPr>
            <sz val="9"/>
            <color indexed="81"/>
            <rFont val="Tahoma"/>
            <family val="2"/>
          </rPr>
          <t>Indikator digunakan sejak 2013, sesuai trilateral meeting 2012.</t>
        </r>
      </text>
    </comment>
    <comment ref="E102" authorId="0">
      <text>
        <r>
          <rPr>
            <sz val="9"/>
            <color indexed="81"/>
            <rFont val="Tahoma"/>
            <family val="2"/>
          </rPr>
          <t>Indikator digunakan sejak 2012 sesuai trilateral meeting 2011</t>
        </r>
      </text>
    </comment>
    <comment ref="E103" authorId="0">
      <text>
        <r>
          <rPr>
            <sz val="9"/>
            <color indexed="81"/>
            <rFont val="Tahoma"/>
            <family val="2"/>
          </rPr>
          <t xml:space="preserve">indikator hanya digunakan di tahun 2012 sesuai trilateral meeting 2011, selanjutnya mengalami penyempurnaan menjadi indikator 4
</t>
        </r>
      </text>
    </comment>
    <comment ref="E104" authorId="0">
      <text>
        <r>
          <rPr>
            <sz val="9"/>
            <color indexed="81"/>
            <rFont val="Tahoma"/>
            <family val="2"/>
          </rPr>
          <t xml:space="preserve">indikator digunakan sejak 2013,s esuai trilateral meeting 2012
</t>
        </r>
      </text>
    </comment>
    <comment ref="E108" authorId="0">
      <text>
        <r>
          <rPr>
            <sz val="9"/>
            <color indexed="81"/>
            <rFont val="Tahoma"/>
            <family val="2"/>
          </rPr>
          <t xml:space="preserve">Indikator NI sesuai trilateral meeting 2012.
</t>
        </r>
      </text>
    </comment>
    <comment ref="E109" authorId="0">
      <text>
        <r>
          <rPr>
            <sz val="9"/>
            <color indexed="81"/>
            <rFont val="Tahoma"/>
            <family val="2"/>
          </rPr>
          <t>Indikator NI sesuai trilateral meeting 2012.</t>
        </r>
      </text>
    </comment>
    <comment ref="E111" authorId="0">
      <text>
        <r>
          <rPr>
            <sz val="9"/>
            <color indexed="81"/>
            <rFont val="Tahoma"/>
            <family val="2"/>
          </rPr>
          <t>Indikator NI sesuai trilateral meeting 2012.</t>
        </r>
      </text>
    </comment>
    <comment ref="H112" authorId="0">
      <text>
        <r>
          <rPr>
            <sz val="9"/>
            <color indexed="81"/>
            <rFont val="Tahoma"/>
            <family val="2"/>
          </rPr>
          <t>Target sesuai trilateral meeting 2011.</t>
        </r>
      </text>
    </comment>
    <comment ref="I112" authorId="0">
      <text>
        <r>
          <rPr>
            <sz val="9"/>
            <color indexed="81"/>
            <rFont val="Tahoma"/>
            <family val="2"/>
          </rPr>
          <t>Target sesuai trialteral meeting 2012.</t>
        </r>
      </text>
    </comment>
    <comment ref="H113" authorId="0">
      <text>
        <r>
          <rPr>
            <sz val="9"/>
            <color indexed="81"/>
            <rFont val="Tahoma"/>
            <family val="2"/>
          </rPr>
          <t>Target sesuai trilateral meeting 2011.</t>
        </r>
      </text>
    </comment>
    <comment ref="I113" authorId="0">
      <text>
        <r>
          <rPr>
            <sz val="9"/>
            <color indexed="81"/>
            <rFont val="Tahoma"/>
            <family val="2"/>
          </rPr>
          <t>Target sesuai trialteral meeting 2012.</t>
        </r>
      </text>
    </comment>
  </commentList>
</comments>
</file>

<file path=xl/comments2.xml><?xml version="1.0" encoding="utf-8"?>
<comments xmlns="http://schemas.openxmlformats.org/spreadsheetml/2006/main">
  <authors>
    <author>Khalid Sajidin</author>
  </authors>
  <commentList>
    <comment ref="H27" authorId="0">
      <text>
        <r>
          <rPr>
            <b/>
            <sz val="9"/>
            <color indexed="81"/>
            <rFont val="Tahoma"/>
            <family val="2"/>
          </rPr>
          <t>akan dibahas pada pertemuan</t>
        </r>
        <r>
          <rPr>
            <sz val="9"/>
            <color indexed="81"/>
            <rFont val="Tahoma"/>
            <family val="2"/>
          </rPr>
          <t xml:space="preserve">
</t>
        </r>
      </text>
    </comment>
  </commentList>
</comments>
</file>

<file path=xl/comments3.xml><?xml version="1.0" encoding="utf-8"?>
<comments xmlns="http://schemas.openxmlformats.org/spreadsheetml/2006/main">
  <authors>
    <author>User3</author>
  </authors>
  <commentList>
    <comment ref="D134" authorId="0">
      <text>
        <r>
          <rPr>
            <b/>
            <sz val="9"/>
            <color indexed="81"/>
            <rFont val="Tahoma"/>
            <family val="2"/>
          </rPr>
          <t>User3:</t>
        </r>
        <r>
          <rPr>
            <sz val="9"/>
            <color indexed="81"/>
            <rFont val="Tahoma"/>
            <family val="2"/>
          </rPr>
          <t xml:space="preserve">
DO, Pembilang, Penyebut, cara pengukuran, frek. Pengukuran dari PKP</t>
        </r>
      </text>
    </comment>
  </commentList>
</comments>
</file>

<file path=xl/comments4.xml><?xml version="1.0" encoding="utf-8"?>
<comments xmlns="http://schemas.openxmlformats.org/spreadsheetml/2006/main">
  <authors>
    <author>Ibu Dwi</author>
    <author>Ibu Dina</author>
    <author>admin</author>
    <author>Khalid Sajidin</author>
  </authors>
  <commentList>
    <comment ref="P12" authorId="0">
      <text>
        <r>
          <rPr>
            <sz val="9"/>
            <color indexed="81"/>
            <rFont val="Tahoma"/>
            <family val="2"/>
          </rPr>
          <t xml:space="preserve">indikator tertera dalam renstra lama, tidak digunakan lagi sejak 2012. Selanjutnya indikator ini diganti dengan </t>
        </r>
        <r>
          <rPr>
            <b/>
            <sz val="9"/>
            <color indexed="81"/>
            <rFont val="Tahoma"/>
            <family val="2"/>
          </rPr>
          <t>Jumlah Informasi Pengawasan Obat dan Makanan yang dipublikasikan</t>
        </r>
        <r>
          <rPr>
            <sz val="9"/>
            <color indexed="81"/>
            <rFont val="Tahoma"/>
            <family val="2"/>
          </rPr>
          <t xml:space="preserve">
</t>
        </r>
      </text>
    </comment>
    <comment ref="P15" authorId="0">
      <text>
        <r>
          <rPr>
            <sz val="9"/>
            <color indexed="81"/>
            <rFont val="Tahoma"/>
            <family val="2"/>
          </rPr>
          <t>Indikator baru digunakan sejak 2012 sesuai trilateral meeting 2011.</t>
        </r>
      </text>
    </comment>
    <comment ref="P16" authorId="0">
      <text>
        <r>
          <rPr>
            <sz val="9"/>
            <color indexed="81"/>
            <rFont val="Tahoma"/>
            <family val="2"/>
          </rPr>
          <t>Indikator baru digunakan sejak 2012 sesuai trilateral meeting 2011.</t>
        </r>
      </text>
    </comment>
    <comment ref="P18" authorId="0">
      <text>
        <r>
          <rPr>
            <sz val="9"/>
            <color indexed="81"/>
            <rFont val="Tahoma"/>
            <family val="2"/>
          </rPr>
          <t>Indikator dalam renstra lama menggunakan istilah "kertas posisi". Sesuai trilateral meeting 2012, indikator mengalami perubahan "kertas posisi" diganti menjadi "dokumen posisi"</t>
        </r>
      </text>
    </comment>
    <comment ref="P19" authorId="0">
      <text>
        <r>
          <rPr>
            <sz val="9"/>
            <color indexed="81"/>
            <rFont val="Tahoma"/>
            <family val="2"/>
          </rPr>
          <t>Indikator ini tertera dalam Renstra lama, sejak tahun 2011 tidak digunakan, dan diganti dengan indikator no 2</t>
        </r>
      </text>
    </comment>
    <comment ref="P20" authorId="0">
      <text>
        <r>
          <rPr>
            <sz val="9"/>
            <color indexed="81"/>
            <rFont val="Tahoma"/>
            <family val="2"/>
          </rPr>
          <t xml:space="preserve">indikator sesuai trilateral meeting 2011. namun DO mengalami penyempurnaan sejak 2012.
</t>
        </r>
      </text>
    </comment>
    <comment ref="P21" authorId="0">
      <text>
        <r>
          <rPr>
            <sz val="9"/>
            <color indexed="81"/>
            <rFont val="Tahoma"/>
            <family val="2"/>
          </rPr>
          <t xml:space="preserve">Indikator sesuai trilateral meeting 2011.
</t>
        </r>
      </text>
    </comment>
    <comment ref="P22" authorId="0">
      <text>
        <r>
          <rPr>
            <sz val="9"/>
            <color indexed="81"/>
            <rFont val="Tahoma"/>
            <family val="2"/>
          </rPr>
          <t>indikator ini sudah tertera di renstra lama, hanya mendapat tambahan "S1" sesuai terilateral meeting 2011</t>
        </r>
      </text>
    </comment>
    <comment ref="P23" authorId="0">
      <text>
        <r>
          <rPr>
            <sz val="9"/>
            <color indexed="81"/>
            <rFont val="Tahoma"/>
            <family val="2"/>
          </rPr>
          <t>Indikator ini sesuai renstra lama tetapi tidak digunakan lagi dan disempurnakan menjadi indikator 3</t>
        </r>
      </text>
    </comment>
    <comment ref="P24" authorId="0">
      <text>
        <r>
          <rPr>
            <sz val="9"/>
            <color indexed="81"/>
            <rFont val="Tahoma"/>
            <family val="2"/>
          </rPr>
          <t>Indikator ini hanya berlaku di 2012, sesuai trilateral meeting 2011, dan selanjutnya 
mengalami penyempurnaan menjadi indikator 5</t>
        </r>
      </text>
    </comment>
    <comment ref="P25" authorId="0">
      <text>
        <r>
          <rPr>
            <sz val="9"/>
            <color indexed="81"/>
            <rFont val="Tahoma"/>
            <family val="2"/>
          </rPr>
          <t xml:space="preserve">Indikator ini digunakan sejak 2012 sesuai trilateral meeting 2012
</t>
        </r>
      </text>
    </comment>
    <comment ref="P26" authorId="0">
      <text>
        <r>
          <rPr>
            <sz val="9"/>
            <color indexed="81"/>
            <rFont val="Tahoma"/>
            <family val="2"/>
          </rPr>
          <t>Indikator ini sesuai trilateral meeting 2012</t>
        </r>
        <r>
          <rPr>
            <sz val="9"/>
            <color indexed="81"/>
            <rFont val="Tahoma"/>
            <family val="2"/>
          </rPr>
          <t xml:space="preserve">
</t>
        </r>
      </text>
    </comment>
    <comment ref="P27" authorId="0">
      <text>
        <r>
          <rPr>
            <sz val="9"/>
            <color indexed="81"/>
            <rFont val="Tahoma"/>
            <family val="2"/>
          </rPr>
          <t xml:space="preserve">Indikator ini sesuai renstra lama, hanya mengalami perubahan denominator --&gt; semula dihitung dari kegiatan pengawasan/audit yang dilakukan 
</t>
        </r>
      </text>
    </comment>
    <comment ref="P29" authorId="0">
      <text>
        <r>
          <rPr>
            <sz val="9"/>
            <color indexed="81"/>
            <rFont val="Tahoma"/>
            <family val="2"/>
          </rPr>
          <t xml:space="preserve">Sesuai renstra lama
</t>
        </r>
      </text>
    </comment>
    <comment ref="P30" authorId="0">
      <text>
        <r>
          <rPr>
            <sz val="9"/>
            <color indexed="81"/>
            <rFont val="Tahoma"/>
            <family val="2"/>
          </rPr>
          <t xml:space="preserve">Indikator berlaku sejak 2012, sesuai trilateral meeting 2012
</t>
        </r>
      </text>
    </comment>
    <comment ref="P31" authorId="0">
      <text>
        <r>
          <rPr>
            <sz val="9"/>
            <color indexed="81"/>
            <rFont val="Tahoma"/>
            <family val="2"/>
          </rPr>
          <t xml:space="preserve">Indikator sesuai renstra lama, dan sejak trilateral meeting 2012 disempurnakan menjadi indikator 5
</t>
        </r>
      </text>
    </comment>
    <comment ref="P32" authorId="0">
      <text>
        <r>
          <rPr>
            <sz val="9"/>
            <color indexed="81"/>
            <rFont val="Tahoma"/>
            <family val="2"/>
          </rPr>
          <t xml:space="preserve">Indikator ini berlaku sejak 2012, sesuai trilateral meeting 2012
</t>
        </r>
      </text>
    </comment>
    <comment ref="O35" authorId="0">
      <text>
        <r>
          <rPr>
            <sz val="9"/>
            <color indexed="81"/>
            <rFont val="Tahoma"/>
            <family val="2"/>
          </rPr>
          <t xml:space="preserve">Indikator ini sesuai renstra lama dan masih berlaku
</t>
        </r>
      </text>
    </comment>
    <comment ref="P37" authorId="0">
      <text>
        <r>
          <rPr>
            <sz val="9"/>
            <color indexed="81"/>
            <rFont val="Tahoma"/>
            <family val="2"/>
          </rPr>
          <t xml:space="preserve">indikator sesuai renstra lama dan masih berlaku
</t>
        </r>
      </text>
    </comment>
    <comment ref="P38" authorId="0">
      <text>
        <r>
          <rPr>
            <sz val="9"/>
            <color indexed="81"/>
            <rFont val="Tahoma"/>
            <family val="2"/>
          </rPr>
          <t>Indikator ini sesuai renstra lama, tetapi untuk 2013 mengalami perubahan denominator dihitung dari 7 satker (bukan 9 satker)</t>
        </r>
      </text>
    </comment>
    <comment ref="P39" authorId="0">
      <text>
        <r>
          <rPr>
            <sz val="9"/>
            <color indexed="81"/>
            <rFont val="Tahoma"/>
            <family val="2"/>
          </rPr>
          <t xml:space="preserve">Indikator ini berlaku sejak 2013, sesuai trilateral meeting 2012
</t>
        </r>
      </text>
    </comment>
    <comment ref="P50" authorId="0">
      <text>
        <r>
          <rPr>
            <sz val="9"/>
            <color indexed="81"/>
            <rFont val="Tahoma"/>
            <family val="2"/>
          </rPr>
          <t>Indikator ini tertera dalam renstra lama. Sesuai trilateral meeting 2012, indikator ini diubah menjadi indikator 2 dan 3</t>
        </r>
      </text>
    </comment>
    <comment ref="P51" authorId="0">
      <text>
        <r>
          <rPr>
            <sz val="9"/>
            <color indexed="81"/>
            <rFont val="Tahoma"/>
            <family val="2"/>
          </rPr>
          <t xml:space="preserve">indikator digunakan sejak 2013, sesuai trilateral meeting 2012
</t>
        </r>
      </text>
    </comment>
    <comment ref="P52" authorId="0">
      <text>
        <r>
          <rPr>
            <sz val="9"/>
            <color indexed="81"/>
            <rFont val="Tahoma"/>
            <family val="2"/>
          </rPr>
          <t xml:space="preserve">Indikator digunakan sejak 2013, Sesuai trilateral meeting 2012
</t>
        </r>
      </text>
    </comment>
    <comment ref="P53" authorId="0">
      <text>
        <r>
          <rPr>
            <sz val="9"/>
            <color indexed="81"/>
            <rFont val="Tahoma"/>
            <family val="2"/>
          </rPr>
          <t xml:space="preserve">Indikator ini tertera dalam renstra lama, tidak digunakan lagi. Sejak trilateral meeting 2012 diubah menjadi indikator 5
</t>
        </r>
      </text>
    </comment>
    <comment ref="P54" authorId="0">
      <text>
        <r>
          <rPr>
            <sz val="9"/>
            <color indexed="81"/>
            <rFont val="Tahoma"/>
            <family val="2"/>
          </rPr>
          <t xml:space="preserve">Indikator digunakan sejak 2013, sesuai trilateral meeting 2012.
</t>
        </r>
      </text>
    </comment>
    <comment ref="P55" authorId="0">
      <text>
        <r>
          <rPr>
            <sz val="9"/>
            <color indexed="81"/>
            <rFont val="Tahoma"/>
            <family val="2"/>
          </rPr>
          <t xml:space="preserve">Indikator sesuai renstra lama, masih berlaku sampai akhir periode renstra
</t>
        </r>
      </text>
    </comment>
    <comment ref="P56" authorId="0">
      <text>
        <r>
          <rPr>
            <sz val="9"/>
            <color indexed="81"/>
            <rFont val="Tahoma"/>
            <family val="2"/>
          </rPr>
          <t xml:space="preserve">Indikator tertera dalam renstra lama dan masih digunakan </t>
        </r>
      </text>
    </comment>
    <comment ref="P57" authorId="0">
      <text>
        <r>
          <rPr>
            <sz val="9"/>
            <color indexed="81"/>
            <rFont val="Tahoma"/>
            <family val="2"/>
          </rPr>
          <t xml:space="preserve">Indikator masih digunakan, sesuai trilateral meeting 2011
</t>
        </r>
      </text>
    </comment>
    <comment ref="R57" authorId="0">
      <text>
        <r>
          <rPr>
            <sz val="9"/>
            <color indexed="81"/>
            <rFont val="Tahoma"/>
            <family val="2"/>
          </rPr>
          <t>Data LAPTAH 2011, temuan pelanggaran 651 kasus. Target belum diperoleh data</t>
        </r>
        <r>
          <rPr>
            <b/>
            <sz val="9"/>
            <color indexed="81"/>
            <rFont val="Tahoma"/>
            <family val="2"/>
          </rPr>
          <t>.</t>
        </r>
        <r>
          <rPr>
            <sz val="9"/>
            <color indexed="81"/>
            <rFont val="Tahoma"/>
            <family val="2"/>
          </rPr>
          <t xml:space="preserve">
</t>
        </r>
      </text>
    </comment>
    <comment ref="T57" authorId="0">
      <text>
        <r>
          <rPr>
            <b/>
            <sz val="9"/>
            <color indexed="81"/>
            <rFont val="Tahoma"/>
            <family val="2"/>
          </rPr>
          <t xml:space="preserve">sesuai trilateral meeting 2012
</t>
        </r>
        <r>
          <rPr>
            <sz val="9"/>
            <color indexed="81"/>
            <rFont val="Tahoma"/>
            <family val="2"/>
          </rPr>
          <t xml:space="preserve">
</t>
        </r>
      </text>
    </comment>
    <comment ref="U57" authorId="1">
      <text>
        <r>
          <rPr>
            <b/>
            <sz val="9"/>
            <color indexed="81"/>
            <rFont val="Tahoma"/>
            <family val="2"/>
          </rPr>
          <t xml:space="preserve">Bahas dasar penetapan target
</t>
        </r>
        <r>
          <rPr>
            <sz val="9"/>
            <color indexed="81"/>
            <rFont val="Tahoma"/>
            <family val="2"/>
          </rPr>
          <t xml:space="preserve">
</t>
        </r>
      </text>
    </comment>
    <comment ref="P58" authorId="0">
      <text>
        <r>
          <rPr>
            <sz val="9"/>
            <color indexed="81"/>
            <rFont val="Tahoma"/>
            <family val="2"/>
          </rPr>
          <t xml:space="preserve">indikator masih digunakan, sesuai trilateral meeting 2011
</t>
        </r>
      </text>
    </comment>
    <comment ref="P59" authorId="0">
      <text>
        <r>
          <rPr>
            <sz val="9"/>
            <color indexed="81"/>
            <rFont val="Tahoma"/>
            <family val="2"/>
          </rPr>
          <t>Indikator sesuai renstra lama, hanya mengalami perubahan denominator: total jumlah sarana semula 203 unit</t>
        </r>
      </text>
    </comment>
    <comment ref="P61" authorId="0">
      <text>
        <r>
          <rPr>
            <sz val="9"/>
            <color indexed="81"/>
            <rFont val="Tahoma"/>
            <family val="2"/>
          </rPr>
          <t>Indikator ini tertera di renstra lama, tidak digunakan lagi sejak 2012 dan disempurnakan menjadi indiaktor 2 dan 3 sesuai trilateral meeting 2011.</t>
        </r>
      </text>
    </comment>
    <comment ref="P62" authorId="0">
      <text>
        <r>
          <rPr>
            <sz val="9"/>
            <color indexed="81"/>
            <rFont val="Tahoma"/>
            <family val="2"/>
          </rPr>
          <t xml:space="preserve">Indikator berlaku sejak 2012, sesuai trilateral meeting 2011. </t>
        </r>
      </text>
    </comment>
    <comment ref="P63" authorId="0">
      <text>
        <r>
          <rPr>
            <sz val="9"/>
            <color indexed="81"/>
            <rFont val="Tahoma"/>
            <family val="2"/>
          </rPr>
          <t xml:space="preserve">Indikator berlaku sejak 2012, sesuai trilateral meeting 2011. </t>
        </r>
      </text>
    </comment>
    <comment ref="P64" authorId="0">
      <text>
        <r>
          <rPr>
            <sz val="9"/>
            <color indexed="81"/>
            <rFont val="Tahoma"/>
            <family val="2"/>
          </rPr>
          <t>Indikator sudah tidak berlaku. Sesuai trilateral meeting 2011 diubah menjadi indikator 5 dan 6.</t>
        </r>
      </text>
    </comment>
    <comment ref="P65" authorId="0">
      <text>
        <r>
          <rPr>
            <sz val="9"/>
            <color indexed="81"/>
            <rFont val="Tahoma"/>
            <family val="2"/>
          </rPr>
          <t>Indikator berlaku sejak 2012, sesuai trilateral meeting 2011, merupakan pengembangan indikator 4.</t>
        </r>
      </text>
    </comment>
    <comment ref="P66" authorId="0">
      <text>
        <r>
          <rPr>
            <b/>
            <sz val="9"/>
            <color indexed="81"/>
            <rFont val="Tahoma"/>
            <family val="2"/>
          </rPr>
          <t>Ibu Dwi:</t>
        </r>
        <r>
          <rPr>
            <sz val="9"/>
            <color indexed="81"/>
            <rFont val="Tahoma"/>
            <family val="2"/>
          </rPr>
          <t xml:space="preserve">
indikator sesuai renstra lama, tidak digunakan lagi sesuai trilateral meeting 2011.</t>
        </r>
      </text>
    </comment>
    <comment ref="P68" authorId="0">
      <text>
        <r>
          <rPr>
            <sz val="9"/>
            <color indexed="81"/>
            <rFont val="Tahoma"/>
            <family val="2"/>
          </rPr>
          <t>Indikator digunakan sejak 2012, sesuai trilateral meeting 2011.</t>
        </r>
      </text>
    </comment>
    <comment ref="S68" authorId="0">
      <text>
        <r>
          <rPr>
            <sz val="9"/>
            <color indexed="81"/>
            <rFont val="Tahoma"/>
            <family val="2"/>
          </rPr>
          <t>Target sesuai trialteral meeting 2011.</t>
        </r>
      </text>
    </comment>
    <comment ref="T68" authorId="0">
      <text>
        <r>
          <rPr>
            <sz val="9"/>
            <color indexed="81"/>
            <rFont val="Tahoma"/>
            <family val="2"/>
          </rPr>
          <t>Target sesuai trialteral meeting 2012</t>
        </r>
      </text>
    </comment>
    <comment ref="P69" authorId="0">
      <text>
        <r>
          <rPr>
            <sz val="9"/>
            <color indexed="81"/>
            <rFont val="Tahoma"/>
            <family val="2"/>
          </rPr>
          <t xml:space="preserve">Indikator digunakan sejak 2012,s esuai trilateral meeting 2011.
</t>
        </r>
      </text>
    </comment>
    <comment ref="P70" authorId="0">
      <text>
        <r>
          <rPr>
            <sz val="9"/>
            <color indexed="81"/>
            <rFont val="Tahoma"/>
            <family val="2"/>
          </rPr>
          <t>Indikator ini hanya digunakan pada 2010, sejak 2011 mengalami penyempurnaan menajdi indikator 2.</t>
        </r>
      </text>
    </comment>
    <comment ref="P71" authorId="0">
      <text>
        <r>
          <rPr>
            <b/>
            <sz val="9"/>
            <color indexed="81"/>
            <rFont val="Tahoma"/>
            <family val="2"/>
          </rPr>
          <t>Indikator termuat di trilateral meeting 2011, masih digunakan.</t>
        </r>
        <r>
          <rPr>
            <sz val="9"/>
            <color indexed="81"/>
            <rFont val="Tahoma"/>
            <family val="2"/>
          </rPr>
          <t xml:space="preserve">
</t>
        </r>
      </text>
    </comment>
    <comment ref="P72" authorId="0">
      <text>
        <r>
          <rPr>
            <sz val="9"/>
            <color indexed="81"/>
            <rFont val="Tahoma"/>
            <family val="2"/>
          </rPr>
          <t xml:space="preserve">Indikator sejak 2010 masih digunakan
</t>
        </r>
      </text>
    </comment>
    <comment ref="P73" authorId="0">
      <text>
        <r>
          <rPr>
            <sz val="9"/>
            <color indexed="81"/>
            <rFont val="Tahoma"/>
            <family val="2"/>
          </rPr>
          <t>Indikator sejak 2010 masih digunakan</t>
        </r>
      </text>
    </comment>
    <comment ref="P74" authorId="0">
      <text>
        <r>
          <rPr>
            <sz val="9"/>
            <color indexed="81"/>
            <rFont val="Tahoma"/>
            <family val="2"/>
          </rPr>
          <t>Indikator sejak 2010 masih digunakan</t>
        </r>
      </text>
    </comment>
    <comment ref="P75" authorId="0">
      <text>
        <r>
          <rPr>
            <sz val="9"/>
            <color indexed="81"/>
            <rFont val="Tahoma"/>
            <family val="2"/>
          </rPr>
          <t>Indikator digunakan sejak 2013, sesuai trilateral meeting 2012.</t>
        </r>
      </text>
    </comment>
    <comment ref="P76" authorId="0">
      <text>
        <r>
          <rPr>
            <sz val="9"/>
            <color indexed="81"/>
            <rFont val="Tahoma"/>
            <family val="2"/>
          </rPr>
          <t>Indikator digunakan sejak 2013, sesuai trilateral meeting 2012.</t>
        </r>
      </text>
    </comment>
    <comment ref="P77" authorId="0">
      <text>
        <r>
          <rPr>
            <sz val="9"/>
            <color indexed="81"/>
            <rFont val="Tahoma"/>
            <family val="2"/>
          </rPr>
          <t>Indikator masih digunakana sejak 2010.</t>
        </r>
      </text>
    </comment>
    <comment ref="T77" authorId="0">
      <text>
        <r>
          <rPr>
            <sz val="9"/>
            <color indexed="81"/>
            <rFont val="Tahoma"/>
            <family val="2"/>
          </rPr>
          <t>Sesuai trilateral meeting 2011.</t>
        </r>
      </text>
    </comment>
    <comment ref="P78" authorId="0">
      <text>
        <r>
          <rPr>
            <sz val="9"/>
            <color indexed="81"/>
            <rFont val="Tahoma"/>
            <family val="2"/>
          </rPr>
          <t>Indikator ini tertera di Renstra lama, namun sejak 2012 tidak digunakan lagi, sesuai trilateral meeting 2011.</t>
        </r>
      </text>
    </comment>
    <comment ref="P79" authorId="0">
      <text>
        <r>
          <rPr>
            <sz val="9"/>
            <color indexed="81"/>
            <rFont val="Tahoma"/>
            <family val="2"/>
          </rPr>
          <t xml:space="preserve">Indikator ini digunakan sejak 2010.
</t>
        </r>
      </text>
    </comment>
    <comment ref="T79" authorId="0">
      <text>
        <r>
          <rPr>
            <sz val="9"/>
            <color indexed="81"/>
            <rFont val="Tahoma"/>
            <family val="2"/>
          </rPr>
          <t>Sesuai trilateral meeting 2013</t>
        </r>
      </text>
    </comment>
    <comment ref="P80" authorId="0">
      <text>
        <r>
          <rPr>
            <sz val="9"/>
            <color indexed="81"/>
            <rFont val="Tahoma"/>
            <family val="2"/>
          </rPr>
          <t xml:space="preserve">indikator ini digunakan sejak 2012, sesuai trialteral meeting 2011.
</t>
        </r>
      </text>
    </comment>
    <comment ref="P81" authorId="0">
      <text>
        <r>
          <rPr>
            <sz val="9"/>
            <color indexed="81"/>
            <rFont val="Tahoma"/>
            <family val="2"/>
          </rPr>
          <t xml:space="preserve">Indikator digunakan sejak 2012 (sebagai NI). </t>
        </r>
      </text>
    </comment>
    <comment ref="U81" authorId="0">
      <text>
        <r>
          <rPr>
            <sz val="9"/>
            <color indexed="81"/>
            <rFont val="Tahoma"/>
            <family val="2"/>
          </rPr>
          <t>sesuai trialteral meeting 2012</t>
        </r>
      </text>
    </comment>
    <comment ref="P82" authorId="0">
      <text>
        <r>
          <rPr>
            <sz val="9"/>
            <color indexed="81"/>
            <rFont val="Tahoma"/>
            <family val="2"/>
          </rPr>
          <t>Indikator diguankan sejak 2013 sesuai trialteral meeting 2012, sbg NI.</t>
        </r>
      </text>
    </comment>
    <comment ref="P83" authorId="0">
      <text>
        <r>
          <rPr>
            <sz val="9"/>
            <color indexed="81"/>
            <rFont val="Tahoma"/>
            <family val="2"/>
          </rPr>
          <t xml:space="preserve">Indikator sesuai renstra lama dan trilateral meeting 2011, hanya berlaku sampai dengan 2012.
Diganti menjadi indikator nomor 4
</t>
        </r>
      </text>
    </comment>
    <comment ref="P84" authorId="0">
      <text>
        <r>
          <rPr>
            <sz val="9"/>
            <color indexed="81"/>
            <rFont val="Tahoma"/>
            <family val="2"/>
          </rPr>
          <t xml:space="preserve">Indikator ini hanya berlaku di 2011 mengganti indikator 2, sesuai trilateral meeting 2011. </t>
        </r>
      </text>
    </comment>
    <comment ref="P85" authorId="0">
      <text>
        <r>
          <rPr>
            <sz val="9"/>
            <color indexed="81"/>
            <rFont val="Tahoma"/>
            <family val="2"/>
          </rPr>
          <t>Indikator sesuai trilateral meeting 2012</t>
        </r>
      </text>
    </comment>
    <comment ref="P86" authorId="0">
      <text>
        <r>
          <rPr>
            <sz val="9"/>
            <color indexed="81"/>
            <rFont val="Tahoma"/>
            <family val="2"/>
          </rPr>
          <t xml:space="preserve">Indikator sesuai trilateral meeting 2012 </t>
        </r>
      </text>
    </comment>
    <comment ref="P87" authorId="0">
      <text>
        <r>
          <rPr>
            <sz val="9"/>
            <color indexed="81"/>
            <rFont val="Tahoma"/>
            <family val="2"/>
          </rPr>
          <t>Indikator sejak 2010, hanya setiap tahun mengalami perubahan denominator</t>
        </r>
        <r>
          <rPr>
            <sz val="9"/>
            <color indexed="81"/>
            <rFont val="Tahoma"/>
            <family val="2"/>
          </rPr>
          <t xml:space="preserve">
</t>
        </r>
      </text>
    </comment>
    <comment ref="P89" authorId="2">
      <text>
        <r>
          <rPr>
            <b/>
            <sz val="9"/>
            <color indexed="81"/>
            <rFont val="Tahoma"/>
            <family val="2"/>
          </rPr>
          <t>admin:</t>
        </r>
        <r>
          <rPr>
            <sz val="9"/>
            <color indexed="81"/>
            <rFont val="Tahoma"/>
            <family val="2"/>
          </rPr>
          <t xml:space="preserve">
Indikator ini tidak digunakan lagi. Semula tertera dalam renstra lama. Sejak 2011 indikator ini mengalami penyempurnaan menjadi indikator 2</t>
        </r>
      </text>
    </comment>
    <comment ref="P91" authorId="2">
      <text>
        <r>
          <rPr>
            <b/>
            <sz val="9"/>
            <color indexed="81"/>
            <rFont val="Tahoma"/>
            <family val="2"/>
          </rPr>
          <t>admin:</t>
        </r>
        <r>
          <rPr>
            <sz val="9"/>
            <color indexed="81"/>
            <rFont val="Tahoma"/>
            <family val="2"/>
          </rPr>
          <t xml:space="preserve">
Indikator ini tidak digunakan lagi. Semula tertera dalam renstra lama. Sejak 2011 indikator ini mengalami penyempurnaan menjadi indikator 2</t>
        </r>
        <r>
          <rPr>
            <sz val="9"/>
            <color indexed="81"/>
            <rFont val="Tahoma"/>
            <family val="2"/>
          </rPr>
          <t xml:space="preserve">
Indikator ini tertera dealam renstra lama. Sejak 2011 indikator ini mengalami penyempurnaan menjadi indikator 4</t>
        </r>
      </text>
    </comment>
    <comment ref="R91" authorId="1">
      <text>
        <r>
          <rPr>
            <b/>
            <sz val="9"/>
            <color indexed="81"/>
            <rFont val="Tahoma"/>
            <family val="2"/>
          </rPr>
          <t xml:space="preserve">Untuk dibahas lagi
</t>
        </r>
        <r>
          <rPr>
            <sz val="9"/>
            <color indexed="81"/>
            <rFont val="Tahoma"/>
            <family val="2"/>
          </rPr>
          <t xml:space="preserve">
</t>
        </r>
      </text>
    </comment>
    <comment ref="U92" authorId="1">
      <text>
        <r>
          <rPr>
            <b/>
            <sz val="9"/>
            <color indexed="81"/>
            <rFont val="Tahoma"/>
            <family val="2"/>
          </rPr>
          <t xml:space="preserve">untuk dibahas lagi
</t>
        </r>
        <r>
          <rPr>
            <sz val="9"/>
            <color indexed="81"/>
            <rFont val="Tahoma"/>
            <family val="2"/>
          </rPr>
          <t xml:space="preserve">
</t>
        </r>
      </text>
    </comment>
    <comment ref="P93" authorId="2">
      <text>
        <r>
          <rPr>
            <b/>
            <sz val="9"/>
            <color indexed="81"/>
            <rFont val="Tahoma"/>
            <family val="2"/>
          </rPr>
          <t>admin:</t>
        </r>
        <r>
          <rPr>
            <sz val="9"/>
            <color indexed="81"/>
            <rFont val="Tahoma"/>
            <family val="2"/>
          </rPr>
          <t xml:space="preserve">
</t>
        </r>
        <r>
          <rPr>
            <b/>
            <sz val="9"/>
            <color indexed="81"/>
            <rFont val="Tahoma"/>
            <family val="2"/>
          </rPr>
          <t xml:space="preserve">
</t>
        </r>
        <r>
          <rPr>
            <sz val="9"/>
            <color indexed="81"/>
            <rFont val="Tahoma"/>
            <family val="2"/>
          </rPr>
          <t xml:space="preserve">Indikator ini tertera dealam renstra lama. Sejak 2011 indikator ini mengalami penyempurnaan menjadi </t>
        </r>
        <r>
          <rPr>
            <sz val="9"/>
            <color indexed="81"/>
            <rFont val="Tahoma"/>
            <family val="2"/>
          </rPr>
          <t xml:space="preserve">indikator 6
</t>
        </r>
      </text>
    </comment>
    <comment ref="P95" authorId="2">
      <text>
        <r>
          <rPr>
            <sz val="9"/>
            <color indexed="81"/>
            <rFont val="Tahoma"/>
            <family val="2"/>
          </rPr>
          <t xml:space="preserve">Indikator ini tertera dalam renstra lama. Sejak 2011 indikator ini mengalami penyempurnaan menjadi </t>
        </r>
        <r>
          <rPr>
            <sz val="9"/>
            <color indexed="81"/>
            <rFont val="Tahoma"/>
            <family val="2"/>
          </rPr>
          <t xml:space="preserve">indikator 2
</t>
        </r>
      </text>
    </comment>
    <comment ref="P97" authorId="2">
      <text>
        <r>
          <rPr>
            <sz val="9"/>
            <color indexed="81"/>
            <rFont val="Tahoma"/>
            <family val="2"/>
          </rPr>
          <t xml:space="preserve">Indikator ini digunakan sejak 2013 sesuai trilateral meeting 2012.
</t>
        </r>
      </text>
    </comment>
    <comment ref="P98" authorId="2">
      <text>
        <r>
          <rPr>
            <sz val="9"/>
            <color indexed="81"/>
            <rFont val="Tahoma"/>
            <family val="2"/>
          </rPr>
          <t>Indikator NI ini digunakan sejak 2013 sesuai trilateral meeting 2012.</t>
        </r>
      </text>
    </comment>
    <comment ref="P99" authorId="0">
      <text>
        <r>
          <rPr>
            <sz val="9"/>
            <color indexed="81"/>
            <rFont val="Tahoma"/>
            <family val="2"/>
          </rPr>
          <t xml:space="preserve">Indikator ini tertera di renstra lama, namun skrg tidak digunakan lagi dan disempurnakan menjadi indikator 2 sesuai trilateral meeting 2012
</t>
        </r>
      </text>
    </comment>
    <comment ref="P100" authorId="0">
      <text>
        <r>
          <rPr>
            <sz val="9"/>
            <color indexed="81"/>
            <rFont val="Tahoma"/>
            <family val="2"/>
          </rPr>
          <t xml:space="preserve">Indikator sesuai trilateral meeting 2012
</t>
        </r>
      </text>
    </comment>
    <comment ref="P102" authorId="0">
      <text>
        <r>
          <rPr>
            <sz val="9"/>
            <color indexed="81"/>
            <rFont val="Tahoma"/>
            <family val="2"/>
          </rPr>
          <t>Iindikator ini sesuai trilateral meeting 2011, terkait NI.</t>
        </r>
      </text>
    </comment>
    <comment ref="P103" authorId="0">
      <text>
        <r>
          <rPr>
            <sz val="9"/>
            <color indexed="81"/>
            <rFont val="Tahoma"/>
            <family val="2"/>
          </rPr>
          <t xml:space="preserve">Indikator sesuai renstra lama, masih digunakan.
</t>
        </r>
      </text>
    </comment>
    <comment ref="S103" authorId="3">
      <text>
        <r>
          <rPr>
            <sz val="9"/>
            <color indexed="81"/>
            <rFont val="Tahoma"/>
            <family val="2"/>
          </rPr>
          <t xml:space="preserve">konfirmasi kembali
</t>
        </r>
      </text>
    </comment>
    <comment ref="T103" authorId="3">
      <text>
        <r>
          <rPr>
            <b/>
            <sz val="9"/>
            <color indexed="81"/>
            <rFont val="Tahoma"/>
            <family val="2"/>
          </rPr>
          <t>data dari RKP PA</t>
        </r>
      </text>
    </comment>
    <comment ref="P104" authorId="0">
      <text>
        <r>
          <rPr>
            <sz val="9"/>
            <color indexed="81"/>
            <rFont val="Tahoma"/>
            <family val="2"/>
          </rPr>
          <t>Indikator digunakan sejak 2013, sesuai trilateral meeting 2012</t>
        </r>
      </text>
    </comment>
    <comment ref="P105" authorId="0">
      <text>
        <r>
          <rPr>
            <sz val="9"/>
            <color indexed="81"/>
            <rFont val="Tahoma"/>
            <family val="2"/>
          </rPr>
          <t xml:space="preserve">Indikator digunakan sejak 2013, sesuai trilateral meeting 2012.
</t>
        </r>
      </text>
    </comment>
    <comment ref="P106" authorId="0">
      <text>
        <r>
          <rPr>
            <sz val="9"/>
            <color indexed="81"/>
            <rFont val="Tahoma"/>
            <family val="2"/>
          </rPr>
          <t xml:space="preserve">Indikator digunakan sejak 2013, sesuai trilateral meeting 2012.
</t>
        </r>
      </text>
    </comment>
    <comment ref="P107" authorId="0">
      <text>
        <r>
          <rPr>
            <sz val="9"/>
            <color indexed="81"/>
            <rFont val="Tahoma"/>
            <family val="2"/>
          </rPr>
          <t>Indikator digunakan sejak 2013, sesuai trilateral meeting 2012.</t>
        </r>
      </text>
    </comment>
    <comment ref="P109" authorId="0">
      <text>
        <r>
          <rPr>
            <sz val="9"/>
            <color indexed="81"/>
            <rFont val="Tahoma"/>
            <family val="2"/>
          </rPr>
          <t>Indikator digunakan sejak 2012 sesuai trilateral meeting 2011</t>
        </r>
      </text>
    </comment>
    <comment ref="P110" authorId="0">
      <text>
        <r>
          <rPr>
            <sz val="9"/>
            <color indexed="81"/>
            <rFont val="Tahoma"/>
            <family val="2"/>
          </rPr>
          <t xml:space="preserve">indikator hanya digunakan di tahun 2012 sesuai trilateral meeting 2011, selanjutnya mengalami penyempurnaan menjadi indikator 4
</t>
        </r>
      </text>
    </comment>
    <comment ref="P111" authorId="0">
      <text>
        <r>
          <rPr>
            <sz val="9"/>
            <color indexed="81"/>
            <rFont val="Tahoma"/>
            <family val="2"/>
          </rPr>
          <t xml:space="preserve">indikator digunakan sejak 2013,s esuai trilateral meeting 2012
</t>
        </r>
      </text>
    </comment>
    <comment ref="P113" authorId="0">
      <text>
        <r>
          <rPr>
            <sz val="9"/>
            <color indexed="81"/>
            <rFont val="Tahoma"/>
            <family val="2"/>
          </rPr>
          <t>Indikator NI, berlaku sejak 2013 sesuai trilateral meeting 2012.</t>
        </r>
      </text>
    </comment>
    <comment ref="P116" authorId="0">
      <text>
        <r>
          <rPr>
            <sz val="9"/>
            <color indexed="81"/>
            <rFont val="Tahoma"/>
            <family val="2"/>
          </rPr>
          <t xml:space="preserve">Indikator NI sesuai trilateral meeting 2012.
</t>
        </r>
      </text>
    </comment>
    <comment ref="P117" authorId="0">
      <text>
        <r>
          <rPr>
            <sz val="9"/>
            <color indexed="81"/>
            <rFont val="Tahoma"/>
            <family val="2"/>
          </rPr>
          <t>Indikator NI sesuai trilateral meeting 2012.</t>
        </r>
      </text>
    </comment>
    <comment ref="P119" authorId="0">
      <text>
        <r>
          <rPr>
            <sz val="9"/>
            <color indexed="81"/>
            <rFont val="Tahoma"/>
            <family val="2"/>
          </rPr>
          <t>Indikator NI sesuai trilateral meeting 2012.</t>
        </r>
      </text>
    </comment>
    <comment ref="S120" authorId="0">
      <text>
        <r>
          <rPr>
            <sz val="9"/>
            <color indexed="81"/>
            <rFont val="Tahoma"/>
            <family val="2"/>
          </rPr>
          <t>Target sesuai trilateral meeting 2011.</t>
        </r>
      </text>
    </comment>
    <comment ref="T120" authorId="0">
      <text>
        <r>
          <rPr>
            <sz val="9"/>
            <color indexed="81"/>
            <rFont val="Tahoma"/>
            <family val="2"/>
          </rPr>
          <t>Target sesuai trialteral meeting 2012.</t>
        </r>
      </text>
    </comment>
    <comment ref="S121" authorId="0">
      <text>
        <r>
          <rPr>
            <sz val="9"/>
            <color indexed="81"/>
            <rFont val="Tahoma"/>
            <family val="2"/>
          </rPr>
          <t>Target sesuai trilateral meeting 2011.</t>
        </r>
      </text>
    </comment>
    <comment ref="T121" authorId="0">
      <text>
        <r>
          <rPr>
            <sz val="9"/>
            <color indexed="81"/>
            <rFont val="Tahoma"/>
            <family val="2"/>
          </rPr>
          <t>Target sesuai trialteral meeting 2012.</t>
        </r>
      </text>
    </comment>
  </commentList>
</comments>
</file>

<file path=xl/sharedStrings.xml><?xml version="1.0" encoding="utf-8"?>
<sst xmlns="http://schemas.openxmlformats.org/spreadsheetml/2006/main" count="2440" uniqueCount="1218">
  <si>
    <t>OUTCOME/OUTPUT</t>
  </si>
  <si>
    <t>PENANGGUNG JAWAB</t>
  </si>
  <si>
    <t xml:space="preserve">Program Dukungan Manajemen dan Pelaksanaan Teknis Lainnya BPOM </t>
  </si>
  <si>
    <t xml:space="preserve">Meningkatnya koordinasi perencanaan pembinaan, pengendalian terhadap program, administrasi dan sumber daya di lingkungan BPOM sesuai dengan standar sistem manajemen mutu </t>
  </si>
  <si>
    <t xml:space="preserve">Terselenggaranya pengembangan tenaga dan manajemen pengawasan Obat dan Makanan </t>
  </si>
  <si>
    <t xml:space="preserve">Koordinasi Perumusan  Renstra dan Pengembangan Organisasi, Penyusunan Program dan Anggaran, Keuangan serta Evaluasi dan Pelaporan </t>
  </si>
  <si>
    <t xml:space="preserve">Meningkatnya koordinasi perumusan Renstra dan pengembangan organisasi, penyusunan program dan anggaran, keuangan serta evaluasi dan pelaporan </t>
  </si>
  <si>
    <t xml:space="preserve">Koordinasi Kegiatan Penyusunan Rancangan Peraturan Peraturan Perundang-undangan, Bantuan Hukum, Layanan Pengaduan Konsumen dan Hubungan Masyarakat </t>
  </si>
  <si>
    <t xml:space="preserve">Terselenggaranya pelayanan penyusunan rancangan peraturan perundang-undangan, bantuan hukum, layanan pengaduan konsumen dan hubungan masyarakat </t>
  </si>
  <si>
    <t>PROGRAM/KEGIATAN</t>
  </si>
  <si>
    <t>INDIKATOR OUTCOME/OUTPUT</t>
  </si>
  <si>
    <t>1.1</t>
  </si>
  <si>
    <t>1.2</t>
  </si>
  <si>
    <t>1.3</t>
  </si>
  <si>
    <t>1.5</t>
  </si>
  <si>
    <t>1.6</t>
  </si>
  <si>
    <t>2.1</t>
  </si>
  <si>
    <t>3.1</t>
  </si>
  <si>
    <t>3.2</t>
  </si>
  <si>
    <t>3.3</t>
  </si>
  <si>
    <t>3.4</t>
  </si>
  <si>
    <t>3.5</t>
  </si>
  <si>
    <t>3.6</t>
  </si>
  <si>
    <t xml:space="preserve">1.4 </t>
  </si>
  <si>
    <t xml:space="preserve">Pengawasan dan Peningkatan Akuntabilitas Aparatur Badan Pengawas Obat dan Makanan </t>
  </si>
  <si>
    <t>Meningkatnya kualitas laporan hasil pengawasan tahunan atas penyelenggaraan program dan kegiatan Badan POM</t>
  </si>
  <si>
    <t xml:space="preserve">31 Balai Besar/Balai POM </t>
  </si>
  <si>
    <t>Peningkatan Penyelenggaraan Hubungan dan Kerjasama Luar Negeri Badan POM</t>
  </si>
  <si>
    <t xml:space="preserve">Meningkatnya koordinasi hubungan dan kerjasama internasional Badan POM pada tingkat bilateral, regional, multilateral dan organisasi internasional </t>
  </si>
  <si>
    <t>Program Peningkatan Sarana dan Prasarana Aparatur BPOM</t>
  </si>
  <si>
    <t>Meningkatnya ketersediaan sarana dan prasarana yang dibutuhkan oleh Badan POM</t>
  </si>
  <si>
    <t xml:space="preserve">Persentase ketersediaan sarana dan prasarana penunjang kinerja </t>
  </si>
  <si>
    <t>Terselenggaranya pengadaan sarana dan prasarana aparatur Badan POM</t>
  </si>
  <si>
    <t>Pengadaan, pemeliharaan dan pembinaan pengelolaan sarana dan prasarana  penunjang aparatur Badan POM</t>
  </si>
  <si>
    <t>Terselenggarannya pengadaan, pemeliharaan dan pembinaan pengelolaan sarana dan prasarana  penunjang di Badan POM</t>
  </si>
  <si>
    <t xml:space="preserve">Program Pengawasan Obat dan Makanan </t>
  </si>
  <si>
    <t xml:space="preserve">Meningkatnya Efektifitas Pengawasan Obat dan Makanan dalam rangka Melindungi Masyarakat </t>
  </si>
  <si>
    <t xml:space="preserve">Deputi 1, 2 dan 3 </t>
  </si>
  <si>
    <t>2.2</t>
  </si>
  <si>
    <r>
      <t>1.</t>
    </r>
    <r>
      <rPr>
        <b/>
        <sz val="10"/>
        <color indexed="8"/>
        <rFont val="Arial"/>
        <family val="2"/>
      </rPr>
      <t>Proporsi Obat yang Memenuhi Standar (Aman, Manfaat &amp; Mutu</t>
    </r>
  </si>
  <si>
    <t xml:space="preserve">Meningkatnya Mutu Sarana Produksi Produk Terapetik dan PKRT sesuai dengan GMP terkini </t>
  </si>
  <si>
    <t xml:space="preserve">Menurunnya makanan yang mengandung bahan berbahaya </t>
  </si>
  <si>
    <t>Meningkatnya kinerja pengawasan obat dan makanan di seluruh Indonesia</t>
  </si>
  <si>
    <t xml:space="preserve">Meningkatnya kemampuan uji laboratorium POM sesuai standar  </t>
  </si>
  <si>
    <t xml:space="preserve">Tersusunnya standar, pedoman dan kriteria Produk Terapetik  dan PKRT yang mampu menjamin aman, bermanfaat dan bemutu  </t>
  </si>
  <si>
    <t xml:space="preserve">Meningkatnya jumlah pelanggaran yang ditindaklanjuti sesuai peraturan/perundangan yang berlaku </t>
  </si>
  <si>
    <t xml:space="preserve">Surveilan dan Penyuluhan Keamanan Makanan </t>
  </si>
  <si>
    <t xml:space="preserve">Pengawasan Distribusi Produk Terapetik dan PKRT </t>
  </si>
  <si>
    <t xml:space="preserve">Meningkatnya Mutu Sarana Distribusi Produk Terapetik dan PKRT  sesuai dengan GDP </t>
  </si>
  <si>
    <t xml:space="preserve">Pengawasan Narkotika, Psikotropika, Prekursor, dan Zat Adiktif </t>
  </si>
  <si>
    <t xml:space="preserve">Menurunnya  jumlah narkotika, psikotropika dan prekursor legal yang menyimpang ke jalur ilegal </t>
  </si>
  <si>
    <t xml:space="preserve">Inspeksi dan Sertifikasi Obat Tradisional, Kosmetik dan Produk Komplemen  </t>
  </si>
  <si>
    <t>Meningkatnya mutu sarana produksi dan sarana distribusi Obat Tradisional, Kosmetik dan Produk Komplemen sesuai GMP dan GDP</t>
  </si>
  <si>
    <t xml:space="preserve">Inspeksi dan Sertifikasi Makanan </t>
  </si>
  <si>
    <t xml:space="preserve">Meningkatnya mutu sarana produksi dan distribusi Makanan </t>
  </si>
  <si>
    <t xml:space="preserve">Penilaian Produk Terapetik dan Produk Biologi </t>
  </si>
  <si>
    <t xml:space="preserve">Penilaian Obat Tradisional, Kosmetik dan Produk Komplemen  </t>
  </si>
  <si>
    <t xml:space="preserve">Meningkatnya jumlah produk Obat Tradisional, Kosmetik dan Produk Komplemen yang memiliki Nomor Izin Edar </t>
  </si>
  <si>
    <t xml:space="preserve">Penilaian Makanan </t>
  </si>
  <si>
    <t xml:space="preserve">Meningkatnya jumlah produk Makanan yang memiliki Nomor Izin Edar </t>
  </si>
  <si>
    <t xml:space="preserve">Meningkatnya hasil riset untuk menunjang pengawasan Obat dan Makanan </t>
  </si>
  <si>
    <t>Pengembangan Obat Asli Indonesia</t>
  </si>
  <si>
    <t>Meningkatnya pengembangan Obat Asli Indonesia.</t>
  </si>
  <si>
    <t xml:space="preserve">Standardisasi Obat Tradisional, Kosmetik dan Produk Komplemen </t>
  </si>
  <si>
    <t xml:space="preserve">Tersusunnya standar, pedoman dan kriteria Obat Tradisional, Kosmetik dan Produk Komplemen yang mampu menjamin aman, bermanfaat dan bemutu  </t>
  </si>
  <si>
    <t xml:space="preserve">Standardisasi Makanan </t>
  </si>
  <si>
    <t xml:space="preserve">Tersusunnya standar, pedoman dan kriteria Makanan yang mampu menjamin  aman, bermanfaat dan bemutu  </t>
  </si>
  <si>
    <t xml:space="preserve">Peningkatan sarana dan prasarana aparatur Badan POM </t>
  </si>
  <si>
    <t xml:space="preserve">Pengembangan tenaga dan manajemen pengawasan Obat dan Makanan </t>
  </si>
  <si>
    <t xml:space="preserve">Pelayanan informasi Obat dan Makanan, Informasi Keracunan dan Teknologi Informasi </t>
  </si>
  <si>
    <t xml:space="preserve">Pengawasan Produksi Produk Terapetik dan PKRT </t>
  </si>
  <si>
    <t xml:space="preserve">Sekretariat Utama </t>
  </si>
  <si>
    <t xml:space="preserve">Pusat Informasi Obat dan Makanan </t>
  </si>
  <si>
    <t xml:space="preserve">Biro Umum </t>
  </si>
  <si>
    <t xml:space="preserve">Biro Perencanaan dan Keuangan </t>
  </si>
  <si>
    <t xml:space="preserve">Biro Hukum dan Hubungan Masyarakat </t>
  </si>
  <si>
    <t>Inspektorat</t>
  </si>
  <si>
    <t xml:space="preserve">Biro Kerjasama Luar Negeri </t>
  </si>
  <si>
    <t xml:space="preserve">Direktorat Pengawasan Produksi Produk Terapetik dan PKRT </t>
  </si>
  <si>
    <t xml:space="preserve">Direktorat Pengawasan Produk dan Bahan Berbahaya </t>
  </si>
  <si>
    <t xml:space="preserve">Pusat Pengujian Obat dan Makanan Nasional </t>
  </si>
  <si>
    <t>Direktorat Standardisasi Produk Terapetik dan PKRT</t>
  </si>
  <si>
    <t xml:space="preserve">Pusat PenyidikanObat dan Makanan </t>
  </si>
  <si>
    <t xml:space="preserve">Direktorat Surveilan dan Penyuluhan Keamanan Pangan </t>
  </si>
  <si>
    <t>Direktorat Pengawasan Distribusi Produk Terapetik dan PKRT</t>
  </si>
  <si>
    <t xml:space="preserve">Direktorat Pengawasan Narkotika, Psikotropika dan zat Adiktif </t>
  </si>
  <si>
    <t xml:space="preserve">Direktorat  Inspeksi dan Sertifikasi Obat Tradisional Kosmetik dan Produk Komplimen </t>
  </si>
  <si>
    <t xml:space="preserve">Direktorat Inspeksi dan Sertifikasi Pangan </t>
  </si>
  <si>
    <t xml:space="preserve">Direktorat Penilaian Obat dan Produk Biologi </t>
  </si>
  <si>
    <t>Direktorat Penilaian Obat Tradisional, Kosmetik dan Produk Komplemen</t>
  </si>
  <si>
    <t>Direktorat Penilaian Keamanan Pangan</t>
  </si>
  <si>
    <t xml:space="preserve">Pusat Riset Obat dan Makanan </t>
  </si>
  <si>
    <t>Direktorat Obat Asli Indonesia</t>
  </si>
  <si>
    <t xml:space="preserve">Direktorat Standardisasi Obat Tradisional, Kosmetik dan Produk Komplemen </t>
  </si>
  <si>
    <t xml:space="preserve">Direktorat Standardisasi Produk Pangan </t>
  </si>
  <si>
    <t xml:space="preserve">Standardisasi Produk Terapetik dan PKRT </t>
  </si>
  <si>
    <r>
      <t>Pemeriksaan secara Laboratorium, Pengujian dan Penilaian Keamanan, Manfaat dan Mutu Obat dan Makanan serta Pembinaan Laboratorium POM</t>
    </r>
    <r>
      <rPr>
        <sz val="10"/>
        <color indexed="8"/>
        <rFont val="Arial"/>
        <family val="2"/>
      </rPr>
      <t xml:space="preserve"> </t>
    </r>
  </si>
  <si>
    <r>
      <t xml:space="preserve">Pengawasan Produk dan Bahan Berbahaya  </t>
    </r>
    <r>
      <rPr>
        <sz val="10"/>
        <color indexed="8"/>
        <rFont val="Arial"/>
        <family val="2"/>
      </rPr>
      <t xml:space="preserve"> </t>
    </r>
  </si>
  <si>
    <r>
      <t xml:space="preserve">Pengawasan Obat dan Makanan di 31 Balai Besar/Balai POM  </t>
    </r>
    <r>
      <rPr>
        <sz val="10"/>
        <color indexed="8"/>
        <rFont val="Arial"/>
        <family val="2"/>
      </rPr>
      <t xml:space="preserve"> </t>
    </r>
  </si>
  <si>
    <r>
      <t xml:space="preserve">1.Persentase tersedianya </t>
    </r>
    <r>
      <rPr>
        <i/>
        <sz val="10"/>
        <rFont val="Arial"/>
        <family val="2"/>
      </rPr>
      <t xml:space="preserve">base line </t>
    </r>
    <r>
      <rPr>
        <sz val="10"/>
        <rFont val="Arial"/>
        <family val="2"/>
      </rPr>
      <t xml:space="preserve">data pengawasan Obat dan Makanan </t>
    </r>
  </si>
  <si>
    <r>
      <t>1.</t>
    </r>
    <r>
      <rPr>
        <b/>
        <sz val="10"/>
        <rFont val="Arial"/>
        <family val="2"/>
      </rPr>
      <t xml:space="preserve">Persentase unit kerja yang menerapkan </t>
    </r>
    <r>
      <rPr>
        <b/>
        <i/>
        <sz val="10"/>
        <rFont val="Arial"/>
        <family val="2"/>
      </rPr>
      <t>quality policy</t>
    </r>
  </si>
  <si>
    <r>
      <t xml:space="preserve">Berfungsinya sistem informasi yang terintegrasi secara </t>
    </r>
    <r>
      <rPr>
        <i/>
        <sz val="10"/>
        <rFont val="Arial"/>
        <family val="2"/>
      </rPr>
      <t xml:space="preserve">online </t>
    </r>
    <r>
      <rPr>
        <sz val="10"/>
        <rFont val="Arial"/>
        <family val="2"/>
      </rPr>
      <t xml:space="preserve">dan </t>
    </r>
    <r>
      <rPr>
        <i/>
        <sz val="10"/>
        <rFont val="Arial"/>
        <family val="2"/>
      </rPr>
      <t>up to date</t>
    </r>
    <r>
      <rPr>
        <sz val="10"/>
        <rFont val="Arial"/>
        <family val="2"/>
      </rPr>
      <t xml:space="preserve"> dalam pengawasan Obat dan Makanan </t>
    </r>
  </si>
  <si>
    <t>1.Jumlah pegawai  BPOM yang ditingkatkan pendidikannya S2 dan S3 (jumlah orang)</t>
  </si>
  <si>
    <t>Persentase unit kerja yang melaksanakan perencanaan, monitoring dan evaluasi secara terintegrasi (total pusat 23 unit, daerah 31 unit)</t>
  </si>
  <si>
    <r>
      <t xml:space="preserve">1.Jumlah </t>
    </r>
    <r>
      <rPr>
        <i/>
        <sz val="10"/>
        <rFont val="Arial"/>
        <family val="2"/>
      </rPr>
      <t>public warning</t>
    </r>
  </si>
  <si>
    <t>Persentase laporan hasil pengawasan yang disusun tepat waktu (dihitung dari kegiatan pengawasan/audit yang dilakukan)</t>
  </si>
  <si>
    <t>Jumlah sarana dan prasarana yang diadakan sesuai kebutuhan di pusat (paket)</t>
  </si>
  <si>
    <r>
      <t>1.</t>
    </r>
    <r>
      <rPr>
        <sz val="10"/>
        <color indexed="8"/>
        <rFont val="Arial"/>
        <family val="2"/>
      </rPr>
      <t>Persentase ketersediaan sarana dan prasarana penunjang kinerja termasuk pemeliharaannya (dihitung dari kebutuhan)</t>
    </r>
  </si>
  <si>
    <t>Persentase sarana produksi obat yang memiliki sertifikasi GMP yang terkini (total jumlah sarana 203 unit)</t>
  </si>
  <si>
    <r>
      <t>1.</t>
    </r>
    <r>
      <rPr>
        <sz val="10"/>
        <color indexed="8"/>
        <rFont val="Arial"/>
        <family val="2"/>
      </rPr>
      <t>Persentase makanan yang mengandung cemaran bahan berbahaya/dilarang (dihitung dari 10.000 sampel)</t>
    </r>
  </si>
  <si>
    <r>
      <t>1.</t>
    </r>
    <r>
      <rPr>
        <sz val="10"/>
        <color indexed="8"/>
        <rFont val="Arial"/>
        <family val="2"/>
      </rPr>
      <t>Jumlah partisipasi Badan POM dalam hubungan dan kerjasama bilateral, regional, multilateral dan organisasi internasional (pertemuan)</t>
    </r>
  </si>
  <si>
    <r>
      <t>1.</t>
    </r>
    <r>
      <rPr>
        <sz val="10"/>
        <color indexed="8"/>
        <rFont val="Arial"/>
        <family val="2"/>
      </rPr>
      <t>Jumlah sarana produksi dan distribusi Obat dan Makanan yang diperiksa (dihitung dari sekitar 150.000)</t>
    </r>
  </si>
  <si>
    <r>
      <t>1.</t>
    </r>
    <r>
      <rPr>
        <sz val="10"/>
        <color indexed="8"/>
        <rFont val="Arial"/>
        <family val="2"/>
      </rPr>
      <t>Persentase Laboratorium Balai POM yang terakreditasi secara konsisten sesuai standar  (jumlah laboratorium : 31 laboratorium)</t>
    </r>
  </si>
  <si>
    <t>Persentase kecukupan standar Obat yang dimiliki dengan yang dibutuhkan (dihitung dari 22 standar)</t>
  </si>
  <si>
    <t>Persentase pelanggaran yang ditindaklanjuti sampai dengan P21 (jumlah kasus)</t>
  </si>
  <si>
    <r>
      <t>1.</t>
    </r>
    <r>
      <rPr>
        <sz val="10"/>
        <color indexed="8"/>
        <rFont val="Arial"/>
        <family val="2"/>
      </rPr>
      <t>Persentase sarana produksi kosmetik yang memilki sertifikat GMP terkini (dihitung dari 700)</t>
    </r>
  </si>
  <si>
    <r>
      <t>1.</t>
    </r>
    <r>
      <rPr>
        <sz val="10"/>
        <color indexed="8"/>
        <rFont val="Arial"/>
        <family val="2"/>
      </rPr>
      <t>Persentase sarana produksi makanan MD yang memenuhi standar GMP yang terkini (dihitung dari 1.000 sarana yang diperiksa)</t>
    </r>
  </si>
  <si>
    <r>
      <t>1.</t>
    </r>
    <r>
      <rPr>
        <sz val="10"/>
        <color indexed="8"/>
        <rFont val="Arial"/>
        <family val="2"/>
      </rPr>
      <t>Persentase kecukupan regulasi, pedoman, standar Obat Tradisional yang dimiliki dengan yang dibutuhkan (dihitung dari 36 standar)</t>
    </r>
  </si>
  <si>
    <t>3.10</t>
  </si>
  <si>
    <r>
      <t>1.</t>
    </r>
    <r>
      <rPr>
        <sz val="10"/>
        <color indexed="8"/>
        <rFont val="Arial"/>
        <family val="2"/>
      </rPr>
      <t xml:space="preserve">Persentase kecukupan standar keamanan Makanan yang dimiliki dengan yang dibutuhkan </t>
    </r>
  </si>
  <si>
    <r>
      <t xml:space="preserve">Meningkatnya kualitas tindaklanjut informasi jejaring regional dan internasional dalam </t>
    </r>
    <r>
      <rPr>
        <i/>
        <sz val="10"/>
        <color rgb="FF000000"/>
        <rFont val="Arial"/>
        <family val="2"/>
      </rPr>
      <t>post market alert/rapid alert</t>
    </r>
    <r>
      <rPr>
        <sz val="10"/>
        <color rgb="FF000000"/>
        <rFont val="Arial"/>
        <family val="2"/>
      </rPr>
      <t xml:space="preserve"> Makanan </t>
    </r>
  </si>
  <si>
    <r>
      <t xml:space="preserve">Persentase penyelesaian tindaklanjut informasi jejaring nasional, regional dan internasional terkait </t>
    </r>
    <r>
      <rPr>
        <i/>
        <sz val="10"/>
        <color rgb="FF000000"/>
        <rFont val="Arial"/>
        <family val="2"/>
      </rPr>
      <t>rapid alert</t>
    </r>
    <r>
      <rPr>
        <sz val="10"/>
        <color rgb="FF000000"/>
        <rFont val="Arial"/>
        <family val="2"/>
      </rPr>
      <t xml:space="preserve"> dan respon permasalahan keamanan Makanan (dihitung dari jumlah informasi yang masuk dalam jejaring)</t>
    </r>
  </si>
  <si>
    <r>
      <t>1.</t>
    </r>
    <r>
      <rPr>
        <sz val="10"/>
        <color indexed="8"/>
        <rFont val="Arial"/>
        <family val="2"/>
      </rPr>
      <t>Persentase sarana distribusi obat (PBF)  yang distratifikasi dan atau sertifikasi GDP (dihitung dari 3.000 sarana)</t>
    </r>
  </si>
  <si>
    <r>
      <t xml:space="preserve">Persentase narkotika, psikotropika dan prekusor yang ke jalur </t>
    </r>
    <r>
      <rPr>
        <i/>
        <sz val="10"/>
        <color rgb="FF000000"/>
        <rFont val="Arial"/>
        <family val="2"/>
      </rPr>
      <t>illicit</t>
    </r>
    <r>
      <rPr>
        <sz val="10"/>
        <color rgb="FF000000"/>
        <rFont val="Arial"/>
        <family val="2"/>
      </rPr>
      <t xml:space="preserve"> (dihitung dari 738 narkotika, psikotropika, dan prekursor yang disetujui untuk diedarkan)</t>
    </r>
  </si>
  <si>
    <t xml:space="preserve">Meningkatnya jumlah Produk Terapetik dan Produk Biologi yang memiliki Nomor Izin Edar </t>
  </si>
  <si>
    <t>Persentase penilaian Obat dan Produk Biologi yang diselesaikan tepat waktu (dihitung dari 2.300)</t>
  </si>
  <si>
    <r>
      <t>1.</t>
    </r>
    <r>
      <rPr>
        <sz val="10"/>
        <color indexed="8"/>
        <rFont val="Arial"/>
        <family val="2"/>
      </rPr>
      <t>Persentase Obat Tradisional, Suplemen Makanan beredar yang dinilai tepat waktu (dihitung dari 1.500)</t>
    </r>
  </si>
  <si>
    <t>Persentase penilaian Makanan yang diselesaikan tepat waktu (dihitung dari 7.000)</t>
  </si>
  <si>
    <t xml:space="preserve">Riset Keamanan, Khasiat, Mutu Obat dan Makanan </t>
  </si>
  <si>
    <r>
      <t>1.</t>
    </r>
    <r>
      <rPr>
        <sz val="10"/>
        <color indexed="8"/>
        <rFont val="Arial"/>
        <family val="2"/>
      </rPr>
      <t>Jumlah metode analisis tervalidasi (PKT)</t>
    </r>
  </si>
  <si>
    <t>Jumlah Obat Asli Indonesia yang dikembangkan keamanan dan kemanfaatannya (tanaman/tahun)</t>
  </si>
  <si>
    <t>TARGET</t>
  </si>
  <si>
    <t>ALOKASI (MILIAR RUPIAH)</t>
  </si>
  <si>
    <t>NO.</t>
  </si>
  <si>
    <t>TOTAL ALOKASI</t>
  </si>
  <si>
    <t>3.7</t>
  </si>
  <si>
    <t>3.8</t>
  </si>
  <si>
    <t>3.9</t>
  </si>
  <si>
    <t>3.11</t>
  </si>
  <si>
    <t>3.12</t>
  </si>
  <si>
    <t>3.13</t>
  </si>
  <si>
    <t>3.14</t>
  </si>
  <si>
    <t>3.15</t>
  </si>
  <si>
    <t>3.16</t>
  </si>
  <si>
    <t>3.17</t>
  </si>
  <si>
    <t>3.18</t>
  </si>
  <si>
    <t>Target Pembangunan untuk Tahun 2010-2014</t>
  </si>
  <si>
    <t>Kementerian/Lembaga : Badan POM</t>
  </si>
  <si>
    <t>UNIT ORGANISASI PELAKSANA</t>
  </si>
  <si>
    <t xml:space="preserve">INDIKATOR </t>
  </si>
  <si>
    <t>Jumlah dokumen perencanaan, penganggaran dan evaluasi yang dihasilkan</t>
  </si>
  <si>
    <t>Jumlah layanan informasi dan pengaduan</t>
  </si>
  <si>
    <t>Jumlah metode analisis tervalidasi (PKT)</t>
  </si>
  <si>
    <t>Jumlah hasil kegiatan riset, survei, kajian, monitoring di Pusat Riset Obat dan Makanan yang didiseminasikan</t>
  </si>
  <si>
    <t>Keterangan :</t>
  </si>
  <si>
    <t>K)</t>
  </si>
  <si>
    <t>L)</t>
  </si>
  <si>
    <t>M)</t>
  </si>
  <si>
    <t>= Target Kumulatif</t>
  </si>
  <si>
    <t>= Target tercapai pada tahun 2011</t>
  </si>
  <si>
    <t>= Target tercapai pada tahun 2013</t>
  </si>
  <si>
    <t xml:space="preserve">Pengawasan Produk dan Bahan Berbahaya   </t>
  </si>
  <si>
    <t xml:space="preserve">Pengawasan Obat dan Makanan di 31 Balai Besar/Balai POM   </t>
  </si>
  <si>
    <t xml:space="preserve">Pemeriksaan secara Laboratorium, Pengujian dan Penilaian Keamanan, Manfaat dan Mutu Obat dan Makanan serta Pembinaan Laboratorium POM </t>
  </si>
  <si>
    <t xml:space="preserve">Pengawasan Narkotika, Psikotropika, Prekursor dan Zat Adiktif </t>
  </si>
  <si>
    <t>Alokasi Pendanaan Pembangunan Tahun 2010-2014</t>
  </si>
  <si>
    <t>TUJUAN</t>
  </si>
  <si>
    <t>NO</t>
  </si>
  <si>
    <t>SASARAN STRATEGIS</t>
  </si>
  <si>
    <t>KEGIATAN</t>
  </si>
  <si>
    <t>UNIT KERJA PELAKSANA</t>
  </si>
  <si>
    <t>SUB PROGRAM</t>
  </si>
  <si>
    <t>Program Dukungan Manajemen dan Pelaksanaan Tugas Lainnya</t>
  </si>
  <si>
    <t>Pelayanan Informasi Obat dan Makanan, Informasi Keracunan, dan Teknologi Informasi</t>
  </si>
  <si>
    <t>Pengembangan Tenaga dan Manajemen Pengawasan Obat dan Makanan</t>
  </si>
  <si>
    <t>Biro Umum</t>
  </si>
  <si>
    <t>Koordinasi Perumusan Renstra dan Pengembangan Organisasi, penyusunan Program dan Anggaran, Keuangan serta Evaluasi dan Pelaporan</t>
  </si>
  <si>
    <t>Pengawasan dan Peningkatan Akuntabilitas Aparatur Badan Pengawas Obat dan Makanan</t>
  </si>
  <si>
    <t>Biro Perencanaan dan Keuangan</t>
  </si>
  <si>
    <t>Terwujudnya Laboratorium Pengawasan Obat dan Makanan yang Modern dengan Jaringan Kerja di Seluruh Indonesia dengan Kompetensi dan Kapabilitas terunggul di ASEAN</t>
  </si>
  <si>
    <t>Pemeriksaan Secara Laboratorium Pengujian dan Penilaian Keamanan, Manfaat, dan Mutu Obat dan Makanan serta Pembinaan Laboratorium POM</t>
  </si>
  <si>
    <t>Riset Keamanan, Khasiat, dan Mutu Obat dan Makanan</t>
  </si>
  <si>
    <t xml:space="preserve">Investigasi Awal dan Penyidikan terhadap Pelanggaran di Bidang Obat dan Makanan </t>
  </si>
  <si>
    <t>Meningkatnya Kompetensi, Kapabilitas, dan Jumlah Modal Insani yang Unggul dalam Melaksanakan Pengawasan Obat dan Makanan</t>
  </si>
  <si>
    <t>1.4</t>
  </si>
  <si>
    <t>Pengadaan, Pemeliharaan dan Pembinaan Pengelolaan Sarana dan Prasarana Penunjang Aparatur Badan POM</t>
  </si>
  <si>
    <t>Peningkatan Sarana dan Prasarana Aparatur Badan POM</t>
  </si>
  <si>
    <t>31 BB/BPOM</t>
  </si>
  <si>
    <t>Direktorat Pengawasan Produk dan Bahan Berbahaya</t>
  </si>
  <si>
    <t>Pusat Penyidikan Obat dan Makanan</t>
  </si>
  <si>
    <t>Direktorat Penilaian Obat dan Produk Biologi</t>
  </si>
  <si>
    <t xml:space="preserve">Pengawasan Produksi Produk Terapetik dan Perbekalan Kesehatan Rumah Tangga </t>
  </si>
  <si>
    <t>Jumlah kasus di bidang penyidikan obat dan makanan</t>
  </si>
  <si>
    <t>Meningkatnya kuantitas dan kualitas PPNS dalam melakukan investigasi awal dan penyidikan terhadap pelanggaran di bidang obat dan makanan</t>
  </si>
  <si>
    <t>Tersusunnya regulasi, pedoman dan standar Obat Tradisional, Kosmetik dan Produk Komplemen yang dapat menjamin produk yang aman, berkhasiat, dan bermutu</t>
  </si>
  <si>
    <t xml:space="preserve">Direktorat  Inspeksi dan Sertifikasi Obat Tradisional, Kosmetik, dan Produk Komplemen </t>
  </si>
  <si>
    <t>ARAH KEBIJAKAN</t>
  </si>
  <si>
    <t>Jumlah sekolah yang disampling produk PJAS</t>
  </si>
  <si>
    <t>Persentase penilaian obat prioritas yang diselesaikan tepat waktu</t>
  </si>
  <si>
    <t>Jumlah layanan bantuan hukum yang diberikan (layanan)</t>
  </si>
  <si>
    <t>Jumlah partisipasi Badan POM dalam hubungan dan kerjasama bilateral, regional, multilateral dan organisasi internasional (forum)</t>
  </si>
  <si>
    <t>Meningkatnya efektivitas pengawasan obat dan makanan dalam rangka melindungi masyarakat dengan sistem yang tergolong terbaik di ASEAN</t>
  </si>
  <si>
    <t>Mewujudkan SDM Badan POM handal, adaptif, profesional dan kredibel</t>
  </si>
  <si>
    <t>Memantapkan jejaring lintas sektor dalam Pengawasan Obat dan Makanan</t>
  </si>
  <si>
    <t>Memberdayakan masyarakat dalam Pengawasan Obat dan Makanan</t>
  </si>
  <si>
    <t>Meningkatnya koordinasi, perencanaan, pembinaan, pengendalian terhadap program dan administrasi di lingkungan Badan POM sesuai dengan Sistem Manajemen Mutu</t>
  </si>
  <si>
    <t>Program Pengawasan Obat dan Makanan</t>
  </si>
  <si>
    <t>ALOKASI KEBUTUHAN ANGGARAN SESUAI ARAH KEBIJAKAN DAN STRATEGI BADAN POM</t>
  </si>
  <si>
    <t>2011 - 2014</t>
  </si>
  <si>
    <t xml:space="preserve">ARAH KEBIJAKAN </t>
  </si>
  <si>
    <t>STRATEGI</t>
  </si>
  <si>
    <t>KEBUTUHAN ANGGARAN</t>
  </si>
  <si>
    <t>ANGGARAN BASELINE</t>
  </si>
  <si>
    <t>KEKURANGAN</t>
  </si>
  <si>
    <t>JUMLAH</t>
  </si>
  <si>
    <t>A.</t>
  </si>
  <si>
    <t>Memperkuat Sistem Pengawasan Obat dan Makanan Nasional</t>
  </si>
  <si>
    <t>A.1.</t>
  </si>
  <si>
    <t>Perkuatan regulasi dan standard Pengawasan Obat dan Makanan</t>
  </si>
  <si>
    <t>A.2.</t>
  </si>
  <si>
    <t>Peningkatan pengawasan Pre Market</t>
  </si>
  <si>
    <t>A.3.</t>
  </si>
  <si>
    <r>
      <t xml:space="preserve">Perkuatan pengawasan </t>
    </r>
    <r>
      <rPr>
        <i/>
        <sz val="12"/>
        <color indexed="8"/>
        <rFont val="Calibri"/>
        <family val="2"/>
      </rPr>
      <t xml:space="preserve">post-market </t>
    </r>
    <r>
      <rPr>
        <sz val="12"/>
        <color indexed="8"/>
        <rFont val="Calibri"/>
        <family val="2"/>
      </rPr>
      <t>Obat dan Makanan</t>
    </r>
  </si>
  <si>
    <t>A.4.</t>
  </si>
  <si>
    <t>Peningkatan efektifitas pengawasan produk Obat dan Makanan ilegal</t>
  </si>
  <si>
    <t>B.</t>
  </si>
  <si>
    <t>Mewujudkan Laboratorium Pengawasan Obat dan Makanan yang modern dan handal</t>
  </si>
  <si>
    <t>B.1.</t>
  </si>
  <si>
    <t>Revitalisasi pengujian laboratorium pengawasan obat dan makanan termasuk pemenuhan kebutuhan infrastruktur dan penunjang laboratorium</t>
  </si>
  <si>
    <t>C.</t>
  </si>
  <si>
    <t>C.1.</t>
  </si>
  <si>
    <r>
      <t xml:space="preserve">Peningkatan kompetensi, profesionalitas dan kapabilitas </t>
    </r>
    <r>
      <rPr>
        <i/>
        <sz val="12"/>
        <color indexed="8"/>
        <rFont val="Calibri"/>
        <family val="2"/>
      </rPr>
      <t>human capital</t>
    </r>
  </si>
  <si>
    <t>D.</t>
  </si>
  <si>
    <t>Meningkatkan Kapasitas Manajemen Badan POM</t>
  </si>
  <si>
    <t>D.1.</t>
  </si>
  <si>
    <t>Pengembangan sistem untuk peningkatan pelayanan publik</t>
  </si>
  <si>
    <t>Pengembangan dan penerapan IT dalam rangka e_gov</t>
  </si>
  <si>
    <t>E</t>
  </si>
  <si>
    <t>E.1.</t>
  </si>
  <si>
    <t>Right Sizing Organization</t>
  </si>
  <si>
    <t>F</t>
  </si>
  <si>
    <t>Memantapkan Jejaring Lintas Sektor dalam Pengawasan Obat dan Makanan</t>
  </si>
  <si>
    <t>F.1.</t>
  </si>
  <si>
    <t>Peningkatan mutu jejaring pengawasan dengan Kabupaten/Kota</t>
  </si>
  <si>
    <t>F.2.</t>
  </si>
  <si>
    <t>Peningkatan mutu jejaring pengawasan dengan luar negeri</t>
  </si>
  <si>
    <t>G</t>
  </si>
  <si>
    <t>Memberdayakan Masyarakat dalam Pengawasan Obat dan Makanan</t>
  </si>
  <si>
    <t>G.1.</t>
  </si>
  <si>
    <t>Peningkatan pengetahuan masyarakat tentang keamanan, mutu dan manfaat Obat dan Makanan</t>
  </si>
  <si>
    <t>SUB JUMLAH A - G</t>
  </si>
  <si>
    <t>H</t>
  </si>
  <si>
    <t>GAJI, TUNJANGAN STRUKTURAL, TUNJANGAN FUNGSIONAL, TUNJANGAN KINERJA (REMUNERASI), TUNJANGAN KELUARGA</t>
  </si>
  <si>
    <t>I</t>
  </si>
  <si>
    <t>BELANJA PEMELIHARAAN, LTGA</t>
  </si>
  <si>
    <t>SUB JUMLAH H DAN I</t>
  </si>
  <si>
    <t>JUMLAH A - I</t>
  </si>
  <si>
    <t>15000000/BL X 13 BL</t>
  </si>
  <si>
    <t>CPNS</t>
  </si>
  <si>
    <t>GAJI</t>
  </si>
  <si>
    <t>GAJI PLUS REMUNERASI SESUAI KEBUTUHAN</t>
  </si>
  <si>
    <t>GAJI DAN TUNJANGAN SESUAI BASELINE ANGGARAN</t>
  </si>
  <si>
    <t xml:space="preserve">Penilaian Obat dan Produk Biologi </t>
  </si>
  <si>
    <t>Persentase pegawai Badan POM yang ditingkatkan kompetensinya (dihitung dari 3650 pegawai Badan POM)</t>
  </si>
  <si>
    <t>Terselenggaranya pengawasan fungsional Inspektorat badan POM yang efektif dan efisien</t>
  </si>
  <si>
    <t xml:space="preserve">MATRIK PEMETAAN ARAH KEBIJAKAN DAN KEGIATAN PER SASARAN STRATEGIS </t>
  </si>
  <si>
    <t>PERSPEKTIF BSC (PROSES BISNIS/ CAPABILITY)</t>
  </si>
  <si>
    <t>Meningkatnya efektivitas Perlindungan Masyarakat dari Produk Obat dan Makanan yang Berisiko terhadap Kesehatan</t>
  </si>
  <si>
    <t>A</t>
  </si>
  <si>
    <t>I1.</t>
  </si>
  <si>
    <t xml:space="preserve">Meningkatnya efektifitas penyusunan NSPK Pengawasan Obat dan Makanan </t>
  </si>
  <si>
    <t>1.1.A.1</t>
  </si>
  <si>
    <t>Direktorat Standardisasi Produk Terapetik dan Perbekalan Kesehatan Rumah tangga</t>
  </si>
  <si>
    <t>1.1.A.2</t>
  </si>
  <si>
    <t>Direktorat Standardisasi Obat Tradisional, Kosmetik dan Produk Komplemen</t>
  </si>
  <si>
    <t>1.1.A.3</t>
  </si>
  <si>
    <t>Direktorat Standardisasi Produk Pangan</t>
  </si>
  <si>
    <t>1.1.A.4</t>
  </si>
  <si>
    <t>Koordinasi Kegiatan Penyusunan Rancangan Peraturan Peraturan Perundang-Undangan, Bantuan Hukum, Layanan Pengaduan Konsumen dan Hubungan Masyarakat (PUU)</t>
  </si>
  <si>
    <t>Biro Hukum dan Hubungan Masyarakat</t>
  </si>
  <si>
    <t>I2</t>
  </si>
  <si>
    <t xml:space="preserve">Menguatnya  sistem pengawasan pre market Obat  dan Makanan </t>
  </si>
  <si>
    <t>1.1.A.5</t>
  </si>
  <si>
    <t>1.1.A.6</t>
  </si>
  <si>
    <t>Direktorat Penilaian Obat Tradisional, Suplemen Makanan, dan Kosmetik</t>
  </si>
  <si>
    <t>1.1.A.7</t>
  </si>
  <si>
    <t>I3</t>
  </si>
  <si>
    <t xml:space="preserve">Menguatnya sistem pengawasan post market Obat  dan Makanan </t>
  </si>
  <si>
    <t>1.1.A.8</t>
  </si>
  <si>
    <t>Direktorat Pengawasan Produksi Produk Terapetik dan PKRT</t>
  </si>
  <si>
    <t>1.1.A.9</t>
  </si>
  <si>
    <t xml:space="preserve">Direktorat Pengawasan Distribusi Produk Terapetik dan PKRT </t>
  </si>
  <si>
    <t>1.1.A.10</t>
  </si>
  <si>
    <t xml:space="preserve">Direktorat Pengawasan Narkotika, Psikotropika, Prekursor, dan Zat Adiktif </t>
  </si>
  <si>
    <t>1.1.A.11</t>
  </si>
  <si>
    <t xml:space="preserve">Direktorat Inspeksi dan Sertifikasi Obat Tradisional, Kosmetik dan Produk Komplemen  </t>
  </si>
  <si>
    <t>1.1.A.12</t>
  </si>
  <si>
    <t>Direktorat Inspeksi dan Sertifikasi Pangan</t>
  </si>
  <si>
    <t>1.1.A.13</t>
  </si>
  <si>
    <t>1.1.A.14</t>
  </si>
  <si>
    <t>I7</t>
  </si>
  <si>
    <t xml:space="preserve">Meningkatnya efektifitas investigasi awal dan penyidikan terhadap pelanggaran bidang Obat dan Makanan </t>
  </si>
  <si>
    <t>1.1.A.15</t>
  </si>
  <si>
    <t>B</t>
  </si>
  <si>
    <t>I6</t>
  </si>
  <si>
    <t xml:space="preserve">Terlaksananya Pemantapan jejaring  dalam Pengawasan Obat dan Makanan  </t>
  </si>
  <si>
    <t>1.1.B.1</t>
  </si>
  <si>
    <t>Biro Kerjasama Luar Negeri</t>
  </si>
  <si>
    <t>C</t>
  </si>
  <si>
    <t>I5</t>
  </si>
  <si>
    <t xml:space="preserve">Meningkatnya Pemberdayaan masyarakat dalam Pengawasan  Obat dan Makanan </t>
  </si>
  <si>
    <t>1.1.C.1</t>
  </si>
  <si>
    <t xml:space="preserve">Direktorat Surveilan dan Penyuluhan Keamanan Makanan </t>
  </si>
  <si>
    <t>1.1.C.2</t>
  </si>
  <si>
    <t>Koordinasi Kegiatan Penyusunan Rancangan Peraturan Peraturan Perundang-Undangan, Bantuan Hukum, Layanan Pengaduan Konsumen dan Hubungan Masyarakat (Humas)</t>
  </si>
  <si>
    <t>L3</t>
  </si>
  <si>
    <t>Meningkatkan Sistem  Informasi Pengawasan Obat dan Makanan</t>
  </si>
  <si>
    <t>Pusat Informasi Obat dan Makanan (PIOM)</t>
  </si>
  <si>
    <t>D</t>
  </si>
  <si>
    <t>I4</t>
  </si>
  <si>
    <t xml:space="preserve">Terwujudnya Laboratorium BPOM yang Modern dan Handal </t>
  </si>
  <si>
    <t>Pusat Pengujian Obat dan Makanan Nasional (PPOMN)</t>
  </si>
  <si>
    <t>Pusat Riset Obat dan Makanan (PROM)</t>
  </si>
  <si>
    <t>L1</t>
  </si>
  <si>
    <t>L2</t>
  </si>
  <si>
    <t xml:space="preserve">Meningkatnya Kapasitas Manajemen Badan POM </t>
  </si>
  <si>
    <t>1.4.F.1</t>
  </si>
  <si>
    <t>F1</t>
  </si>
  <si>
    <t>Meningkatkan akuntabilitas penggunaan dana</t>
  </si>
  <si>
    <t>1.4.G.1</t>
  </si>
  <si>
    <t>Meningkatnya Ketersediaan sarana dan Prasarana yang dibutuhkan oleh Badan POM</t>
  </si>
  <si>
    <t>Program Peningkatan Sarana dan Prasarana Aparatur</t>
  </si>
  <si>
    <t>LAMPIRAN 6</t>
  </si>
  <si>
    <t>KAMUS INDIKATOR SASARAN STRATEGIS TERMASUK INDIKATOR KINERJA UTAMA (IKU), 
INDIKATOR SASARAN PROGRAM (OUTCOME), DAN INDIKATOR SASARAN KEGIATAN (OUTPUT)</t>
  </si>
  <si>
    <t xml:space="preserve">TUJUAN/ PROGRAM/ 
KEGIATAN </t>
  </si>
  <si>
    <t>SASARAN STRATEGIS/ OUTCOME/OUTPUT</t>
  </si>
  <si>
    <t>INDIKATOR</t>
  </si>
  <si>
    <t>DEFINISI OPERASIONAL</t>
  </si>
  <si>
    <t>PEMBILANG</t>
  </si>
  <si>
    <t>PENYEBUT</t>
  </si>
  <si>
    <t>CARA PENGUKURAN</t>
  </si>
  <si>
    <t>FREKUENSI PENGUKURAN</t>
  </si>
  <si>
    <t>Meningkatnya efektivitas pengawasan Obat dan Makanan dalam rangka melindungi masyarakat dengan sistem yang tergolong terbaik di ASEAN</t>
  </si>
  <si>
    <t xml:space="preserve">a. Selisih dari persentase produk Obat yang memenuhi standar pada tahun n terhadap persentase produk Obat yang memenuhi standar pada tahun 2010. 
b. Capaian tahun 2010 merupakan baseline data sebagai pembanding.
c. Persentase produk Obat yang memenuhi standar merupakan perbandingan antara jumlah produk Obat yang memenuhi standar terhadap jumlah total sampel Obat yang diuji  laboratorium. </t>
  </si>
  <si>
    <t>-</t>
  </si>
  <si>
    <t>Memperhitungkan selisih dari persentase produk Obat yang memenuhi standar pada tahun n terhadap persentase produk Obat yang memenuhi standar pada tahun 2010.</t>
  </si>
  <si>
    <t>Setiap tahun</t>
  </si>
  <si>
    <t xml:space="preserve">a. Selisih dari persentase produkObat Tradisional yang memenuhi standar pada tahun n terhadap persentase produk Obat Tradisional yang memenuhi standar pada tahun 2010. 
b. Capaian tahun 2010 merupakan baseline data sebagai pembanding.
c. Persentase produk Obat Tradisional yang memenuhi standar merupakan perbandingan antara jumlah produk Obat Tradisional yang memenuhi standar terhadap jumlah total sampel Obat Tradisional yang diuji  laboratorium. </t>
  </si>
  <si>
    <t>Memperhitungkan selisih dari persentase produk Obat Tradisional yang memenuhi standar pada tahun n terhadap persentase produk Obat Tradisional yang memenuhi standar pada tahun 2010.</t>
  </si>
  <si>
    <t xml:space="preserve">a. Selisih dari persentase produk Kosmetik yang memenuhi standar pada tahun n terhadap persentase produk Kosmetik yang memenuhi standar pada tahun 2010. 
b. Capaian tahun 2010 merupakan baseline data sebagai pembanding.
c. Persentase produk Kosmetik yang memenuhi standar merupakan perbandingan antara jumlah produk Kosmetik yang memenuhi standar terhadap jumlah total sampel Kosmetik yang diuji  laboratorium. </t>
  </si>
  <si>
    <t>Memperhitungkan selisih dari persentase produk Kosmetik yang memenuhi standar pada tahun n terhadap persentase produk Kosmetik yang memenuhi standar pada tahun 2010.</t>
  </si>
  <si>
    <t xml:space="preserve">a. Selisih dari persentase produk Suplemen Makanan yang memenuhi standar pada tahun n terhadap persentase produk Suplemen Makanan yang memenuhi standar pada tahun 2010. 
b. Capaian tahun 2010 merupakan baseline data sebagai pembanding.
c. Persentase produk Suplemen Makanan yang memenuhi standar merupakan perbandingan antara jumlah produk Suplemen Makanan yang memenuhi standar terhadap jumlah total sampel Suplemen Makanan yang diuji  laboratorium. </t>
  </si>
  <si>
    <t>Memperhitungkan selisih dari persentase produk Suplemen Makanan yang memenuhi standar pada tahun n terhadap persentase produk Suplemen Makanan yang memenuhi standar pada tahun 2010.</t>
  </si>
  <si>
    <t xml:space="preserve">a. Selisih dari persentase produk Makanan yang memenuhi standar pada tahun n terhadap persentase produk Makanan yang memenuhi standar pada tahun 2010. 
b. Capaian tahun 2010 merupakan baseline data sebagai pembanding.
c. Persentase produk Makanan yang memenuhi standar merupakan perbandingan antara jumlah produk Makanan yang memenuhi standar terhadap jumlah total sampel Makanan yang diuji  laboratorium. </t>
  </si>
  <si>
    <t>Memperhitungkan selisih dari persentase produkMakanan yang memenuhi standar pada tahun n terhadap persentase produk Makanan yang memenuhi standar pada tahun 2010.</t>
  </si>
  <si>
    <t>Terwujudnya laboratorium pengawasan Obat dan Makanan yang modern dengan jaringan kerja di seluruh Indonesia dengan kompetensi dan kapabilitas terunggul di ASEAN</t>
  </si>
  <si>
    <t>Meningkatnya kompetensi, kapabilitas, dan jumlah modal insani yang ungguldalam melaksanakan pengawasan Obat dan Makanan</t>
  </si>
  <si>
    <t>Meningkatnya koordinasi perencanaan pembinaan, pengendalian terhadap program, administrasi dan sumber daya di lingkungan BPOM sesuai dengan standar sistem manajemen mutu</t>
  </si>
  <si>
    <t>1.Persentase unit kerja yang menerapkan quality policy</t>
  </si>
  <si>
    <t>Diukur berdasarkan jumlah unit kerja yang menerapkan Quality Management System dibandingkan dengan jumlah seluruh unit kerja di Badan POM</t>
  </si>
  <si>
    <t>Jumlah unit kerja yang menerapkan Quality Manajemen System (QMS)</t>
  </si>
  <si>
    <t>Jumlah seluruh unit kerja di Badan POM (Pusat dan Balai POM)</t>
  </si>
  <si>
    <t>2. Persentase unit kerja yang terintegrasi secara online</t>
  </si>
  <si>
    <t xml:space="preserve">Jumlah unit kerja di Pusat dan di BB/Balai POM  dibandingkan dengan jumlah seluruh unit kerja di Badan POM yang terkoneksi dengan Sistem Informasi Manajemen Badan POM dengan menerapkan sistem terintegrasi secara online untuk minimal 3 modul aplikasi  business process pengawasan obat dan makanan yaitu  website, e-proc,  email corporate Badan POM.
</t>
  </si>
  <si>
    <t>Jumlah unit kerja di Pusat dan di BB/Balai POM   yang terkoneksi dengan Sistem Informasi Manajemen Badan POM dengan menerapkan sistem terintegrasi secara online untuk minimal 3 modul aplikasi  business process pengawasan obat dan makanan yaitu  website, e-proc,  email corporate Badan POM.</t>
  </si>
  <si>
    <t>Jumlah seluruh unit kerja di Badan POM</t>
  </si>
  <si>
    <t>PIOM</t>
  </si>
  <si>
    <t>Koordinasi Kegiatan Penyusunan Rancangan Peraturan Peraturan Perundang-undangan, Bantuan Hukum, Layanan Pengaduan Konsumen dan Hubungan Masyarakat</t>
  </si>
  <si>
    <t xml:space="preserve">Terselenggaranya pelayanan penyusunan rancangan peraturan perundang-undangan, bantuan hukum, layanan pengaduan konsumen dan hubungan masyarakat
</t>
  </si>
  <si>
    <t>Peningkatan Penyelenggaraan Hubungan dan Kerjasama Luar Negeri</t>
  </si>
  <si>
    <t>Meningkatnya koordinasi hubungan dan kerjasama internasional Badan POM pada tingkat bilateral, regional, multilateral dan organisasi internasional</t>
  </si>
  <si>
    <t>1. Jumlah partisipasi Badan POM dalam hubungan dan kerjasama bilateral, regional, multilateral dan organisasi internasional (forum)</t>
  </si>
  <si>
    <t>Diukur berdasarkan jumlah partisipasi Badan POM dalam fora internasional pada tingkat bilateral, regional dan multilateral baik sebagai Ketua/Chair atau anggota delri dalam Sidang internasional, maupun sebagai peserta dalam pelatihan/training, seminar/workshop dan konferensi.</t>
  </si>
  <si>
    <t>Jumlah partisipasi Badan POM dalam fora internasional pada tingkat bilateral, regional dan multilateral baik sebagai Ketua/Chair atau anggota delri dalam Sidang internasional, maupun sebagai peserta dalam pelatihan/training, seminar/workshop dan konferensi.</t>
  </si>
  <si>
    <t>Berdasarkan data realisasi kegiatan perjalanan dinas luar negeri Pejabat/Staf Badan POM, yang menggunakan anggaran Biro Kerjasama Luar Negeri, dan dikelompokkan ke dalam forum-forum internasional yang terkait.</t>
  </si>
  <si>
    <t>Tahun</t>
  </si>
  <si>
    <t>2. Jumlah dokumen posisi Badan POM terhadap partisipasinya dalam pertemuan tingkat bilateral, regional, dan global (dokumen posisi)</t>
  </si>
  <si>
    <t>Diukur berdasarkan jumlah dokumen posisi yang disusun sebagai acuan bagi Pejabat Badan POM dalam mengikuti sidang-sidang internasional pada tingkat bilateral, regional dan global</t>
  </si>
  <si>
    <t>Jumlah dokumen posisi yang disusun sebagai acuan bagi Pejabat Badan POM dalam mengikuti sidang-sidang internasional pada tingkat bilateral, regional dan global</t>
  </si>
  <si>
    <t>Berdasarkan dokumen  posisi Badan POM/Indonesia yang disusun dalam rangka  pertemuan internasional (sidang) pada tingkat bilateral, regional dan global.</t>
  </si>
  <si>
    <t>Koordinasi Perumusan Renstra dan Pengembangan Organisasi, Penyusunan Program dan Anggaran, Keuangan serta Evaluasi dan Pelaporan</t>
  </si>
  <si>
    <t xml:space="preserve">Meningkatnya koordinasi perumusan Renstra dan pengembangan organisasi, penyusunan program dan anggaran, keuangan serta evaluasi dan pelaporan
</t>
  </si>
  <si>
    <t>Diukur berdasarkan dokumen perencanaan, penganggaran, keuangan dan monitoring evaluasi yang dihasilkan selama 1 tahun anggaran terdiri dari :
1. LAKIP Badan POM tahun n-1
2. LAKIP Sektama tahun n-1                         
3. LAKIP Rorenkeu tahun n-1
4. Penetapan Kinerja Badan POM tahun n
5. Penetapan Kinerja Sektama tahun n                  
6. Penetapan Kinerja Rorenkeu tahun n
7. Laporan tahunan Badan POM tahun n-1         
8. Laporan tahunan Rorenkeu tahun n-1
9. Laporan Keuangan Badan POM tahun n-1
10. Rencana Kinerja Tahunan Badan POM tahun n+1
11. Rencana Kinerja Tahunan Sektama tahun n+1             
12. Rencana Kinerja Tahunan Rorenkeu tahun n+1
13. DIPA Badan POM tahun n+1/POK Tahun n+1
14. RKP Badan POM tahun n+1/Renja Badan POM tahun n+1
15. Grand Desain Badan POM/Kajian Lingstra/Renstra Badan POM/Review Renstra/Buku Putih</t>
  </si>
  <si>
    <t>Jumlah dokumen perencanaan, penganggaran, keuangan dan monitoring evaluasi yang dihasilkan selama 1 tahun anggaran terdiri dari :
1. LAKIP Badan POM; 2. LAKIP Sektama; 3. LAKIP Rorenkeu; 4. Penetapan Kinerja Badan POM; 5. Penetapan Kinerja Sektama; 6. Penetapan Kinerja Rorenkeu; 7. Laporan tahunan Badan POM; 8. Laporan tahunan Rorenkeu; 9. Laporan Keuangan Badan POM; 10. Rencana Kinerja Tahunan Badan POM; 11. Rencana Kinerja Tahunan Sektama; 12. Rencana Kinerja Tahunan Rorenkeu; 13. DIPA Badan POM/POK; 14.RKP/Renja Badan POM; 15.Grand Desain Badan POM/Kajian Lingstra/Renstra Badan POM/Review Renstra/Buku Putih</t>
  </si>
  <si>
    <t>Berdasarkan masing-masing dokumen perencanaan yang telah disetujui dan telah ditandatangani oleh Pejabat yang berwenang</t>
  </si>
  <si>
    <t>Audit sertifikasi/surveilance oleh Badan Sertifikasi eksternal</t>
  </si>
  <si>
    <t xml:space="preserve">Pengembangan Tenaga dan Manajemen Pengawasan Obat dan Makanan </t>
  </si>
  <si>
    <t>Terselenggaranya pengembangan tenaga dan manajemen pengawasan Obat dan Makanan</t>
  </si>
  <si>
    <r>
      <t>1. Jumlah pegawai Badan POM yang ditingkatkan pendidikannya S1, S2 dan S3 (jumlah orang)</t>
    </r>
    <r>
      <rPr>
        <u/>
        <sz val="10"/>
        <color indexed="10"/>
        <rFont val="Bookman Old Style"/>
        <family val="1"/>
      </rPr>
      <t xml:space="preserve">
</t>
    </r>
  </si>
  <si>
    <r>
      <t>Jumlah pegawai Badan POM yang melanjutkan pendidikannya ke jenjang S1, S2, S3 (sumber biaya sendiri/ijin belajar, beasiswa pihak ketiga dan anggaran Badan POM)</t>
    </r>
    <r>
      <rPr>
        <sz val="10"/>
        <color indexed="10"/>
        <rFont val="Bookman Old Style"/>
        <family val="1"/>
      </rPr>
      <t xml:space="preserve"> </t>
    </r>
  </si>
  <si>
    <t xml:space="preserve">Dihitung jumlah pegawai yang melanjutkan pendidikannya ke jenjang S1, S2, S3. </t>
  </si>
  <si>
    <t>Setiap satu tahun satu kali</t>
  </si>
  <si>
    <r>
      <t>Jumlah pegawai yang  meningkat kompetensinya</t>
    </r>
    <r>
      <rPr>
        <sz val="10"/>
        <color indexed="10"/>
        <rFont val="Bookman Old Style"/>
        <family val="1"/>
      </rPr>
      <t xml:space="preserve"> </t>
    </r>
    <r>
      <rPr>
        <sz val="10"/>
        <rFont val="Bookman Old Style"/>
        <family val="1"/>
      </rPr>
      <t>dibandingkan dengan jumlah pegawai Badan POM</t>
    </r>
  </si>
  <si>
    <t>Jumlah pegawai yang mengikuti diklat teknis / manajemen, workshop, seminar, konferensi,  training</t>
  </si>
  <si>
    <t xml:space="preserve">Jumlah seluruh pegawai </t>
  </si>
  <si>
    <t>Dihitung jumlah pegawai yang ditingkatkan kompetensinya dibagi dengan jumlah pegawai</t>
  </si>
  <si>
    <t>Setiap kali peningkatan kompetensi dalam satu tahun anggaran dihitung satu kali</t>
  </si>
  <si>
    <t xml:space="preserve">Jumlah unit kerja yang melaksanakansub proses  HCM yang telah ditetapkan awal tahun jumlahnya dibandingkan dengan sub proses HCM yang ditetapkan oleh pimpinan. </t>
  </si>
  <si>
    <t xml:space="preserve">Jumlah unit kerja yang melaksanakan point-point pedoman/SOP  HCM sesuai arahan pimpinan </t>
  </si>
  <si>
    <t>Jumlah point-point HCM pedoman/SOP HCM yang ditetapkan setiap tahun oleh pimpinan</t>
  </si>
  <si>
    <t>Dihitung unit kerja yang melaksanakan point-point pedoamn/SOP HCM yang ditetapkan oleh dibagi dengan jumlah point point HCM yang ditetapkan pemerintah.</t>
  </si>
  <si>
    <t>Dalam jangka satu tahun anggaran</t>
  </si>
  <si>
    <t>Terselenggaranya pengawasan fungsional Inspektorat Badan POM yang efektif dan efisien</t>
  </si>
  <si>
    <t>1. Persentase laporan hasil pengawasan yang disusun tepat waktu</t>
  </si>
  <si>
    <t>Diukur berdasarkan pembobotan Jumlah penyelesaian Laporan Hasil Pengawasan yang tepat waktu dibandingkan dengan Jumlah Penyelesaian  Laporan Hasil Pengawasan yang disusun</t>
  </si>
  <si>
    <t>Semester</t>
  </si>
  <si>
    <t>Tahunan</t>
  </si>
  <si>
    <t>Pelayanan Informasi Obat dan Makanan, Informasi Keracunan dan Teknologi Informasi</t>
  </si>
  <si>
    <r>
      <t xml:space="preserve">Berfungsinya sistem informasi yang terintegrasi secara </t>
    </r>
    <r>
      <rPr>
        <i/>
        <sz val="10"/>
        <rFont val="Bookman Old Style"/>
        <family val="1"/>
      </rPr>
      <t>online</t>
    </r>
    <r>
      <rPr>
        <sz val="10"/>
        <rFont val="Bookman Old Style"/>
        <family val="1"/>
      </rPr>
      <t xml:space="preserve"> dan </t>
    </r>
    <r>
      <rPr>
        <i/>
        <sz val="10"/>
        <rFont val="Bookman Old Style"/>
        <family val="1"/>
      </rPr>
      <t>up to date</t>
    </r>
    <r>
      <rPr>
        <sz val="10"/>
        <rFont val="Bookman Old Style"/>
        <family val="1"/>
      </rPr>
      <t xml:space="preserve"> dalam pengawasan obat dan makanan</t>
    </r>
  </si>
  <si>
    <t>Jumlah (akumulasi) modul aplikasi layanan publik dan layanan internal pada tahun berjalan</t>
  </si>
  <si>
    <t>12 modul aplikasi layanan publik dan layanan internal sesuai dengan master plan TIK Badan POM:
1. Layanan Importasi e-bpom web service
2. Layanan Importaso e-bpom SSO
3. Layanan e-registrasi pangan low risk
4. Layanan e-registrasi pangan hihg risk
5. Layanan e-registrasi obat copy
6. Layanan e-registrasi obat baru
7. Layanan e-registrasi obat tradisonal
8. Layanan e-registrasi suplemen makanan
9. Layanan notifikasi kosmetik
10. Layanan e-payment kosmetik
11. Layanan SIPT pemeriksaan sarana
12. Layanan SIPT hasil sampling dan pengujian</t>
  </si>
  <si>
    <t>Pembilang dibagi penyebut dikali 100%</t>
  </si>
  <si>
    <t>Pertahun</t>
  </si>
  <si>
    <t>12 :1. Layanan importasi E-BPOM web service .....</t>
  </si>
  <si>
    <t xml:space="preserve">Jumlah informasi yang dihasilkan oleh PIOM </t>
  </si>
  <si>
    <t>Jumlah informasi yang dihasilkan oleh PIOM berdasarkan trend analysis beberapa tahun terakhir yaitu 550</t>
  </si>
  <si>
    <t>Persentase ketersediaan sarana dan prasarana penunjang kinerja termasuk pemeliharaannya</t>
  </si>
  <si>
    <t>Luas gedung yang tersedia di Badan POM Pusat</t>
  </si>
  <si>
    <t>Luas gedung yang dibutuhkan</t>
  </si>
  <si>
    <t>Peningkatan Sarana dan Prasarana Aparatur BPOM</t>
  </si>
  <si>
    <t>Diukur berdasarkan sarana prasarana yang diadakan baik berupa barang maupun jasa di lingkungan Badan POM</t>
  </si>
  <si>
    <t>Jumlah sarana prasarana yang diadakan baik berupa barang maupun jasa di lingkungan Badan POM</t>
  </si>
  <si>
    <t>Menghitung jumlah sarana prasarana yang diadakan baik berupa barang maupun jasa di lingkungan Badan POM</t>
  </si>
  <si>
    <t>Pengadaan, Pemeliharaan dan Pembinaan Pengelolaan Sarana dan Prasarana Penunjang Aparatur BPOM</t>
  </si>
  <si>
    <t>Terselenggarannya pengadaan, pemeliharaan dan pembinaan pengelolaan sarana dan prasarana penunjang di Badan POM</t>
  </si>
  <si>
    <t>Perbandingan jumlah sarana gedung dan prasarana penunjang kinerja yang telah  disediakan dibandingkan dengan jumlah sarana gedung  dan prasarana penunjang kinerja yang dibutuhkan oleh pegawai di lingkungan Satker Kesektamaan dan Deputi I, Deputi II, Deputi III (tahun 2012 = 235 pegawai)</t>
  </si>
  <si>
    <t>Jumlah sarana gedung dan prasarana penunjang kinerja yang telah disediakan</t>
  </si>
  <si>
    <t>jumlah sarana gedung dan prasarana penunjang kinerja yang dibutuhkan oleh pegawai</t>
  </si>
  <si>
    <t>Dihitung jumlah sarana gedung dan prasarana penunjang kinerja yang telah ada ditambah dengan yang disediakan pada tahun anggaran dibagi dengan jumlah sarana dan prasarana yang dibutuhkan pegawai Satker Kesektamaan dan 3 Deputi</t>
  </si>
  <si>
    <t>Jumlah satker yang mampu mengelola BMN dengan baik sesuai aturan yang ditetapkan dibandingkan dengan jumlah satker di Badan POM</t>
  </si>
  <si>
    <t>Jumlah satker yang mampu mengelola BMN dengan baik sesuai aturan yang ada.</t>
  </si>
  <si>
    <t>Jumlah satker di Badan POM (40 satker)</t>
  </si>
  <si>
    <t>Jumlah satker yang mampu mengelola BMN sesuai aturan yang ditetapkan dibandingkan dengan jumlah satker di Badan POM (40 satker)</t>
  </si>
  <si>
    <t>setiap semester</t>
  </si>
  <si>
    <t>Jumlah sarana dan prasarana yang terpelihara dengan baik menggunakan anggaran yang telah ditetapkan dibandingkan dengan jumlah sarana dan prasarana  di 7 (tujuh) satker  yang membutuhkan pemeliharaan</t>
  </si>
  <si>
    <t>Jumlah sarana dan prasarana yang terpelihara dengan baik menggunakan anggaran</t>
  </si>
  <si>
    <t>Jumlah sarana dan prasarana  di 7 satker yang membutuhkan pemeliharaan</t>
  </si>
  <si>
    <t>Jumlah sarana dan prasarana yang terpelihara dengan baik dibandingkan dengan satker pengelola sarana dan prasarana di 7 satker</t>
  </si>
  <si>
    <t>per tahun</t>
  </si>
  <si>
    <t>Meningkatnya efektifitas pengawasan obat dan makanan dalam rangka melindungi masyarakat</t>
  </si>
  <si>
    <t>Diukur berdasarkan jumlah sampel obat {obat, narkotika, psikotropika} yang memenuhi syarat dibandingkan dengan jumlah sampel obat yang diuji</t>
  </si>
  <si>
    <t>Jumlah sampel obat yang MS</t>
  </si>
  <si>
    <t>Jumlah sampel obat yang diuji</t>
  </si>
  <si>
    <t>Diukur berdasarkan jumlah sampel makanan {pangan, PJAS, garam beryodium} yang memenuhi syarat dibandingkan dengan jumlah sampel makanan yang diuji</t>
  </si>
  <si>
    <t>Jumlah sampel makanan yang MS</t>
  </si>
  <si>
    <t>Jumlah sampel makanan yang diuji</t>
  </si>
  <si>
    <t xml:space="preserve">Pengawasan Obat dan Makanan di 31 Balai Besar/Balai POM </t>
  </si>
  <si>
    <t>diukur berdasarkan jumlah sarana produksi (Industri Farmasi, IOT, IKOT, Industri Kosmetika, Industri PKRT, Industri Pangan, dan IRTP) yang diperiksa setiap tahunnya, baik dalam rangka sertifikasi, resertifikasi, dan inspeksi rutin (dihitung baik pemeriksaan baru maupun pemeriksaan ulang dari tahun anggaran sebelumnya) dibandingkan dengan jumlah sarana produksi yang terdapat di wilayah tersebut</t>
  </si>
  <si>
    <t>Jumlah sarana produksi yang diperiksa</t>
  </si>
  <si>
    <t>Jumlah sarana produksi yang terdapat di wilayah tersebut</t>
  </si>
  <si>
    <t>triwulanan</t>
  </si>
  <si>
    <t>diukur berdasarkan jumlah sarana distribusi {Obat (PBF, Apotek, Toko Obat Berizin, GFK, Sarana Pelayanan Kesehatan), Sarana Pengelola NAPZA, Obat Tradisional, Kosmetika, Produk Komplemen, Alat Kesehatan, Pangan (Toko, Supermarket, SD), Penjual Parsel, Bahan Berbahaya} yang diperiksa setiap tahunnya, baik dalam rangka sertifikasi, inspeksi rutin, dan inspeksi dalam rangka pengawasan penandaan (dihitung baik pemeriksaan baru maupun pemeriksaan ulang dari tahun anggaran sebelumnya) dibandingkan dengan jumlah sarana distribusi yang terdaftar di instansi terkait di wilayah tersebut atau sarana distribusi lain yang tidak terdaftar yang terdapat di wilayah tersebut.</t>
  </si>
  <si>
    <t>Jumlah sarana distribusi yang diperiksa</t>
  </si>
  <si>
    <t>Jumlah sarana distribusi yang terdaftar di instansi terkait di wilayah tersebut atau sarana distribusi lain yang tidak terdaftar yang terdapat di wilayah tersebut</t>
  </si>
  <si>
    <t xml:space="preserve">diukur berdasarkan rata-rata jumlah parameter uji per sampel </t>
  </si>
  <si>
    <t>Jumlah total paramter uji untuk seluruh sampel yang diuji</t>
  </si>
  <si>
    <t xml:space="preserve">diukur berdasarkan jumlah dokumen yang dihasilkan Balai, meliputi Renstra, RKT tahun n+1, PK tahun n, POA/Renlak tahun n, LAKIP tahun n-1, LAPTAH tahun n-1, RKAKL/DIPA tahun n+1, laporan keuangan tahun n-1
</t>
  </si>
  <si>
    <t>Jumlah dokumen</t>
  </si>
  <si>
    <t>diukur berdasarkan jumlah kegiatan pemberian informasi yang dilakukan oleh Balai Besar/Balai POM baik penyuluhan langsung atau melalui media cetak/elektronik. Tidak termasuk Balai Besar/Balai POM sebagai narasumber.</t>
  </si>
  <si>
    <t>jumlah kegiatan pemberian informasi yang dilakukan oleh Balai Besar/Balai POM baik penyuluhan langsung atau melalui media cetak/elektronik.</t>
  </si>
  <si>
    <t>diukur berdasarkan jumlah kasus di bidang obat dan makanan yang ditemukan. Definisi kasus adalah temuan tindak pidana obat dan makanan oleh PPNS Badan POM dari kegiatan investigasi awal, opgabda, opgabnas, dan operasi Satgas pemberantasan obat dan makanan ilegal yang telah ditindaklanjuti baik secara pro justitia maupun non justitia setelah melalui mekanisme gelar kasus.</t>
  </si>
  <si>
    <t>jumlah kasus pelanggaran dibidang obat dan makanan yang ditemukan.</t>
  </si>
  <si>
    <t>diukur berdasarkan jumlah Balai Besar/Balai POM yang melaksanakan pembangunan/rehabilitasi/renovasi gedung kantor maupun gedung laboratorium</t>
  </si>
  <si>
    <t>jumlah Balai Besar/Balai POM yang melaksanakan pembangunan/rehabilitasi/renovasi gedung kantor maupun gedung laboratorium</t>
  </si>
  <si>
    <t>Satu kali dalam setahun</t>
  </si>
  <si>
    <t>Inspeksi dan Sertifikasi Obat Tradisional, Kosmetik dan Produk Komplemen</t>
  </si>
  <si>
    <t>Meningkatnya mutu sarana produksi dan sarana distribusi obat tradisional, kosmetik dan produk komplemen sesuai GMP dan GDP</t>
  </si>
  <si>
    <r>
      <t xml:space="preserve">Persentase jumlah industri kosmetik yang menerapkan GMP dibandingkan dengan jumlah industri kosmetik yang ada di Indonesia (dihitung dari 700 sarana)    
</t>
    </r>
    <r>
      <rPr>
        <i/>
        <sz val="10"/>
        <rFont val="Bookman Old Style"/>
        <family val="1"/>
      </rPr>
      <t>Keterangan : industri kosmetik yang menerapkan GMP adalah industri yang telah memiliki sertifikat CPKB</t>
    </r>
  </si>
  <si>
    <t xml:space="preserve">Jumlah industri kosmetik yang menerapkan GMP </t>
  </si>
  <si>
    <t>Jumlah industri kosmetik yang ada di Indonesia (dihitung dari 700 sarana)</t>
  </si>
  <si>
    <t>Jumlah industri kosmetik yang menerapkan GMP dibagi jumlah industri kosmetik yang ada di Indonesia (dihitung dari 700 sarana) dikalikan 100 (sumber data : Dit. Insert OT, Kos &amp; PK)</t>
  </si>
  <si>
    <t xml:space="preserve">Triwulan, Tahunan </t>
  </si>
  <si>
    <t xml:space="preserve"> Jumlah industri obat tradisional (IOT) yang memiliki sertifikat GMP</t>
  </si>
  <si>
    <t>Jumlah IOT yang ada di Indonesia (dihitung dari 77 sarana)</t>
  </si>
  <si>
    <t xml:space="preserve"> Jumlah industri obat tradisional (IOT) yang memiliki sertifikat GMP dibagi jumlah IOT yang ada di Indonesia (dihitung dari 77 sarana) dikalikan 100 (sumber data : Dit. Insert OT, Kos &amp; PK)</t>
  </si>
  <si>
    <t>Jumlah sarana distribusi obat tradisional dan suplemen makanan yang memenuhi ketentuan</t>
  </si>
  <si>
    <t>Jumlah sarana distribusi obat tradisional dan suplemen makanan yang diperiksa</t>
  </si>
  <si>
    <t>Jumlah sarana distribusi obat tradisional dan suplemen makanan yang memenuhi ketentuan dibagi jumlah sarana distribusi obat tradisional dan suplemen makanan yang diperiksa dikalikan 100 (sumber data : Dit. Insert OT, Kos &amp; PK)</t>
  </si>
  <si>
    <t xml:space="preserve">Bulanan, Triwulan, Tahunan </t>
  </si>
  <si>
    <t>Jumlah sarana distribusi kosmetik yang memenuhi ketentuan</t>
  </si>
  <si>
    <t>Jumlah sarana distribusi kosmetik yang diperiksa</t>
  </si>
  <si>
    <t>Jumlah sarana distribusi kosmetik yang memenuhi ketentuan dibagi jumlah sarana distribusi kosmetik yang diperiksa dikalikan  100 (sumber data : Dit. Insert OT, Kos &amp; PK)</t>
  </si>
  <si>
    <t>Inspeksi dan Sertifikasi Pangan</t>
  </si>
  <si>
    <t>Meningkatnya mutu sarana produksi dan distribusi Pangan</t>
  </si>
  <si>
    <t>1. Persentase sarana produksi makanan MD yang memenuhi standar GMP yang terkini (dihitung dari 1.000 sarana yang diperiksa)</t>
  </si>
  <si>
    <t xml:space="preserve">Diukur berdasarkan jumlah sarana produksi MD yang menerapkan GMP yang terkini dengan nilai minimal B dengan menggunakan formulir penilaian pemeriksaan sarana produksi dibandingkan dengan jumlah perusahaan yang diinspeksi/diaudit oleh Balai/Pusat </t>
  </si>
  <si>
    <t>Jumlah perusahaan yang menerapkan GMP yang terkini dengan nilai minimal B dengan menggunakan formulir penilaian pemeriksaan sarana produksi</t>
  </si>
  <si>
    <t>1000 Sarana Produksi MD</t>
  </si>
  <si>
    <t>3 Bulanan</t>
  </si>
  <si>
    <t>Diukur berdasarkan jumlah sarana penjualan makanan antara lain, Swalayan, toko dan warung yang menerapkan GRP/GDP dengan nilai minimal C dengan menggunakan formulir penilaian pemeriksaan sarana distribusi</t>
  </si>
  <si>
    <t>Jumlah sarana penjualan makanan antara lain, Swalayan, toko dan warung yang menerapkan GRP/GDP dengan nilai minimal C dengan menggunakan formulir penilaian pemeriksaan sarana distribusi</t>
  </si>
  <si>
    <t>6000 Sarana penjualan</t>
  </si>
  <si>
    <t>Diukur berdasarkan jumlah penyelesaian tindak lanjut ke sarana produksi atau distribusi dalam post market alert makanan</t>
  </si>
  <si>
    <t>Jumlah temuan ketidaksesuaian yang ditindaklanjuti</t>
  </si>
  <si>
    <t>1000 temuan ketidaksesuaian</t>
  </si>
  <si>
    <t>Diukur berdasarkan jumlah sekolah dasar dan setingkatnya yang padanya dilakukan sampling dan pengujian PJAS</t>
  </si>
  <si>
    <t>6 Bulanan</t>
  </si>
  <si>
    <t>Meningkatnya pengembangan obat asli Indonesia</t>
  </si>
  <si>
    <t>Jumlah obat asli Indonesia yang dikembangkan keamanan dan kemanfaatannya (tanaman/tahun)</t>
  </si>
  <si>
    <t xml:space="preserve">Diukur berdasarkan jumlah tanaman obat asli Indonesia yang dikaji keamanan dan kemanfaatannya dengan dasar pada pemilihan pada jenis tanaman obat yang telah digunakan oleh industri obat tradisional dalam negeri dan atau tanaman obat lainnya yang digunakan oleh masyarakat </t>
  </si>
  <si>
    <t>Menghitung jumlah tanaman obat asli Indonesia yang dikaji keamanan dan kemanfaatannya dalam satu tahun berjalan</t>
  </si>
  <si>
    <t>1 kali pertahun</t>
  </si>
  <si>
    <t>Pengawasan Distribusi Produk Terapetik dan Perbekalan Kesehatan  Rumah Tangga (PKRT)</t>
  </si>
  <si>
    <r>
      <t xml:space="preserve">Meningkatnya Mutu Sarana Distribusi Produk Terapetik dan PKRT sesuai dengan </t>
    </r>
    <r>
      <rPr>
        <i/>
        <sz val="10"/>
        <rFont val="Bookman Old Style"/>
        <family val="1"/>
      </rPr>
      <t xml:space="preserve">Good Distribution Practices </t>
    </r>
    <r>
      <rPr>
        <sz val="10"/>
        <rFont val="Bookman Old Style"/>
        <family val="1"/>
      </rPr>
      <t xml:space="preserve">(GDP)
</t>
    </r>
  </si>
  <si>
    <t>Diukur terhadap jumlah PBF yang distratifikasi</t>
  </si>
  <si>
    <t>Jumlah PBF yang distratifikasi</t>
  </si>
  <si>
    <t>Jumlah PBF yang ada di Indonesia</t>
  </si>
  <si>
    <t>Pembilang/ penyebut dikali 100 persen</t>
  </si>
  <si>
    <t>Tiap 3 bln sekali (4 kali dalam 1 tahun)</t>
  </si>
  <si>
    <t>Diukur terhadap jumlah PBF yang disertifikasi</t>
  </si>
  <si>
    <t xml:space="preserve">Diukur terhadap jumlah temuan obat palsu dan TIE </t>
  </si>
  <si>
    <t>Jumlah obat palsu dan TIE</t>
  </si>
  <si>
    <t>Jumlah obat yang beredar</t>
  </si>
  <si>
    <t>Selama I tahun</t>
  </si>
  <si>
    <t>Pengawasan Narkotika, Psikotropika, Prekursor, dan Zat Adiktif</t>
  </si>
  <si>
    <t>Diukur berdasarkan jumlah sarana pengelola narkotika, psikotropika dan prekursor yang memenuhi ketentuan dibandingkan dengan jumlah  sarana pengelola narkotika, psikotropika dan prekursor yang diperiksa                   
Yang dimaksud dengan Sarana Pengelola narkotika, psikotropika dan prekursor adalah sarana yang melakukan pengadaan, produksi, penyimpanan, penyaluran, penyerahan  atau penggunaan narkotika, psikotropika dan prekursor.</t>
  </si>
  <si>
    <t>Jumlah sarana pengelola narkotika, psikotropika dan prekursor yang memenuhi ketentuan</t>
  </si>
  <si>
    <t>Jumlah sarana pengelola narkotika, psikotropika dan prekursor yang diperiksa</t>
  </si>
  <si>
    <t xml:space="preserve">Rekapitulasi hasil pengawasan narkotika, psikotropika dan prekursor oleh petugas Direktorat Pengawasan Napza dan seluruh Balai Besar/Balai POM  </t>
  </si>
  <si>
    <t>Triwulan</t>
  </si>
  <si>
    <t>Jumlah temuan pelanggaran peraturan perundang-undangan yang menunjukkan terjadinya penyimpangan ke sarana yang tidak memiliki kewenangan</t>
  </si>
  <si>
    <t>rekapitulasi dalam periode 1 (satu) tahun jumlah temuan pelanggaran peraturan perundang-undangan yang menunjukkan terjadinya penyimpangan ke sarana yang tidak memiliki kewenangan</t>
  </si>
  <si>
    <t>Pengawasan Produk dan Bahan Berbahaya</t>
  </si>
  <si>
    <t>Menurunnya makanan yang mengandung bahan berbahaya (rkp)</t>
  </si>
  <si>
    <t>2x setahun</t>
  </si>
  <si>
    <t>Pengawasan Produksi Produk Terapetik dan  Perbekalan Kesehatan  Rumah Tangga (PKRT)</t>
  </si>
  <si>
    <r>
      <t xml:space="preserve">Meningkatnya mutu sarana produksi produk terapetik dan PKRT sesuai </t>
    </r>
    <r>
      <rPr>
        <i/>
        <sz val="10"/>
        <rFont val="Bookman Old Style"/>
        <family val="1"/>
      </rPr>
      <t>Good Manufacturing Practice</t>
    </r>
    <r>
      <rPr>
        <sz val="10"/>
        <rFont val="Bookman Old Style"/>
        <family val="1"/>
      </rPr>
      <t xml:space="preserve"> (GMP) terkini</t>
    </r>
  </si>
  <si>
    <t>1. Persentase sarana produksi obat yang memiliki sertifikasi GMP yang terkini (total jumlah sarana 202 unit)</t>
  </si>
  <si>
    <t xml:space="preserve">Diukur secara kumulatif berdasarkan jumlah Industri Farmasi yang telah tersertifikasi </t>
  </si>
  <si>
    <t>Jumlah Industri Farmasi yang telah sertifikasi dihitung secara akumulatif</t>
  </si>
  <si>
    <t xml:space="preserve">Jumlah Industri yang aktif </t>
  </si>
  <si>
    <t>Data diperoleh dengan : Industri Farmasi yang mendapatkan sertifikat terkini</t>
  </si>
  <si>
    <t>Dalam 1 tahun</t>
  </si>
  <si>
    <t>Penilaian Makanan</t>
  </si>
  <si>
    <t>Persentase keputusan penilaian makanan yang diselesaikan tepat waktu  (dihitung dari 10.000 berkas)</t>
  </si>
  <si>
    <t>Diukur berdasarkan jumlah surat persetujuan pendaftaran pangan olahan, surat persetujuan perubahan data pangan olahan, surat penolakan pendaftaran pangan olahan dan surat penolakan perubahan data pangan olahan yang diselesaikan tepat waktu dibandingkan dengan jumlah berkas yang telah selesai dievaluasi</t>
  </si>
  <si>
    <t xml:space="preserve">Jumlah keputusan yang dikeluarkan tepat waktu </t>
  </si>
  <si>
    <t>Jumlah keputusan yang dikeluarkan dalam kurun waktu 1 tahun</t>
  </si>
  <si>
    <t xml:space="preserve">Keputusan dapat berupa surat persetujuan pendaftaran pangan olahan, surat persetujuan perubahan data pangan olahan, surat penolakan pendaftaran pangan olahan dan surat penolakan perubahan data pangan olahan. Pengukuran keputusan  yang tepat waktu dihitung berdasarkan waktu yang telah ditetapkan, terhitung sejak diterimanya berkas pendaftaran yang lengkap dan benar.  </t>
  </si>
  <si>
    <t>2. Persentase pendaftaran pangan olahan yang diselesaikan tepat waktu (dihitung dari 1.500 berkas) (new initiative)</t>
  </si>
  <si>
    <t>Diukur berdasarkan jumlah surat persetujuan pendaftaran pangan olahan untuk industri makanan UMKM yang diselesaikan tepat waktu dibandingkan dengan jumlah berkas yang telah selesai dievaluasi</t>
  </si>
  <si>
    <t>Jumlah keputusan untuk industri makanan UMKM yang dikeluarkan tepat waktu</t>
  </si>
  <si>
    <t>Jumlah keputusan untuk UMKM  yang dikeluarkan dalam kurun waktu 1 tahun</t>
  </si>
  <si>
    <t xml:space="preserve">Keputusan dapat berupa surat persetujuan pendaftaran pangan olahan, untuk industri makanan UMKM. Pengukuran keputusan  yang tepat waktu dihitung berdasarkan waktu yang telah ditetapkan, terhitung sejak diterimanya berkas pendaftaran yang lengkap dan benar.  </t>
  </si>
  <si>
    <t>Penilaian Obat dan Produk Biologi</t>
  </si>
  <si>
    <t>Tersedianya obat dan produk biologi yang memenuhi standar keamanan, khasiat, dan mutu</t>
  </si>
  <si>
    <t>1.Persentase penilaian keamanan, khasiat, dan mutu obat dan produk biologi yang diselesaikan tepat waktu (dihitung dari 2.700 berkas)</t>
  </si>
  <si>
    <t>Diukur berdasarkan jumlah persetujuan (keputusan) yang diterbitkan tepat waktu dibandingkan dengan jumlah persetujuan (keputusan yang diterbitkan dalam kurun waktu 1 (satu) tahun. Penghitungan waktu evaluasi (durasi) didasarkan setelah berkas dinyatakan lengkap</t>
  </si>
  <si>
    <t>Jumlah persetujuan (keputusan) yang diterbitkan tepat waktu</t>
  </si>
  <si>
    <t>Jumlah persetujuan (keputusan) yang diterbitkan dalam kurun waktu 1 (satu) tahun</t>
  </si>
  <si>
    <t>Dengan menghitung jumlah keputusan (persetujuan yang terdiri dari Izin Edar/Surat Persetujuan Perubahan, dan Surat Penolakan) yang diterbitkan dalam rentang waktu yang ditetapkan sebagai timeline evaluasi masing-masing kategori registrasi, dibandingkan dengan jumlah seluruh keputusan yang diterbitkan pada periode tersebut.</t>
  </si>
  <si>
    <t>Pengukuran dilakukan setiap akhir tahun</t>
  </si>
  <si>
    <t>Penilaian Obat Tradisional, Kosmetika dan Produk Komplemen</t>
  </si>
  <si>
    <t>1. Persentase obat tradisional, suplemen makanan yang dinilai tepat waktu (dihitung dari 2.000)</t>
  </si>
  <si>
    <t>Diukur berdasarkan hasil analisis resiko produk kosmetik ternotifikasi</t>
  </si>
  <si>
    <t>Standardisasi Obat Tradisional, Kosmetik dan Produk Komplemen</t>
  </si>
  <si>
    <t>Tersusunnya regulasi, pedoman dan standar Obat Tradisional, Kosmetik dan Produk Komplemen yang dapat menjamin produk yang aman, berkhasiat dan bermutu</t>
  </si>
  <si>
    <t>Diukur berdasarkan jumlah regulasi, pedoman, standar, peraturan yang disahkan.</t>
  </si>
  <si>
    <t>Dilakukan 1 (satu) kali di akhir tahun</t>
  </si>
  <si>
    <t>Standar adalah ukuran tertentu yang dipakai sebagai patokan</t>
  </si>
  <si>
    <t>Pedoman adalah hal atau pokok yang menjadi dasar pegangan petunjuk dan lain sebagainya untuk menentukan atau melaksanakan sesuatu disamping syarat-syarat yang lain</t>
  </si>
  <si>
    <t>Peraturan adalah tatanan petunjuk, kaidah, ketentuan yang dibuat untuk mengatur</t>
  </si>
  <si>
    <t>Standardisasi Makanan</t>
  </si>
  <si>
    <t>Tersusunnya standar makanan yang mampu menjamin makanan aman, bermanfaat, dan bermutu</t>
  </si>
  <si>
    <t>Jumlah standar yang dihasilkan dalam rangka antisipasi perkembangan isu keamanan, mutu dan gizi pangan</t>
  </si>
  <si>
    <t>Jumlah standar yang dihasilkan/ disusun dalam rangka antisipasi perkembangan isu keamanan, mutu dan gizi pangan</t>
  </si>
  <si>
    <t>Diukur berdasarkan jumlah standar yang dihasilkan/ disusun</t>
  </si>
  <si>
    <t>tiap triwulan</t>
  </si>
  <si>
    <t>Jumlah standar yang dihasilkan / disusun dalam rangka mendukung program Rencana Aksi Peningkatan Keamanan Pangan Jajanan Anak Sekolah</t>
  </si>
  <si>
    <t>Jumlah standar yang dihasilkan/ disusun dalam rangka mendukung Program Rencana Aksi Peningkatan Keamanan Pangan Jajanan Anak Sekolah</t>
  </si>
  <si>
    <t xml:space="preserve">Diukur berdasarkan jumlah standar yang dihasilkan/ disusun </t>
  </si>
  <si>
    <t>Standardisasi Produk Terapetik dan PKRT</t>
  </si>
  <si>
    <t>Tersusunnya standar, pedoman dan kriteria produk terapetik  dan PKRT yang mampu menjamin aman, bermanfaat dan bemutu</t>
  </si>
  <si>
    <t>1. Persentase kecukupan standar obat yang dimiliki dengan yang dibutuhkan (dihitung dari 44 standar)</t>
  </si>
  <si>
    <t>Diukur berdasarkan jumlah standar,rancangan standar, pedoman, kriteria,  draft peraturan, peraturan, kajian yang dimiliki/ dibuat/disusun dibandingkan dengan yang dibutuhkan.</t>
  </si>
  <si>
    <t xml:space="preserve">Jumlah standar,rancangan standar, pedoman, kriteria,  draft peraturan, peraturan, kajian yang dimiliki/ dibuat/disusun  </t>
  </si>
  <si>
    <t>Jumlah standar,rancangan standar, pedoman, kriteria,  draft peraturan, peraturan, kajian yang diperlukan/dibutuhkan/akan disusun</t>
  </si>
  <si>
    <t>Banyaknya draft standar,rancangan standar, pedoman, kriteria,  draft peraturan, peraturan, kajian  yang dimiliki/ dibuat/disusun</t>
  </si>
  <si>
    <t>Pengukuran dilakukan setiap akhir tahun anggaran</t>
  </si>
  <si>
    <t xml:space="preserve">Rancangan Standar adalah rancangan standar yang berlaku secara nasional di Indonesia yang ditetapkan oleh BSN menjadi SNI. SNI dirumuskan oleh panitia teknis </t>
  </si>
  <si>
    <t>Pedoman adalah hal atau pokok yang menjadi dasar pegangan petunjuk dan lain sebagainya untuk menentukan atau melaksanakan sesuatu disamping syarat-syarat yang lain.</t>
  </si>
  <si>
    <t>Kriteria adalah ukuran yang menjadi dasar penilaian atau penetapan sesuatu</t>
  </si>
  <si>
    <t>Peraturan adalah tataan petunjuk, kaidah, ketentuan yang dibuat untuk mengatur</t>
  </si>
  <si>
    <t xml:space="preserve">Draft peraturan adalah rancangan tataan(petunjuk, kaidah, ketentuan) yang akan ditetapkan menjadi peraturan </t>
  </si>
  <si>
    <t>Kajian adalah analisa terhadap sesuatu secara mendalam dalam rangka penetapan tindak lanjut/sebelum memutuskan/menyelesaikan suatu hal/isue</t>
  </si>
  <si>
    <t>adalah kabupaten/kota yang menerbitkan P-IRT sesuai  Peraturan Kepala Badan POM RI tentang  Pedoman Pemberian Sertifikat Produksi Pangan Industri Rumah Tangga</t>
  </si>
  <si>
    <t>Jumlah Kabupaten / Kota yang telah menggunakan Pedoman Pemberian Sertifikat Produksi Pangan Industri Rumah Tangga</t>
  </si>
  <si>
    <t>Jumlah Kabupaten / Kota di Indonesia</t>
  </si>
  <si>
    <t>Jumlah Kabupaten / Kota yang telah menggunakan Pedoman Pemberian Sertifikat Produksi Pangan Industri Rumah Tangga dibandingkan Jumlah Kabupaten / Kota di Indonesia X 100
Melalui kompilasi data dari laporan BB/BPOM</t>
  </si>
  <si>
    <t>Setiap akhir tahun</t>
  </si>
  <si>
    <r>
      <rPr>
        <sz val="10"/>
        <color indexed="8"/>
        <rFont val="Bookman Old Style"/>
        <family val="1"/>
      </rPr>
      <t>Profil risiko adalah hasil kajian yang memberikan informasi mengenai identifikasi potensi bahaya, efek buruk terhadap kesehatan yang mungkin terjadi, serta tingkat paparannya terhadap masyarakat, informasi mengenai surveilan pada kesehatan masyarakat, serta usulan tindak lanjut</t>
    </r>
  </si>
  <si>
    <t>Berdasarkan hasil kajian  yang dilakukan setiap tahun</t>
  </si>
  <si>
    <r>
      <rPr>
        <i/>
        <sz val="10"/>
        <color indexed="8"/>
        <rFont val="Bookman Old Style"/>
        <family val="1"/>
      </rPr>
      <t xml:space="preserve">Early warning </t>
    </r>
    <r>
      <rPr>
        <sz val="10"/>
        <color indexed="8"/>
        <rFont val="Bookman Old Style"/>
        <family val="1"/>
      </rPr>
      <t xml:space="preserve">adalah kondisi dimana terdapat bahaya kimia atau mikrobiologi pada pangan yang memerlukan kewaspadaan dan tindak lanjut, misal cemaran kimia yang melebihi </t>
    </r>
    <r>
      <rPr>
        <i/>
        <sz val="10"/>
        <color indexed="8"/>
        <rFont val="Bookman Old Style"/>
        <family val="1"/>
      </rPr>
      <t>Acute Reference Dose</t>
    </r>
    <r>
      <rPr>
        <sz val="10"/>
        <color indexed="8"/>
        <rFont val="Bookman Old Style"/>
        <family val="1"/>
      </rPr>
      <t xml:space="preserve">, </t>
    </r>
    <r>
      <rPr>
        <i/>
        <sz val="10"/>
        <color indexed="8"/>
        <rFont val="Bookman Old Style"/>
        <family val="1"/>
      </rPr>
      <t>Acceptable Daily Intake</t>
    </r>
    <r>
      <rPr>
        <sz val="10"/>
        <color indexed="8"/>
        <rFont val="Bookman Old Style"/>
        <family val="1"/>
      </rPr>
      <t>, dan referensi kesehatan lainnya, serta meningkatnya frekuensi TMS bahaya kimia atau mikrobiologi dalam suatu jenis pangan</t>
    </r>
  </si>
  <si>
    <t>Persentase pangan jajanan anak sekolah yang memenuhi persyaratan keamanan pangan</t>
  </si>
  <si>
    <t>Jumlah sampel pangan jajanan anak sekolah yang memenuhi syarat</t>
  </si>
  <si>
    <t>Jumlah sampel pangan yang diuji</t>
  </si>
  <si>
    <t>Mengkompilasi data pengujian dari BB/BPOM seluruh Indonesia  yang dilakukan oleh Direktorat Inspeksi dan Sertifikasi Pangan</t>
  </si>
  <si>
    <t>Dua kali dalam satu tahun</t>
  </si>
  <si>
    <t>Pemeriksaan secara Laboratorium, Pengujian dan Penilaian Keamanan, Manfaat dan Mutu Obat dan Makanan serta Pembinaan Laboratorium POM</t>
  </si>
  <si>
    <t>Meningkatnya kemampuan uji laboratorium POM sesuai standar</t>
  </si>
  <si>
    <t>1. Persentase Laboratorium Badan POM yang terakreditasi sesuai standar (jumlah laboratorium : 32 laboratorium)</t>
  </si>
  <si>
    <t>Diukur berdasarkan jumlah Laboratorium di pusat dan balai POM yang terakreditasi dibandingkan terhadap jumlah seluruh laboratorium di Badan POM</t>
  </si>
  <si>
    <t>Jumlah Laboratorium di Pusat dan Balai POM yang terakreditasi</t>
  </si>
  <si>
    <t>Jumlah seluruh laboratorium di Badan POM</t>
  </si>
  <si>
    <t>Berdasarkan jumlah sertifikat akreditasi</t>
  </si>
  <si>
    <t>Diukur berdasarkan Jumlah sampel uji yang ditindaklanjuti dibandingkan terhadap jumlah sampel uji yang diterima seluruhnya di PPOMN</t>
  </si>
  <si>
    <t>Jumlah Sampel Uji yang ditindaklanjuti</t>
  </si>
  <si>
    <t>Jumlah Sampel Uji yang diterima seluruhnya di PPOMN</t>
  </si>
  <si>
    <t>Berdasarkan jumlah sampel yang diuji ditambah dengan jumlah sampel dari Balai Besar / Balai POM yang diuji dan atau dievaluasi dibandingkan terhadap jumlah sampel uji yang diterima seluruhnya di PPOMN</t>
  </si>
  <si>
    <t>Diukur berdasarkan jumlah metode analisis yang divalidasi/diverifikasi</t>
  </si>
  <si>
    <t>Jumlah metode analisis yang divalidasi/diverifikasi</t>
  </si>
  <si>
    <t>Berdasarkan jumlah metode analisis yang divalidasi/diverifikasi</t>
  </si>
  <si>
    <t>Diukur berdasarkan jumlah baku pembanding yang diproduksi</t>
  </si>
  <si>
    <t>Jumlah baku pembanding yang diproduksi</t>
  </si>
  <si>
    <t>Berdasarkan jumlah baku pembanding yang diproduksi</t>
  </si>
  <si>
    <t>Diukur berdasarkan Jumlah Uji Profisiensi yang diikuti Balai POM yang inlier dibandingkan dengan jumlah Uji Profisiensi yang diikuti oleh Balai POM 
Keterangan : uji profisiensi yang diselenggarakan Badan POM</t>
  </si>
  <si>
    <t>Jumlah Uji Profisiensi yang diikuti oleh Balai POM yang inlier</t>
  </si>
  <si>
    <t>Jumlah Uji Pofisiensi yang diikuti oleh Balai POM</t>
  </si>
  <si>
    <t>Investigasi Awal dan Penyidikan Terhadap Pelanggaran Bidang Obat dan Makanan</t>
  </si>
  <si>
    <t xml:space="preserve">Diukur berdasarkan jumlah kasus yang SPDP-nya telah diterbitkan dan dikirimkan kepada Jaksa Penuntut Umum, dibandingkan dengan jumlah kasus (dihitung dari indikator kinerja hasil pengawasan obat dan makanan di 31 Balai Besar/Balai POM, dimana target 2013 adalah sebanyak 540 kasus)
Keterangan : Target 2013
45 % x 540 kasus = 243 kasus ditindaklanjuti secara pro-justitia (diterbitkan SPDP-nya)
</t>
  </si>
  <si>
    <r>
      <t xml:space="preserve">Jumlah kasus yang telah diterbitkan SPDP-nya. </t>
    </r>
    <r>
      <rPr>
        <sz val="10"/>
        <color indexed="8"/>
        <rFont val="Bookman Old Style"/>
        <family val="1"/>
      </rPr>
      <t xml:space="preserve"> </t>
    </r>
  </si>
  <si>
    <t>Jumlah kasus (dihitung dari indikator kinerja hasil pengawasan obat dan makanan di 31 Balai Besar/Balai POM, dimana target 2013 adalah sebanyak 540 kasus)</t>
  </si>
  <si>
    <r>
      <t>Diukur berdasarkan jumlah berkas perkara yang telah diserahkan kepada JPU melalui Korwas PPNS dibandingkan dengan jumlah kasus yang telah diterbitkan SPDP-nya</t>
    </r>
    <r>
      <rPr>
        <sz val="10"/>
        <color indexed="8"/>
        <rFont val="Bookman Old Style"/>
        <family val="1"/>
      </rPr>
      <t xml:space="preserve"> 
Keterangan : 
Target 2013
60 % x 243 perkara = 146 perkara yang berkasnya telah diserahkan kepada JPU melalui Korwas PPNS
</t>
    </r>
  </si>
  <si>
    <r>
      <t>Jumlah berkas perkara yang telah diserahkan kepada JPU melalui Korwas PPNS</t>
    </r>
    <r>
      <rPr>
        <sz val="10"/>
        <color indexed="8"/>
        <rFont val="Bookman Old Style"/>
        <family val="1"/>
      </rPr>
      <t xml:space="preserve"> 
</t>
    </r>
  </si>
  <si>
    <t>Meningkatnya hasil riset untuk menunjang pengawasan obat dan makanan</t>
  </si>
  <si>
    <t>satu kali dalam satu tahun anggaran</t>
  </si>
  <si>
    <t>TOTAL</t>
  </si>
  <si>
    <t>Lampiran 1</t>
  </si>
  <si>
    <t>Lampiran 5</t>
  </si>
  <si>
    <t>i) SDM yang ditingkatkan kompetensinya sesuai dengan standar kompetensi</t>
  </si>
  <si>
    <t xml:space="preserve">i) Persentase kenaikan Obat yang memenuhi standar </t>
  </si>
  <si>
    <t xml:space="preserve">ii) Persentase kenaikan Obat Tradisional yang memenuhi standar </t>
  </si>
  <si>
    <t>iii) Persentase kenaikan Kosmetik yang memenuhi standar</t>
  </si>
  <si>
    <t>i) Persentase pemenuhan sarana dan prasarana laboratorium terhadap standar terkini.</t>
  </si>
  <si>
    <t xml:space="preserve">ii) Persentase laboratorium BPOM yang terakreditasi secara konsisten sesuai standar. </t>
  </si>
  <si>
    <t>Koordinasi Perencanaan, Pembinaan, Pengendalian terhadap Program dan Administrasi di Lingkungan Badan POM sesuai dengan Sistem Manajemen Mutu</t>
  </si>
  <si>
    <t>Persentase unit kerja yang menerapkan sistem manajemen mutu</t>
  </si>
  <si>
    <t>Meningkatnya Ketersediaan Sarana dan Prasarana yang dibutuhkan oleh Badan POM</t>
  </si>
  <si>
    <t>Persentase ketersediaan sarana dan prasarana penunjang kinerja</t>
  </si>
  <si>
    <t>TABEL PERBANDINGAN</t>
  </si>
  <si>
    <t>RENSTRA BADAN POM SEBELUM DENGAN SETELAH REVISI</t>
  </si>
  <si>
    <t>STRUKTUR RENSTRA</t>
  </si>
  <si>
    <t>SEBELUM</t>
  </si>
  <si>
    <t>SETELAH</t>
  </si>
  <si>
    <t>KET</t>
  </si>
  <si>
    <t>Meningkatnya Perlindungan Masyarakat Dari Produk Obat Dan Makanan Yang Berisiko Terhadap Kesehatan</t>
  </si>
  <si>
    <t>Belum ada indikator tujuan</t>
  </si>
  <si>
    <t xml:space="preserve">Terdapat Indikator untuk mengukur capaian tujuan, yaitu :
</t>
  </si>
  <si>
    <t>Terdapat 4 sasaran strategis, yaitu :</t>
  </si>
  <si>
    <t>Terdapat 5 sasaran strategis, yaitu :</t>
  </si>
  <si>
    <t>Meningkatnya Kompetensi, Kapabilitas Dan Jumlah Modal Insani Yang Unggul Dalam Melaksanakan Pengawasan Obat Dan Makanan</t>
  </si>
  <si>
    <t>ARAH KEBIJAKAN &amp; STRATEGI NASIONAL</t>
  </si>
  <si>
    <t>Tidak ada Program Aksi Bidang Kesehatan yang menjadi acuan pembangunan bidang Pengawasan Obat dan Makanan</t>
  </si>
  <si>
    <t>Terdapat Program Aksi Bidang Kesehatan yang menjadi acuan pembangunan bidang Pengawasan Obat dan Makanan</t>
  </si>
  <si>
    <t>ARAH KEBIJAKAN BADAN POM</t>
  </si>
  <si>
    <t>Terdapat 4 arah kebijakan, yaitu :</t>
  </si>
  <si>
    <t>Terdapat 7 arah kebijakan, yaitu :</t>
  </si>
  <si>
    <t>Memperkuat Sistem Regulatori Pengawasan Obat dan Makanan</t>
  </si>
  <si>
    <t>Mewujudkan Laboratorium Badan POM yang Handal</t>
  </si>
  <si>
    <t>Memantapkan Jejaring Lintas Sektor dan Memberdayakan Masyarakat untuk Berperan Aktif dalam Pengawasan Obat dan Makanan</t>
  </si>
  <si>
    <t>LOGICAL FRAMEWORK</t>
  </si>
  <si>
    <t>PETA STRATEGIS</t>
  </si>
  <si>
    <t xml:space="preserve">Peta strategis tidak dilampirkan </t>
  </si>
  <si>
    <t>Ditambahkan peta stategis</t>
  </si>
  <si>
    <t>KAMUS INDIKATOR</t>
  </si>
  <si>
    <t>Kamus Indikator tidak dilampirkan</t>
  </si>
  <si>
    <t xml:space="preserve">Ditambahkan Kamus Indikator untuk level output dan Indikator Kinerja Utama (IKU) pada level Sasaran Strategis </t>
  </si>
  <si>
    <t>Lampiran 6 Renstra</t>
  </si>
  <si>
    <t>Sandingan Indikator Sebelum dan Sesudah Revisi</t>
  </si>
  <si>
    <t>SESUDAH</t>
  </si>
  <si>
    <t>PROGRAM/KEGIATAN/OUTCOME/OUTPUT</t>
  </si>
  <si>
    <t xml:space="preserve">25
 </t>
  </si>
  <si>
    <t xml:space="preserve">30
</t>
  </si>
  <si>
    <t>Persentase unit kerja yang terintegrasi secara online</t>
  </si>
  <si>
    <t xml:space="preserve">Koordinasi Kegiatan Penyusunan Rancangan Peraturan, Peraturan Perundang-undangan, Bantuan Hukum, Layanan Pengaduan Konsumen dan Hubungan Masyarakat </t>
  </si>
  <si>
    <r>
      <t>60</t>
    </r>
    <r>
      <rPr>
        <vertAlign val="superscript"/>
        <sz val="10"/>
        <rFont val="Calibri"/>
        <family val="2"/>
        <scheme val="minor"/>
      </rPr>
      <t>K)</t>
    </r>
    <r>
      <rPr>
        <sz val="10"/>
        <rFont val="Calibri"/>
        <family val="2"/>
        <scheme val="minor"/>
      </rPr>
      <t xml:space="preserve"> </t>
    </r>
  </si>
  <si>
    <r>
      <t>40</t>
    </r>
    <r>
      <rPr>
        <vertAlign val="superscript"/>
        <sz val="10"/>
        <rFont val="Calibri"/>
        <family val="2"/>
        <scheme val="minor"/>
      </rPr>
      <t>K)</t>
    </r>
  </si>
  <si>
    <r>
      <t>208</t>
    </r>
    <r>
      <rPr>
        <vertAlign val="superscript"/>
        <sz val="10"/>
        <rFont val="Calibri"/>
        <family val="2"/>
        <scheme val="minor"/>
      </rPr>
      <t>K)</t>
    </r>
  </si>
  <si>
    <r>
      <t xml:space="preserve">Jumlah kertas posisi Badan POM  terhadap partisipasinya dalam pertemuan pada tingkat bilateral, regional, dan global </t>
    </r>
    <r>
      <rPr>
        <i/>
        <sz val="10"/>
        <rFont val="Calibri"/>
        <family val="2"/>
        <scheme val="minor"/>
      </rPr>
      <t xml:space="preserve">(policy paper)
</t>
    </r>
  </si>
  <si>
    <r>
      <t>35</t>
    </r>
    <r>
      <rPr>
        <vertAlign val="superscript"/>
        <sz val="10"/>
        <rFont val="Calibri"/>
        <family val="2"/>
        <scheme val="minor"/>
      </rPr>
      <t>K)</t>
    </r>
  </si>
  <si>
    <t xml:space="preserve">21 
</t>
  </si>
  <si>
    <t xml:space="preserve">49
</t>
  </si>
  <si>
    <t xml:space="preserve">62
</t>
  </si>
  <si>
    <t xml:space="preserve">75
</t>
  </si>
  <si>
    <t xml:space="preserve">92
</t>
  </si>
  <si>
    <t>Jumlah pegawai BPOM yang ditingkatkan pendidikannya S2 dan S3 (jumlah orang)</t>
  </si>
  <si>
    <r>
      <t>338</t>
    </r>
    <r>
      <rPr>
        <vertAlign val="superscript"/>
        <sz val="10"/>
        <rFont val="Calibri"/>
        <family val="2"/>
        <scheme val="minor"/>
      </rPr>
      <t>K)</t>
    </r>
  </si>
  <si>
    <t>Jumlah pegawai BPOM yang ditingkatkan pendidikannya S1, S2 dan S3 (jumlah orang)</t>
  </si>
  <si>
    <r>
      <t xml:space="preserve">Tersusunnya Grand Design HCM </t>
    </r>
    <r>
      <rPr>
        <i/>
        <sz val="10"/>
        <rFont val="Calibri"/>
        <family val="2"/>
        <scheme val="minor"/>
      </rPr>
      <t>(Human Capital Management</t>
    </r>
    <r>
      <rPr>
        <sz val="10"/>
        <rFont val="Calibri"/>
        <family val="2"/>
        <scheme val="minor"/>
      </rPr>
      <t xml:space="preserve">)
</t>
    </r>
  </si>
  <si>
    <r>
      <t xml:space="preserve">Persentase pengembangan dan penerapan </t>
    </r>
    <r>
      <rPr>
        <i/>
        <sz val="10"/>
        <rFont val="Calibri"/>
        <family val="2"/>
        <scheme val="minor"/>
      </rPr>
      <t>Human Capital Management (HCM)</t>
    </r>
    <r>
      <rPr>
        <sz val="10"/>
        <rFont val="Calibri"/>
        <family val="2"/>
        <scheme val="minor"/>
      </rPr>
      <t xml:space="preserve"> di Unit Kerja</t>
    </r>
  </si>
  <si>
    <t xml:space="preserve">Persentase pegawai yang memenuhi standar kompetensi  
</t>
  </si>
  <si>
    <t>Jumlah kegiatan lintas sektor pimpinan yang terselenggara</t>
  </si>
  <si>
    <r>
      <t xml:space="preserve">Persentase tersedianya </t>
    </r>
    <r>
      <rPr>
        <i/>
        <sz val="10"/>
        <rFont val="Calibri"/>
        <family val="2"/>
        <scheme val="minor"/>
      </rPr>
      <t xml:space="preserve">base line </t>
    </r>
    <r>
      <rPr>
        <sz val="10"/>
        <rFont val="Calibri"/>
        <family val="2"/>
        <scheme val="minor"/>
      </rPr>
      <t xml:space="preserve">data pengawasan Obat dan Makanan </t>
    </r>
  </si>
  <si>
    <r>
      <t>100</t>
    </r>
    <r>
      <rPr>
        <vertAlign val="superscript"/>
        <sz val="10"/>
        <rFont val="Calibri"/>
        <family val="2"/>
        <scheme val="minor"/>
      </rPr>
      <t>L)</t>
    </r>
  </si>
  <si>
    <r>
      <t xml:space="preserve">Jumlah layanan yang dapat diakses secara </t>
    </r>
    <r>
      <rPr>
        <i/>
        <sz val="10"/>
        <rFont val="Calibri"/>
        <family val="2"/>
        <scheme val="minor"/>
      </rPr>
      <t>online</t>
    </r>
    <r>
      <rPr>
        <sz val="10"/>
        <rFont val="Calibri"/>
        <family val="2"/>
        <scheme val="minor"/>
      </rPr>
      <t xml:space="preserve"> melalui</t>
    </r>
    <r>
      <rPr>
        <i/>
        <sz val="10"/>
        <rFont val="Calibri"/>
        <family val="2"/>
        <scheme val="minor"/>
      </rPr>
      <t xml:space="preserve"> website</t>
    </r>
  </si>
  <si>
    <r>
      <t>20</t>
    </r>
    <r>
      <rPr>
        <vertAlign val="superscript"/>
        <sz val="10"/>
        <rFont val="Calibri"/>
        <family val="2"/>
        <scheme val="minor"/>
      </rPr>
      <t>K)</t>
    </r>
  </si>
  <si>
    <r>
      <t>682</t>
    </r>
    <r>
      <rPr>
        <vertAlign val="superscript"/>
        <sz val="10"/>
        <rFont val="Calibri"/>
        <family val="2"/>
        <scheme val="minor"/>
      </rPr>
      <t>K)</t>
    </r>
  </si>
  <si>
    <t xml:space="preserve">Jumlah sarana dan prasarana yang diadakan sesuai kebutuhan di pusat </t>
  </si>
  <si>
    <t>Proporsi Obat yang Memenuhi Standar (Aman, Manfaat &amp; Mutu)</t>
  </si>
  <si>
    <t>99,33</t>
  </si>
  <si>
    <t>99,43</t>
  </si>
  <si>
    <t>99,53</t>
  </si>
  <si>
    <t>99,63</t>
  </si>
  <si>
    <t xml:space="preserve">Proporsi Obat Tradisional yang Mengandung Bahan Kimia Obat (BKO) </t>
  </si>
  <si>
    <t xml:space="preserve">Proporsi Kosmetik yang Mengandung Bahan Berbahaya </t>
  </si>
  <si>
    <t xml:space="preserve">Proporsi Suplemen Makanan yang Tidak Memenuhi Syarat Keamanan </t>
  </si>
  <si>
    <t xml:space="preserve">Proporsi Makanan yang Memenuhi Syarat </t>
  </si>
  <si>
    <t xml:space="preserve">Persentase temuan kemasan makanan yang melepaskan migran berbahaya terhadap wadah makanan  </t>
  </si>
  <si>
    <t>Pengawasan Obat dan Makanan di 31 Balai Besar/Balai POM</t>
  </si>
  <si>
    <r>
      <t>76.516</t>
    </r>
    <r>
      <rPr>
        <vertAlign val="superscript"/>
        <sz val="10"/>
        <rFont val="Calibri"/>
        <family val="2"/>
        <scheme val="minor"/>
      </rPr>
      <t>K)</t>
    </r>
  </si>
  <si>
    <r>
      <t>494.798</t>
    </r>
    <r>
      <rPr>
        <vertAlign val="superscript"/>
        <sz val="10"/>
        <rFont val="Calibri"/>
        <family val="2"/>
        <scheme val="minor"/>
      </rPr>
      <t>K)</t>
    </r>
  </si>
  <si>
    <r>
      <t>1.954</t>
    </r>
    <r>
      <rPr>
        <vertAlign val="superscript"/>
        <sz val="10"/>
        <rFont val="Calibri"/>
        <family val="2"/>
        <scheme val="minor"/>
      </rPr>
      <t>K)</t>
    </r>
  </si>
  <si>
    <r>
      <t>100</t>
    </r>
    <r>
      <rPr>
        <vertAlign val="superscript"/>
        <sz val="10"/>
        <rFont val="Calibri"/>
        <family val="2"/>
        <scheme val="minor"/>
      </rPr>
      <t>M)</t>
    </r>
  </si>
  <si>
    <t xml:space="preserve">Tersusunnya standar, pedoman dan kriteria Produk Terapetik  dan PKRT yang mampu menjamin aman, bermanfaat dan bemutu </t>
  </si>
  <si>
    <t xml:space="preserve">Penyelidikan dan Penyidikan terhadap Pelanggaran di Bidang Obat dan Makanan </t>
  </si>
  <si>
    <t>Inspeksi dan Sertifikasi Makanan</t>
  </si>
  <si>
    <t>Meningkatnya mutu sarana produksi dan distribusi Makanan</t>
  </si>
  <si>
    <t xml:space="preserve">Persentase kecukupan standar Makanan yang dimiliki dengan yang dibutuhkan </t>
  </si>
  <si>
    <t>Tersusunnya standar Makanan yang mampu menjamin makanan  aman, bermanfaat dan bemutu</t>
  </si>
  <si>
    <t>Meningkatnya kualitas tindaklanjut informasi jejaring regional dan internasional dalam post market alert/rapid alert Makanan</t>
  </si>
  <si>
    <t>Pengawasan Distribusi Produk Terapetik dan PKRT</t>
  </si>
  <si>
    <t>0,053</t>
  </si>
  <si>
    <t>0,043</t>
  </si>
  <si>
    <t>0,032</t>
  </si>
  <si>
    <t>0,020</t>
  </si>
  <si>
    <t>Meningkatnya Mutu Sarana Distribusi Produk Terapetik dan PKRT  sesuai dengan GDP</t>
  </si>
  <si>
    <t>0.81</t>
  </si>
  <si>
    <t>0,68</t>
  </si>
  <si>
    <t>0,54</t>
  </si>
  <si>
    <t>0,41</t>
  </si>
  <si>
    <t>0,27</t>
  </si>
  <si>
    <t>Persentase iklan/promosi rokok yang tidak memenuhi ketentuan</t>
  </si>
  <si>
    <t>Penilaian Obat Tradisional, Kosmetik dan Produk Komplemen</t>
  </si>
  <si>
    <t>Meningkatnya jumlah produk Obat Tradisional, Kosmetik, dan Produk Komplemen yang memiliki Nomor Izin Edar</t>
  </si>
  <si>
    <t>Meningkatnya jumlah produk Makanan yang memiliki Nomor Izin Edar</t>
  </si>
  <si>
    <t>Riset Keamanan, Khasiat, Mutu Obat dan Makanan</t>
  </si>
  <si>
    <r>
      <t>10</t>
    </r>
    <r>
      <rPr>
        <vertAlign val="superscript"/>
        <sz val="10"/>
        <rFont val="Calibri"/>
        <family val="2"/>
        <scheme val="minor"/>
      </rPr>
      <t>K)</t>
    </r>
  </si>
  <si>
    <t>Meningkatnya hasil riset untuk menunjang pengawasan Obat dan Makanan</t>
  </si>
  <si>
    <r>
      <t>209</t>
    </r>
    <r>
      <rPr>
        <vertAlign val="superscript"/>
        <sz val="10"/>
        <rFont val="Calibri"/>
        <family val="2"/>
        <scheme val="minor"/>
      </rPr>
      <t>K)</t>
    </r>
  </si>
  <si>
    <r>
      <t>150</t>
    </r>
    <r>
      <rPr>
        <vertAlign val="superscript"/>
        <sz val="10"/>
        <rFont val="Calibri"/>
        <family val="2"/>
        <scheme val="minor"/>
      </rPr>
      <t>K)</t>
    </r>
  </si>
  <si>
    <t>LAMPIRAN 7</t>
  </si>
  <si>
    <t>LAMPIRAN 8</t>
  </si>
  <si>
    <t xml:space="preserve">Peningkatan Penyelenggaraan Hubungan dan Kerjasama Luar Negeri </t>
  </si>
  <si>
    <t xml:space="preserve">Pengembangan Tenaga dan Manajemen Pengawasan Obat dan Makanan  </t>
  </si>
  <si>
    <t>Jumlah dokumen perencanaan, penganggaran, dan evaluasi yang dihasilkan</t>
  </si>
  <si>
    <t>Persentase sample uji yang ditindaklanjuti tepat waktu</t>
  </si>
  <si>
    <t>Jumlah metode analisis yang divalidasi/ diverifikasi</t>
  </si>
  <si>
    <t>Persentase kecukupan standar obat yang dimiliki dengan yang dibutuhkan (dihitung dari 44 standar)</t>
  </si>
  <si>
    <t xml:space="preserve">Persentase sarana distribusi kosmetik yang memenuhi ketentuan </t>
  </si>
  <si>
    <t xml:space="preserve">Inspeksi dan Sertifikasi Pangan </t>
  </si>
  <si>
    <t xml:space="preserve">Tersusunnya standar makanan yang mampu menjamin makanan aman, bermanfaat, dan bermutu  </t>
  </si>
  <si>
    <t>Jumlah profil resiko keamanan pangan yang dikategorikan sebagai early warning untuk merespon permasalahan keamanan pangan</t>
  </si>
  <si>
    <t>Meningkatnya jumlah sarana pengelola narkotika, psikotropika dan prekursor yang tidak berpotensi melakukan diversi narkotika, psikotropika dan prekursor</t>
  </si>
  <si>
    <t>Jumlah temuan penyimpangan peredaran narkotika, psikotropika dan prekusor dalam kegiatan impor dan ekspor</t>
  </si>
  <si>
    <t xml:space="preserve">Persentase penilaian keamanan, khasiat, dan mutu Obat dan Produk Biologi yang diselesaikan tepat waktu </t>
  </si>
  <si>
    <t xml:space="preserve">Penilaian Obat Tradisional, Kosmetika dan Produk Komplemen  </t>
  </si>
  <si>
    <t>Meningkatnya jumlah produk obat tradisional, kosmetik dan produk komplemen yang memiliki Nomor Izin Edar dan jumlah dokumen informasi produk kosmetik yang dinilai</t>
  </si>
  <si>
    <t xml:space="preserve">Persentase notifikasi Kosmetik yang dinilai tepat waktu </t>
  </si>
  <si>
    <t>Persentase keputusan penilaian makanan yang diselesaikan tepat waktu</t>
  </si>
  <si>
    <t xml:space="preserve">Meningkatnya hasil riset untuk menunjang pengawasan obat dan makanan </t>
  </si>
  <si>
    <t>Jumlah obat asli Indonesia yang dikembangkan keamanan dan kemanfaatannya</t>
  </si>
  <si>
    <t xml:space="preserve">Pada lampiran Renstra terdahulu tidak ada logical framework </t>
  </si>
  <si>
    <t>Lampiran 2</t>
  </si>
  <si>
    <t>LAMPIRAN 3</t>
  </si>
  <si>
    <r>
      <t>iii)</t>
    </r>
    <r>
      <rPr>
        <sz val="10"/>
        <color theme="1"/>
        <rFont val="Times New Roman"/>
        <family val="1"/>
      </rPr>
      <t xml:space="preserve">   </t>
    </r>
    <r>
      <rPr>
        <sz val="10"/>
        <color theme="1"/>
        <rFont val="Bookman Old Style"/>
        <family val="1"/>
      </rPr>
      <t>Persentase ruang lingkup pengujian yang terakreditasi.</t>
    </r>
  </si>
  <si>
    <t>ii) Pemenuhan SDM sesuai dengan beban kerja</t>
  </si>
  <si>
    <t>Diukur berdasarkan jumlah sarana dan prasarana laboratorium yang tersedia dibandingkan dengan standar terkini (standar minimal laboratorium)</t>
  </si>
  <si>
    <t>jumlah sarana dan prasarana laboratorium yang tersedia</t>
  </si>
  <si>
    <t>Jumlah sarana dan prasarana laboratorium sesuais tandar terkini (standar minimal laboratorium)</t>
  </si>
  <si>
    <t xml:space="preserve">jumlah laboratorium Pusat dan Balai Besar/Balai POM terakrediatasi </t>
  </si>
  <si>
    <t>jumlah seluruh laboratorium di Badan POM</t>
  </si>
  <si>
    <t>Diukur berdasarkan jumlah ruang lingkup pengujian yang terakreditasi dibandingkan terhadap jumlah standar ruang lingkup pengujian</t>
  </si>
  <si>
    <t xml:space="preserve">jumlah ruang lingkup pengujian yang terakreditasi </t>
  </si>
  <si>
    <t xml:space="preserve"> jumlah standar ruang lingkup pengujian</t>
  </si>
  <si>
    <r>
      <t>Diukur berdasarkan luas gedung (m</t>
    </r>
    <r>
      <rPr>
        <vertAlign val="superscript"/>
        <sz val="10"/>
        <color theme="1"/>
        <rFont val="Bookman Old Style"/>
        <family val="1"/>
      </rPr>
      <t>2</t>
    </r>
    <r>
      <rPr>
        <sz val="10"/>
        <color theme="1"/>
        <rFont val="Bookman Old Style"/>
        <family val="1"/>
      </rPr>
      <t>) yang tersedia di badan POM Pusat dibandingkan dengan luas gedung  (m</t>
    </r>
    <r>
      <rPr>
        <vertAlign val="superscript"/>
        <sz val="10"/>
        <color theme="1"/>
        <rFont val="Bookman Old Style"/>
        <family val="1"/>
      </rPr>
      <t>2</t>
    </r>
    <r>
      <rPr>
        <sz val="10"/>
        <color theme="1"/>
        <rFont val="Bookman Old Style"/>
        <family val="1"/>
      </rPr>
      <t>) yang dibutuhkan berdasarkan master plan pembangunan Badan POM Pusat</t>
    </r>
  </si>
  <si>
    <r>
      <t xml:space="preserve"> luas gedung (m</t>
    </r>
    <r>
      <rPr>
        <vertAlign val="superscript"/>
        <sz val="10"/>
        <rFont val="Bookman Old Style"/>
        <family val="1"/>
      </rPr>
      <t>2</t>
    </r>
    <r>
      <rPr>
        <sz val="10"/>
        <rFont val="Bookman Old Style"/>
        <family val="1"/>
      </rPr>
      <t xml:space="preserve">) yang tersedia di badan POM Pusat </t>
    </r>
  </si>
  <si>
    <r>
      <t xml:space="preserve"> luas gedung  (m</t>
    </r>
    <r>
      <rPr>
        <vertAlign val="superscript"/>
        <sz val="10"/>
        <rFont val="Bookman Old Style"/>
        <family val="1"/>
      </rPr>
      <t>2</t>
    </r>
    <r>
      <rPr>
        <sz val="10"/>
        <rFont val="Bookman Old Style"/>
        <family val="1"/>
      </rPr>
      <t>) yang dibutuhkan berdasarkan master plan pembangunan Badan POM Pusat</t>
    </r>
  </si>
  <si>
    <t>LAMPIRAN 4</t>
  </si>
  <si>
    <t>Lampiran 4 Renstra</t>
  </si>
  <si>
    <r>
      <t xml:space="preserve">Persentase unit kerja yang menerapkan </t>
    </r>
    <r>
      <rPr>
        <b/>
        <i/>
        <sz val="10"/>
        <rFont val="Calibri"/>
        <family val="2"/>
        <scheme val="minor"/>
      </rPr>
      <t xml:space="preserve">quality policy </t>
    </r>
  </si>
  <si>
    <r>
      <t xml:space="preserve">Persentase unit kerja yang terintegrasi secara </t>
    </r>
    <r>
      <rPr>
        <b/>
        <i/>
        <sz val="10"/>
        <rFont val="Calibri"/>
        <family val="2"/>
        <scheme val="minor"/>
      </rPr>
      <t>online</t>
    </r>
  </si>
  <si>
    <r>
      <t xml:space="preserve">Berfungsinya sistem informasi yang terintegrasi secara </t>
    </r>
    <r>
      <rPr>
        <i/>
        <sz val="10"/>
        <rFont val="Calibri"/>
        <family val="2"/>
        <scheme val="minor"/>
      </rPr>
      <t xml:space="preserve">online </t>
    </r>
    <r>
      <rPr>
        <sz val="10"/>
        <rFont val="Calibri"/>
        <family val="2"/>
        <scheme val="minor"/>
      </rPr>
      <t xml:space="preserve">dan </t>
    </r>
    <r>
      <rPr>
        <i/>
        <sz val="10"/>
        <rFont val="Calibri"/>
        <family val="2"/>
        <scheme val="minor"/>
      </rPr>
      <t>up to date</t>
    </r>
    <r>
      <rPr>
        <sz val="10"/>
        <rFont val="Calibri"/>
        <family val="2"/>
        <scheme val="minor"/>
      </rPr>
      <t xml:space="preserve"> dalam pengawasan Obat dan Makanan </t>
    </r>
  </si>
  <si>
    <r>
      <t xml:space="preserve">Meningkatnya mutu sarana produksi produk terapetik dan PKRT sesuai </t>
    </r>
    <r>
      <rPr>
        <i/>
        <sz val="10"/>
        <rFont val="Calibri"/>
        <family val="2"/>
        <scheme val="minor"/>
      </rPr>
      <t>Good Manufacturing Practice</t>
    </r>
    <r>
      <rPr>
        <sz val="10"/>
        <rFont val="Calibri"/>
        <family val="2"/>
        <scheme val="minor"/>
      </rPr>
      <t xml:space="preserve"> </t>
    </r>
    <r>
      <rPr>
        <i/>
        <sz val="10"/>
        <rFont val="Calibri"/>
        <family val="2"/>
        <scheme val="minor"/>
      </rPr>
      <t>(GMP)</t>
    </r>
    <r>
      <rPr>
        <sz val="10"/>
        <rFont val="Calibri"/>
        <family val="2"/>
        <scheme val="minor"/>
      </rPr>
      <t xml:space="preserve"> terkini</t>
    </r>
  </si>
  <si>
    <r>
      <t xml:space="preserve">Meningkatnya pemberdayaan Pemda Kabupaten/kota melalui advokasi keamanan pangan serta menguatnya </t>
    </r>
    <r>
      <rPr>
        <i/>
        <sz val="10"/>
        <rFont val="Calibri"/>
        <family val="2"/>
        <scheme val="minor"/>
      </rPr>
      <t xml:space="preserve">rapid alert system </t>
    </r>
    <r>
      <rPr>
        <sz val="10"/>
        <rFont val="Calibri"/>
        <family val="2"/>
        <scheme val="minor"/>
      </rPr>
      <t xml:space="preserve">keamanan pangan </t>
    </r>
  </si>
  <si>
    <r>
      <t xml:space="preserve">Meningkatnya Mutu Sarana Distribusi Produk Terapetik dan PKRT sesuai dengan </t>
    </r>
    <r>
      <rPr>
        <i/>
        <sz val="10"/>
        <rFont val="Calibri"/>
        <family val="2"/>
        <scheme val="minor"/>
      </rPr>
      <t xml:space="preserve">Good Distribution Practices (GDP) </t>
    </r>
  </si>
  <si>
    <t xml:space="preserve">Persentase laporan hasil pengawasan yang disusun tepat waktu  (dihitung dari 35 laporan) </t>
  </si>
  <si>
    <t>*)</t>
  </si>
  <si>
    <t>**)</t>
  </si>
  <si>
    <t>Indikator sesuai dokumen Trilateral Meeting/RKP 2012 dan sudah tidak berlaku</t>
  </si>
  <si>
    <t>Persentase kenaikan Kosmetik yang memenuhi standar</t>
  </si>
  <si>
    <t xml:space="preserve">Persentase kenaikan Suplemen Makanan yang memenuhi standar </t>
  </si>
  <si>
    <t xml:space="preserve">v) Persentase kenaikan Makanan yang memenuhi standar </t>
  </si>
  <si>
    <t xml:space="preserve">iv) Persentase kenaikan Suplemen Makanan yang memenuhi standar </t>
  </si>
  <si>
    <t>Indikator sesuai dokumen renstra sebelum revisi  dan sudah tidak berlaku</t>
  </si>
  <si>
    <r>
      <t xml:space="preserve">Diukur berdasarkan luas gedung (m2) yang tersedia di Badan POM Pusat dibandingkan dengan luas gedung (m2) yang dibutuhkan berdasarkan </t>
    </r>
    <r>
      <rPr>
        <b/>
        <i/>
        <sz val="9"/>
        <rFont val="Bookman Old Style"/>
        <family val="1"/>
      </rPr>
      <t>master plan</t>
    </r>
    <r>
      <rPr>
        <b/>
        <sz val="9"/>
        <rFont val="Bookman Old Style"/>
        <family val="1"/>
      </rPr>
      <t xml:space="preserve"> pembangunan Badan POM Pusat</t>
    </r>
  </si>
  <si>
    <r>
      <t>Persentase makanan yang mengandung cemaran bahan berbahaya/dilarang</t>
    </r>
    <r>
      <rPr>
        <vertAlign val="superscript"/>
        <sz val="10"/>
        <rFont val="Calibri"/>
        <family val="2"/>
        <scheme val="minor"/>
      </rPr>
      <t>*)</t>
    </r>
  </si>
  <si>
    <t>Persentase pegawai yang memenuhi standar kompetensi *)</t>
  </si>
  <si>
    <t>Jumlah sarana dan prasarana yang terkait pengawasan obat dan makanan</t>
  </si>
  <si>
    <t>Persentase pelanggaran yang ditindaklanjuti sampai dengan P 21 (jumlah kasus) *)</t>
  </si>
  <si>
    <t>Persentase kecukupan standar Makanan yang dimiliki dengan yang dibutuhkan *)</t>
  </si>
  <si>
    <t>Meningkatnya Efektivitas Perlindungan Masyarakat Dari Produk Obat Dan Makanan Yang Berisiko Terhadap Kesehatan serta Meningkatkan Daya Saing Produk Obat dan Makanan</t>
  </si>
  <si>
    <t>Meningkatnya kesadaran masyarakat untuk melindungi dirinya sendiri dari Obat dan Makanan yang berisiko terhadap kesehatan</t>
  </si>
  <si>
    <t>Meningkatnya kepatuhan sarana produksi dan sarana disribusi Obat dan Makanan terhadap standar dan ketentuan yang berlaku.</t>
  </si>
  <si>
    <t>Lampiran 5 Renstra-
Matriks Pemetaan Arah Kebijakan &amp; Kegiatan Per Sasaran Strategis</t>
  </si>
  <si>
    <t>Persentase kabupaten/kota yang menerbitkan P-IRT sesuai ketentuan yang berlaku (dihitung dari jumlah kabupaten/kota seluruh Indonesia 502 kabupaten/kota)</t>
  </si>
  <si>
    <t>Persentase iklan/promosi rokok yang tidak memenuhi ketentuan *)</t>
  </si>
  <si>
    <t>Persentase Obat Tradisional, Suplemen Makanan yang dinilai tepat waktu</t>
  </si>
  <si>
    <t>Jumlah DIP (Dokumen Informasi Produk) Produk Kosmetik yang dinilai</t>
  </si>
  <si>
    <t>Jumlah layanan bantuan hukum yang diberikan</t>
  </si>
  <si>
    <t xml:space="preserve">Persentase unit kerja yang melaksanakan perencanaan, monitoring dan evaluasi secara terintegrasi
</t>
  </si>
  <si>
    <t xml:space="preserve">Persentase layanan publik elektronik secara on line </t>
  </si>
  <si>
    <t xml:space="preserve">Persentase laporan hasil pengawasan yang disusun tepat waktu </t>
  </si>
  <si>
    <t xml:space="preserve">Persentase ketersediaan sarana dan prasarana penunjang kinerja termasuk pemeliharaannya </t>
  </si>
  <si>
    <t xml:space="preserve">Jumlah sarana produksi dan distribusi Obat dan Makanan yang diperiksa </t>
  </si>
  <si>
    <t xml:space="preserve">Jumlah produk Obat dan Makanan yang disampling dan diuji </t>
  </si>
  <si>
    <t xml:space="preserve">Persentase sarana distribusi obat (PBF)  yang distratifikasi dan atau sertifikasi GDP </t>
  </si>
  <si>
    <r>
      <t xml:space="preserve">Persentase obat yang ke jalur </t>
    </r>
    <r>
      <rPr>
        <i/>
        <sz val="10"/>
        <rFont val="Calibri"/>
        <family val="2"/>
        <scheme val="minor"/>
      </rPr>
      <t>il licit</t>
    </r>
    <r>
      <rPr>
        <sz val="10"/>
        <rFont val="Calibri"/>
        <family val="2"/>
        <scheme val="minor"/>
      </rPr>
      <t xml:space="preserve"> </t>
    </r>
  </si>
  <si>
    <r>
      <t xml:space="preserve">Persentase narkotika, psikotropika dan prekusor yang ke jalur </t>
    </r>
    <r>
      <rPr>
        <i/>
        <sz val="10"/>
        <rFont val="Calibri"/>
        <family val="2"/>
        <scheme val="minor"/>
      </rPr>
      <t>illicit</t>
    </r>
    <r>
      <rPr>
        <sz val="10"/>
        <rFont val="Calibri"/>
        <family val="2"/>
        <scheme val="minor"/>
      </rPr>
      <t xml:space="preserve"> </t>
    </r>
  </si>
  <si>
    <t>Persentase narkotika, psikotropika dan prekursor yang ke jalur illicit *)</t>
  </si>
  <si>
    <t>Tersedianya sistem manajemen mutu inspektorat CPOTB dalam rangka keanggotaan badan POM pada PIC/S</t>
  </si>
  <si>
    <t xml:space="preserve">Persentase ketersediaan sarana produksi kosmetik yang memiliki sertifikat GMP terkini </t>
  </si>
  <si>
    <t xml:space="preserve">Persentase Industri Obat Tradisional (IOT) yang memiliki sertifikat GMP </t>
  </si>
  <si>
    <t xml:space="preserve">Persentase sarana distribusi Obat Tradisional dan Suplemen Makanan yang memenuhi ketentuan </t>
  </si>
  <si>
    <t xml:space="preserve">Persentase sarana produksi makanan MD yang memenuhi standar GMP yang terkini </t>
  </si>
  <si>
    <t xml:space="preserve">Persentase sarana produksi makanan bayi dan anak yang memenuhi standar GMP yang terkini </t>
  </si>
  <si>
    <t xml:space="preserve">Persentase sarana penjualan makanan yang memenuhi standar GRP/GDP  </t>
  </si>
  <si>
    <t xml:space="preserve">Persentase makanan yang mengandung cemaran bahan berbahaya/dilarang </t>
  </si>
  <si>
    <t>Persentase kecukupan standar obat yang dimiliki dengan yang dibutuhkan</t>
  </si>
  <si>
    <t xml:space="preserve">Persentase kecukupan regulasi, pedoman, standar Obat Tradisional yang dimiliki dengan yang dibutuhkan </t>
  </si>
  <si>
    <t xml:space="preserve">Persentase kecukupan regulasi, pedoman, standar Kosmetik yang dimiliki dengan yang dibutuhkan </t>
  </si>
  <si>
    <t xml:space="preserve">Persentase kecukupan regulasi, pedoman, standar Produk Komplemen yang dimiliki dengan yang dibutuhkan </t>
  </si>
  <si>
    <t>Surveilan dan Penyuluhan Keamanan Makanan</t>
  </si>
  <si>
    <r>
      <t xml:space="preserve">Persentase penyelesaian tindaklanjut informasi jejaring nasional, regional dan internasional terkait </t>
    </r>
    <r>
      <rPr>
        <i/>
        <sz val="10"/>
        <rFont val="Calibri"/>
        <family val="2"/>
        <scheme val="minor"/>
      </rPr>
      <t>rapid alert</t>
    </r>
    <r>
      <rPr>
        <sz val="10"/>
        <rFont val="Calibri"/>
        <family val="2"/>
        <scheme val="minor"/>
      </rPr>
      <t xml:space="preserve"> dan respon permasalahan keamanan Makanan </t>
    </r>
  </si>
  <si>
    <t xml:space="preserve">Meningkatnya pemberdayaan Pemda Kabupaten/kota melalui advokasi keamanan pangan serta menguatnya rapid alert system keamanan pangan </t>
  </si>
  <si>
    <r>
      <t>Persentase Laboratorium</t>
    </r>
    <r>
      <rPr>
        <strike/>
        <sz val="10"/>
        <rFont val="Calibri"/>
        <family val="2"/>
        <scheme val="minor"/>
      </rPr>
      <t xml:space="preserve"> </t>
    </r>
    <r>
      <rPr>
        <sz val="10"/>
        <rFont val="Calibri"/>
        <family val="2"/>
        <scheme val="minor"/>
      </rPr>
      <t xml:space="preserve">Balai  POM yang terakreditasi secara konsisten sesuai standar </t>
    </r>
  </si>
  <si>
    <t xml:space="preserve">Persentase ruang lingkup pengujian yang terakreditasi </t>
  </si>
  <si>
    <t>Persentase penilaian Obat dan Produk Biologi yang diselesaikan tepat waktu</t>
  </si>
  <si>
    <t xml:space="preserve">Persentase Obat Tradisional, Suplemen Makanan beredar yang dinilai tepat waktu </t>
  </si>
  <si>
    <t xml:space="preserve">Persentase penilaian  Kosmetik yang diselesaikan  tepat waktu </t>
  </si>
  <si>
    <t>Persentase penilaian Makanan yang diselesaikan tepat waktu</t>
  </si>
  <si>
    <t>Persentase sarana yang terpelihara dengan baik</t>
  </si>
  <si>
    <t xml:space="preserve">Persentase satker yang mampu mengelola BMN dengan baik </t>
  </si>
  <si>
    <t xml:space="preserve">Persentase sarana produksi obat yang memiliki sertifikasi GMP yang terkini </t>
  </si>
  <si>
    <t>Persentase penyelesaian tindak lanjut informasi jejaring nasional, regional dan internasional terkait dan respon terhadap permasalahan keamanan pangan (dihitung dari jumlah informasi yang masuk dalam jejaring)</t>
  </si>
  <si>
    <t>jumlah skor tindak lanjut terhadap informasi yang diterima melalui jejaring keamanan pangan</t>
  </si>
  <si>
    <t>jumlah skor Informasi keamanan pangan terkait post market alert/rapid alert yang diterima melalui jejaring keamanan pangan</t>
  </si>
  <si>
    <t>Jumlah PBF yang distratifikasi dibandingkan dengan jumlah PBF yang ada</t>
  </si>
  <si>
    <t>Jumlah obat yang ke jalur illicit dibandingkan dengan jumlah obat yang beredar</t>
  </si>
  <si>
    <t>Jumlah obat yang ke jalur illicit</t>
  </si>
  <si>
    <t>Jumlah obat yang beredar di Indonesia</t>
  </si>
  <si>
    <t>Jumlah Industri  kosmetik yang memiliki sertifikat GMP</t>
  </si>
  <si>
    <t>Jumlah Industri kosmetik yang ada di Indonesia</t>
  </si>
  <si>
    <t xml:space="preserve">2.  Persentase sarana produksi makanan bayi dan anak yang memenuhi standar GMP yang terkini  </t>
  </si>
  <si>
    <t>Diukur berdasarkan jumlah sarana produksi Makanan Bayi dan Anak  yang menerapkan GMP yang terkini dengan nilai minimal B dengan menggunakan formulir penilaian Form 166 dibandingkan dengan jumlah perusahaan yang diaudit oleh Balai/Pusat.</t>
  </si>
  <si>
    <t>Jumlah perusahaan makanan bayi dan anak yg menerapkan GMP yang terkini dengan nilai minimal B dengan menggunakan formulir penilaian Form 167.</t>
  </si>
  <si>
    <t>Jumlah Sarana Produksi Makanan Bayi dan Anak yang diperiksa</t>
  </si>
  <si>
    <t>4. Persentase penyelesaian tindak lanjut pengawasan produk pangan (dihitung dari 1000 temuan ketidaksesuaian)</t>
  </si>
  <si>
    <t>5. Jumlah sekolah yang disampling produk PJAS</t>
  </si>
  <si>
    <t>Jumlah hasil uji sampel makanan yang mengandung bahan berbahaya</t>
  </si>
  <si>
    <t>diukur berdasarkan jumlah sarana produksi (Industri Farmasi, IOT, IKOT, Industri Kosmetika, Industri PKRT, Industri Pangan, dan IRTP) dan sarana distribusi {Obat (PBF, Apotek, Toko Obat Berizin, GFK, Sarana Pelayanan Kesehatan), Sarana Pengelola NAPZA, Obat Tradisional, Kosmetika, Produk Komplemen, Alat Kesehatan, Pangan (Toko, Supermarket, SD), Penjual Parsel, Bahan Berbahaya} yang diperiksa setiap tahunnya, baik dalam rangka sertifikasi, inspeksi rutin, dan inspeksi dalam rangka pengawasan penandaan. Dihitung baik pemeriksaan baru maupun pemeriksaan ulang dari tahun anggaran sebelumnya.</t>
  </si>
  <si>
    <t>jumlah sarana produksi dan distribusi yang diperiksa</t>
  </si>
  <si>
    <t>--</t>
  </si>
  <si>
    <t>diukur berdasarkan jumlah sampel obat (termasuk narkotika dan psikotropika), obat tradisional,suplemen makanan, kosmetik, pangan (termasuk parsel dan pangan jajanan ank sekolah), baik sampling rutin maupun sampling surveillance yang disampling dari berbagai sarana distribusi untuk diuji  laboratorium. Tidak termasuk sampel yang diperoleh dari pihak ketiga.</t>
  </si>
  <si>
    <t>jumlah sampel obat, obat tradisional, suplemen makanan, kosmetik, dan pangan yang disampling dan diuji</t>
  </si>
  <si>
    <t>4.  Jumlah produk Obat dan Makanan yang disampel dan diuji</t>
  </si>
  <si>
    <t>5. Jumlah parameter uji Obat dan Makanan untuk setiap sampel (dihitung dari sekitar 97.000 Sampel)</t>
  </si>
  <si>
    <t>6. Jumlah dokumen perencanaan, penganggaran, dan evaluasi yang dihasilkan</t>
  </si>
  <si>
    <t>7. Jumlah layanan informasi dan pengaduan</t>
  </si>
  <si>
    <t xml:space="preserve">8. Jumlah kasus di bidang penyidikan obat dan makanan </t>
  </si>
  <si>
    <t xml:space="preserve">9. Jumlah sarana dan prasarana yang terkait pengawasan obat dan makanan </t>
  </si>
  <si>
    <t>Diukur berdasarkan jumlah regulasi, pedoman, standar Obat Tradisional yang dibuat dibandingkan dengan yang dibutuhkan</t>
  </si>
  <si>
    <t>Jumlah regulasi, pedoman, standar Obat Tradisional yang disusun</t>
  </si>
  <si>
    <t>Jumlah regulasi, pedoman, standar Obat Tradisional yang dibutuhkan</t>
  </si>
  <si>
    <t>Diukur berdasarkan jumlah regulasi, pedoman, standar Kosmetik yang dibuat dibandingkan dengan yang dibutuhkan</t>
  </si>
  <si>
    <t>Jumlah regulasi, pedoman, standar Kosmetik yang disusun</t>
  </si>
  <si>
    <t>Jumlah regulasi, pedoman, standar Kosmetik yang dibutuhkan</t>
  </si>
  <si>
    <t>Diukur berdasarkan jumlah regulasi, pedoman, standar Suplemen Makanan yang dibuat dibandingkan dengan yang dibutuhkan</t>
  </si>
  <si>
    <t>Jumlah regulasi, pedoman, standar Suplemen Makanan yang disusun</t>
  </si>
  <si>
    <t>Jumlah regulasi, pedoman, standar Suplemen Makanan yang dibutuhkan</t>
  </si>
  <si>
    <t>Jumlah standar yang dibutuhkan</t>
  </si>
  <si>
    <t>Diukur berdasarkan jumlah standar yang dihasilkan dibandingkan dengan jumlah standar yang dibutuhkan</t>
  </si>
  <si>
    <r>
      <t xml:space="preserve">Jumlah standar yang </t>
    </r>
    <r>
      <rPr>
        <sz val="10"/>
        <rFont val="Bookman Old Style"/>
        <family val="1"/>
      </rPr>
      <t>dihasilkan</t>
    </r>
  </si>
  <si>
    <t>Diukur berdasarkan jumlah pegawai yang ditingkatkan kompetensinya melalui diklat dibandingkan dengan jumlah pegawai yang memenuhi syarat untuk mengikuti pendidikan maupun pelatihan</t>
  </si>
  <si>
    <t>Jumlah pegawai yang ditingkatkan kompetensinya baik melalui pendidikan maupun pelatihan</t>
  </si>
  <si>
    <t>jumlah pegawai yang memenuhi syarat untuk mengikuti diklat</t>
  </si>
  <si>
    <t>Inventarisasi jumlah informasi Obat dan Makanan  yang disampaikan secara up-to-date pada  berbagai media, tidak termasuk public warning dan press release.</t>
  </si>
  <si>
    <t>Jumlah  informasi yang dihasilkan dan atau diperbaharui sehingga menjadi informasi yang terkini melalui website Badan POM dan berbagai media  cetak.</t>
  </si>
  <si>
    <t xml:space="preserve">Diukur berdasarkan jumlah baseline data pengawasan Obat dan Makanan yang  tersedia dibandingkan dengan jumlah baseline data pengawasan obat dan makanan yang diperlukan untuk pengukuran pencapaian IKU untuk masing-masing komoditi yang diawasi oleh Badan POM (Obat, OT, Kosmetik, Suplemen Makanan, Pangan) </t>
  </si>
  <si>
    <t>Jumlah baseline data pengawasan Obat dan Makanan yang tersedia</t>
  </si>
  <si>
    <t>Jumlah baseline data pengawasan Obat dan Makanan yang diperlukan</t>
  </si>
  <si>
    <t>Diukur berdasarkan jumlah unit kerja di Pusat dan BB/Balai POM yang telah menyusun dokumen Renstra, RKT, Penetapan Kinerja, Laporan Keuangan, dan LAKIP dibandingkan dengan seluruh unit kerja yang ada di Badan POM</t>
  </si>
  <si>
    <t>Jumlah dokumen Renstra, RKT, Penetapan Kinerja, Laporan Keuangan, dan LAKIP yang disusun oleh unit kerja di Pusat dan BB/Balai POM</t>
  </si>
  <si>
    <t>Jumlah dokumen Renstra, RKT, Penetapan Kinerja, Laporan Keuangan, dan LAKIP yang dibutuhkan</t>
  </si>
  <si>
    <t>Diukur berdasarkan jumlah Public Warning (Peringatan Publik) maupun Press Release (Keterangan Pers) yang diberikan pada tahun berjalan</t>
  </si>
  <si>
    <t>Jumlah Public Warning (Peringatan Publik) maupun Press Release (Keterangan Pers) yang diberikan</t>
  </si>
  <si>
    <t>3. Jumlah layanan bantuan hukum yang diberikan (layanan)</t>
  </si>
  <si>
    <t xml:space="preserve">4. Jumlah rancangan peraturan perundang-undangan yang disusun </t>
  </si>
  <si>
    <t>Diukur berdasarkan jumlah sampel obat tradisional yang mengandung BKO dibandingkan dengan jumlah sampel obat tradisional yang diuji</t>
  </si>
  <si>
    <t>Jumlah sampel obat tradisional yang mengandung BKO</t>
  </si>
  <si>
    <t>Jumlah sampel obat tradisional yang diuji</t>
  </si>
  <si>
    <t>Diukur berdasarkan jumlah sampel kosmetik yang mengandung bahan berbahaya  dibandingkan dengan jumlah sampel kosmetik yang diuji</t>
  </si>
  <si>
    <t>Jumlah sampel kosmetik yang mengandung Bahan Berbahaya</t>
  </si>
  <si>
    <t>Jumlah sampel kosmetik yang diuji</t>
  </si>
  <si>
    <t>Diukur berdasarkan jumlah sampel suplemen makanan yang tidak memenuhi syarat dibandingkan dengan jumlah sampel suplemen makanan yang diuji</t>
  </si>
  <si>
    <t>Jumlah sampel suplemen makanan yang TMS BKO dan ALT</t>
  </si>
  <si>
    <t>Jumlah sampel suplemen makanan yang diuji</t>
  </si>
  <si>
    <t>Diukur berdasarkan jumlah berkas perkara yang telah dianggap lengkap oleh JPU dan siap dilimpahkan ke pengadilan untuk menjalani proses persidangan dibandingkan dengan jumlah kasus yang telah diterbitkan SPDP-nya ke JPU.</t>
  </si>
  <si>
    <t xml:space="preserve">Jumlah berkas perkara yang telah dianggap lengkap oleh JPU dan siap dilimpahkan ke pengadilan untuk menjalani proses persidangan </t>
  </si>
  <si>
    <t>Jumlah kasus yang telah diterbitkan SPDP-nya.</t>
  </si>
  <si>
    <t xml:space="preserve">Persentase kenaikan Obat yang memenuhi standar </t>
  </si>
  <si>
    <t xml:space="preserve">Persentase kenaikan Obat Tradisional yang memenuhi standar </t>
  </si>
  <si>
    <t xml:space="preserve">Persentase kenaikan Makanan yang memenuhi standar </t>
  </si>
  <si>
    <t>1.  Persentase sarana distribusi obat (PBF)  yang distratifikasi dan atau sertifikasi GDP</t>
  </si>
  <si>
    <r>
      <t>2. Persentase kumulatif sarana distribusi obat (PBF) yang di-</t>
    </r>
    <r>
      <rPr>
        <i/>
        <sz val="10"/>
        <rFont val="Bookman Old Style"/>
        <family val="1"/>
      </rPr>
      <t>mapping</t>
    </r>
    <r>
      <rPr>
        <sz val="10"/>
        <rFont val="Bookman Old Style"/>
        <family val="1"/>
      </rPr>
      <t xml:space="preserve"> (dihitung dari 2.500 PBF)</t>
    </r>
  </si>
  <si>
    <t>3. Persentase kumulatif sarana distribusi obat (PBF) yang disertifikasi (dihitung dari 2.500 PBF)</t>
  </si>
  <si>
    <r>
      <t xml:space="preserve">4.  Persentase obat yang ke jalur </t>
    </r>
    <r>
      <rPr>
        <i/>
        <sz val="10"/>
        <color indexed="8"/>
        <rFont val="Bookman Old Style"/>
        <family val="1"/>
      </rPr>
      <t>illicit</t>
    </r>
  </si>
  <si>
    <t>5. Persentase temuan obat ilegal termasuk obat palsu (dihitung dari jumlah obat yang beredar sekitar 12.000)</t>
  </si>
  <si>
    <t>Jumlah SDM Badan POM yang ditingkatkan kompetensinya sesuai dengan standar kompetensi yang ditetapkan dibandingkan dengan jumlah SDM Badan POM</t>
  </si>
  <si>
    <t>Jumlah SDM yang memenuhi beban kerja yang ditetapkan dibandingkan dengan jumlah SDM Badan POM</t>
  </si>
  <si>
    <t>Jumlah SDM Badan POM yang ditingkatkan kompetensinya sesuai dengan standar kompetensi yang ditetapkan</t>
  </si>
  <si>
    <t>Jumlah SDM yang memenuhi beban kerja yang ditetapkan</t>
  </si>
  <si>
    <t>Jumlah SDM Badan POM</t>
  </si>
  <si>
    <t xml:space="preserve">15
</t>
  </si>
  <si>
    <t>Konfirmasi PIOM</t>
  </si>
  <si>
    <t>94,2</t>
  </si>
  <si>
    <t>0,1</t>
  </si>
  <si>
    <t>0,25</t>
  </si>
  <si>
    <t>73,81</t>
  </si>
  <si>
    <t>Konfirmasi ke Kedeputian</t>
  </si>
  <si>
    <r>
      <t>85</t>
    </r>
    <r>
      <rPr>
        <vertAlign val="superscript"/>
        <sz val="10"/>
        <rFont val="Calibri"/>
        <family val="2"/>
        <scheme val="minor"/>
      </rPr>
      <t>K)</t>
    </r>
  </si>
  <si>
    <r>
      <t xml:space="preserve">jumlah informasi Obat dan Makanan yang disampaikan secara </t>
    </r>
    <r>
      <rPr>
        <i/>
        <sz val="10"/>
        <rFont val="Calibri"/>
        <family val="2"/>
        <scheme val="minor"/>
      </rPr>
      <t>up to date</t>
    </r>
    <r>
      <rPr>
        <i/>
        <vertAlign val="superscript"/>
        <sz val="10"/>
        <rFont val="Calibri"/>
        <family val="2"/>
        <scheme val="minor"/>
      </rPr>
      <t>*)</t>
    </r>
  </si>
  <si>
    <t>Keputusan  dapat berupa surat persetujuan pendaftaran berupa surat Persetujuan pendaftaran (NIE), Surat Permintaan Tambahan data (TD) dan surat penolakan. Pengukuran ketepatan waktu  pemberian keputusan dihitung berdasarkan waktu yang telah di tetapkan terhitung sejak pengembalian bukti  pembayarn PNBP</t>
  </si>
  <si>
    <t>Keputusan dapat berupa Surat Pemberitahuan Notifikasi, Surat Pemberitahuan Perubahan , Surat Produk Konfirmasi dan Surat Penolakan
Pengukuran keputusan yang tepat waktu dihitung berdasarkan waktu yang telah ditetapkan, terhitung sejak diperoleh tanda terima pengajuan permohonan notifikasi (ID produk)</t>
  </si>
  <si>
    <t>Jumlah dokumen posisi Badan POM terhadap partisipasinya dalam pertemuan tingkat bilateral, regional, dan global</t>
  </si>
  <si>
    <r>
      <t xml:space="preserve">Tersusunnya Grand Design HCM </t>
    </r>
    <r>
      <rPr>
        <i/>
        <sz val="10"/>
        <rFont val="Calibri"/>
        <family val="2"/>
        <scheme val="minor"/>
      </rPr>
      <t>(Human Capital Management)</t>
    </r>
    <r>
      <rPr>
        <vertAlign val="superscript"/>
        <sz val="10"/>
        <rFont val="Calibri"/>
        <family val="2"/>
        <scheme val="minor"/>
      </rPr>
      <t>**)</t>
    </r>
  </si>
  <si>
    <r>
      <t xml:space="preserve">Persentase uji profisiensi yang diikuti balai POM yang </t>
    </r>
    <r>
      <rPr>
        <i/>
        <sz val="10"/>
        <rFont val="Calibri"/>
        <family val="2"/>
        <scheme val="minor"/>
      </rPr>
      <t>inlier</t>
    </r>
    <r>
      <rPr>
        <sz val="10"/>
        <rFont val="Calibri"/>
        <family val="2"/>
        <scheme val="minor"/>
      </rPr>
      <t xml:space="preserve"> </t>
    </r>
  </si>
  <si>
    <t>Tersedianya OT, SM dan Kos yang memenuhi standar keamanan, kemanfaatan dan mutu</t>
  </si>
  <si>
    <r>
      <rPr>
        <sz val="10"/>
        <rFont val="Calibri"/>
        <family val="2"/>
        <scheme val="minor"/>
      </rPr>
      <t>90</t>
    </r>
    <r>
      <rPr>
        <strike/>
        <sz val="10"/>
        <rFont val="Calibri"/>
        <family val="2"/>
        <scheme val="minor"/>
      </rPr>
      <t xml:space="preserve">
</t>
    </r>
  </si>
  <si>
    <t>Meningkatkan Kompetensi, Profesionalitas, dan Kapabilitas Modal Insani</t>
  </si>
  <si>
    <t>Mewujudkan Laboratorium Badan POM yang Modern dan Andal</t>
  </si>
  <si>
    <t>Meningkatkan Daya Saing Mutu Produk Obat dan Makanan di Pasar Lokal dan Global</t>
  </si>
  <si>
    <t>Meningkatkan Kapasitas Manajemen dan Mengembangkan Institusi Badan POM yang Kredibel dan Unggul</t>
  </si>
  <si>
    <t>Meningkatnya efektivitas Perlindungan Masyarakat dari Produk Obat dan Makanan yang Berisiko terhadap Kesehatan serta meningkatkan daya saing produk Obat dan Makanan</t>
  </si>
  <si>
    <t>Memperkuat Sistem  Pengawasan Obat dan Makanan Nasional</t>
  </si>
  <si>
    <t>1.1.B.2</t>
  </si>
  <si>
    <t>1.1.B.3</t>
  </si>
  <si>
    <t>1.1.B.4</t>
  </si>
  <si>
    <t>1.1.B.5</t>
  </si>
  <si>
    <t>1.1.B.6</t>
  </si>
  <si>
    <t>1.1.B.7</t>
  </si>
  <si>
    <t>1.1.B.8</t>
  </si>
  <si>
    <t>1.1.D.1</t>
  </si>
  <si>
    <t>1.1.D.2</t>
  </si>
  <si>
    <t>1.1.D.3</t>
  </si>
  <si>
    <t>Mewujudkan Laboratorium Pengawasan Obat dan Makanan yang modern dan andal</t>
  </si>
  <si>
    <t>1.2.E.1</t>
  </si>
  <si>
    <t>1.2.E.2</t>
  </si>
  <si>
    <r>
      <t xml:space="preserve">Meningkatkan kompetensi, profesionalitas, dan kapabilitas </t>
    </r>
    <r>
      <rPr>
        <i/>
        <sz val="10"/>
        <color theme="1"/>
        <rFont val="Calibri"/>
        <family val="2"/>
        <scheme val="minor"/>
      </rPr>
      <t>human capital</t>
    </r>
  </si>
  <si>
    <t xml:space="preserve">Terwujudnya SDM Badan POM handal, adaptif, profesionalisme  dan kredibel </t>
  </si>
  <si>
    <t>1.3.F.1</t>
  </si>
  <si>
    <t>Meningkatkan kapasitas manajemen Badan POM dan mengembangkan institusi Badan POM yang kredibel dan unggul</t>
  </si>
  <si>
    <t>1.5.G.1</t>
  </si>
  <si>
    <t>1.5.G.2</t>
  </si>
  <si>
    <t>Jumlah laboratorium yang terakreditasi ISO/IEC 17025-2005 dibagi jumlah laboratorium pengujian Badan POM (32 laboratorium), dihitung pada akhir tahun</t>
  </si>
  <si>
    <r>
      <t xml:space="preserve">satu satuan layanan publik elektronik secara online adalah satu modul aplikasi Layanan Publik yang dapat diakses secara online dan telah memenuhi 5 tahap: </t>
    </r>
    <r>
      <rPr>
        <sz val="10"/>
        <rFont val="Bookman Old Style"/>
        <family val="1"/>
      </rPr>
      <t xml:space="preserve">Desain, Prototype, Pembangunan Database/Aplikasi, Webbase, Performance yang sesuai Master Plan TIK Badan POM
</t>
    </r>
  </si>
  <si>
    <t xml:space="preserve">Diukur berdasarkan jumlah keputusan notifikasi kosmetik yang diselesaikan tepat waktu dibandingkan keputusan yang dikeluarkan. </t>
  </si>
  <si>
    <t>Jumlah keputusan notifikasi kosmetik yang diselesaikan tepat waktu</t>
  </si>
  <si>
    <t xml:space="preserve">Jumlah keputusan notifikasi kosmetik yang dikeluarkan </t>
  </si>
  <si>
    <t>Surveilans dan Penyuluhan Keamanan Pangan</t>
  </si>
  <si>
    <t>Menurunnya makanan yang mengandung bahan bebahaya</t>
  </si>
  <si>
    <r>
      <t xml:space="preserve">Persentase temuan kemasan makanan yang melepaskan migran berbahaya yang melampaui ketentuan ke dalam makanan </t>
    </r>
    <r>
      <rPr>
        <vertAlign val="superscript"/>
        <sz val="10"/>
        <rFont val="Calibri"/>
        <family val="2"/>
        <scheme val="minor"/>
      </rPr>
      <t>**)</t>
    </r>
  </si>
  <si>
    <t xml:space="preserve">Persentase sarana distribusi yang menyalurkan bahan dilarang untuk pangan (bahan berbahaya) yang sesuai ketentuan
</t>
  </si>
  <si>
    <t>Jumlah sarana distribusi yang menyalurkan bahan dilarang untuk pangan (bahan berbahaya) yang diperiksa dan memenuhi ketentuan</t>
  </si>
  <si>
    <t xml:space="preserve">Jumlah sarana distribusi resmi bahan berbahaya di Indonesia </t>
  </si>
  <si>
    <t xml:space="preserve">Berdasarkan hasil pemeriksaan sarana distribusi yang menyalurkan bahan dilarang untuk pangan (bahan berbahaya) oleh Balai Besar/Balai POM, yang telah diverifikasi oleh Pusat. </t>
  </si>
  <si>
    <t>Diukur berdasarkan jumlah kemasan pangan dari pangan terdaftar,  yang tidak memenuhi syarat keamanan dibandingkan terhadap jumlah total target sampling kemasan pangan Balai Besar/Balai POM. (Numerator : target sampling 200 sampel)</t>
  </si>
  <si>
    <t xml:space="preserve"> Jumlah sampel kemasan pangan  dari pangan terdaftar  yang disampling dan diuji, yang tidak memenuhi syarat keamanan.</t>
  </si>
  <si>
    <t>Jumlah total target sampling kemasan pangan dari pangan terdaftar (200 sampel)</t>
  </si>
  <si>
    <t>Indikator diukur berdasarkan hasil pengujian kemasan pangan dari pangan terdaftar yang telah diverifikasi oleh Pusat.</t>
  </si>
  <si>
    <t xml:space="preserve">Diukur berdasarkan hasil uji sampel makanan yang mengandung bahan berbahaya dibandingkan terhadap jumlah total sampel makanan yang diuji dengan parameter uji bahan berbahaya. (numerator : dihitung dari 10.000 sampel)
</t>
  </si>
  <si>
    <t>Jumlah sampel makanan yang diuji dengan parameter uji bahan berbahaya, yaitu formalin, boraks, rhodamin B, methanyl yellow, auramin, amaranth</t>
  </si>
  <si>
    <t>Indikator diukur berdasarkan hasil pengujian sampel makanan yang dilakukan Balai Besar/Balai POM diseluruh Indonesia.</t>
  </si>
  <si>
    <t>1 x setahun</t>
  </si>
  <si>
    <t xml:space="preserve">Diukur berdasarkan jumlah kemasan pangan yang tidak memenuhi syarat keamanan dibandingkan terhadap jumlah total target sampling kemasan pangan Balai Besar/Balai POM. (Numerator: dihitung dari 500 sampel) </t>
  </si>
  <si>
    <t>Jumlah total target sampling kemasan pangan Balai Besar/Balai POM.</t>
  </si>
  <si>
    <t>Indikator diukur berdasarkan hasil pengujian sampel kemasan pangan yang dilakukan Balai Besar/Balai POM di seluruh Indonesia yang telah diverifikasi Pusat.</t>
  </si>
  <si>
    <t xml:space="preserve">2. Persentase sample uji yang ditindaklanjuti tepat waktu (dihitung terhadap sampel yg diterima)
</t>
  </si>
  <si>
    <t>3. Jumlah metode analisis yang divalidasi/ diverifikasi</t>
  </si>
  <si>
    <t>4.  Jumlah baku pembanding yang diproduksi</t>
  </si>
  <si>
    <t>2. Persentase notifikasi kosmetik yang dinilai tepat waktu (dihitung dari 25.000)</t>
  </si>
  <si>
    <t>3. Jumlah DIP (Dokumen Informasi Produk) produk kosmetik yang dinilai</t>
  </si>
  <si>
    <t xml:space="preserve">1. Persentase kenaikan Obat yang memenuhi standar </t>
  </si>
  <si>
    <t xml:space="preserve">2. Persentase kenaikan Obat Tradisional yang memenuhi standar </t>
  </si>
  <si>
    <t>3. Persentase kenaikan Kosmetik yang memenuhi standar</t>
  </si>
  <si>
    <t xml:space="preserve">4. Persentase kenaikan Suplemen Makanan yang memenuhi standar </t>
  </si>
  <si>
    <t xml:space="preserve">5. Persentase kenaikan Makanan yang memenuhi standar </t>
  </si>
  <si>
    <t>6.  Proporsi Obat yang memenuhi standar (aman, manfaat dan mutu)</t>
  </si>
  <si>
    <t xml:space="preserve">7. Proporsi Obat Tradisional yang Mengandung Bahan Kimia Obat (BKO) </t>
  </si>
  <si>
    <t xml:space="preserve">8. Proporsi Kosmetik yang Mengandung Bahan Berbahaya </t>
  </si>
  <si>
    <t xml:space="preserve">9. Proporsi Suplemen Makanan yang Tidak Memenuhi Syarat Keamanan </t>
  </si>
  <si>
    <t xml:space="preserve">10.  Proporsi makanan yang memenuhi syarat </t>
  </si>
  <si>
    <t>Halaman 39</t>
  </si>
  <si>
    <t>Halaman 39-41</t>
  </si>
  <si>
    <t>Halaman 42-43</t>
  </si>
  <si>
    <t>Halaman 45-46</t>
  </si>
  <si>
    <t xml:space="preserve">Jumlah keputusan pendaftaran Obat Tradisional dan Suplemen Makanan yang diselesaikan tepat waktu </t>
  </si>
  <si>
    <t xml:space="preserve">Jumlah keputusan pendaftaran Obat Tradisional dan Suplemen Makanan yang dikeluarkan </t>
  </si>
  <si>
    <r>
      <rPr>
        <sz val="10"/>
        <rFont val="Bookman Old Style"/>
        <family val="1"/>
      </rPr>
      <t xml:space="preserve">Meningkatnya pemberdayaan Pemda Kabupaten/kota melalui advokasi keamanan pangan serta menguatnya rapid alert system keamanan pangan </t>
    </r>
    <r>
      <rPr>
        <sz val="10"/>
        <color indexed="9"/>
        <rFont val="Bookman Old Style"/>
        <family val="1"/>
      </rPr>
      <t>(usulan unit)</t>
    </r>
    <r>
      <rPr>
        <sz val="10"/>
        <color indexed="10"/>
        <rFont val="Bookman Old Style"/>
        <family val="1"/>
      </rPr>
      <t xml:space="preserve">
</t>
    </r>
    <r>
      <rPr>
        <sz val="10"/>
        <color indexed="9"/>
        <rFont val="Bookman Old Style"/>
        <family val="1"/>
      </rPr>
      <t>Meningkatnya kualitas tindaklanjut informasi jejaring regional dan internasional dalam post market alert/rapid alert makanan (yg ada di rkp)</t>
    </r>
  </si>
  <si>
    <t>Jumlah total sampel yang diuji dikalikan 10 parameter</t>
  </si>
  <si>
    <t>E.</t>
  </si>
  <si>
    <t>Meningkatkan Kapasitas Manajemen dan Mengembangkan institusi Badan POM yang kredibel dan unggul</t>
  </si>
  <si>
    <t>E.2.</t>
  </si>
  <si>
    <t>E.3.</t>
  </si>
  <si>
    <t>C.2.</t>
  </si>
  <si>
    <t>C.3.</t>
  </si>
  <si>
    <t>Jumlah total parameter uji untuk seluruh sampel sampel yang diuji dibagi jumlah total sampel dikalikan 10 parameter</t>
  </si>
  <si>
    <t xml:space="preserve">Persentase kemasan pangan dari pangan terdaftar, yang tidak memenuhi syarat </t>
  </si>
  <si>
    <t xml:space="preserve">Bahan dilarang untuk pangan adalah bahan berbahaya yang sering disalahgunakan dalam pangan.
Sarana distribusi resmi bahan berbahaya adalah distributor dan pengecer bahan berbahaya yang disalahgunakan dalam pangan, yang memiliki SIUP-B2.
Diukur berdasarkan jumlah sarana distribusi yang menyalurkan bahan dilarang untuk pangan (bahan berbahaya),  yang diperiksa dan memenuhi ketentuan  dibandingkan terhadap jumlah sarana distribusi resmi bahan berbahaya di Indonesia. (numerator: Jumlah sarana distribusi resmi bahan berbahaya : 25) </t>
  </si>
  <si>
    <t xml:space="preserve">Jumlah sampel kemasan pangan prioritas yang disampling dan diuji, yang tidak memenuhi syarat keamanan. </t>
  </si>
  <si>
    <t xml:space="preserve">Diukur berdasarkan jumlah judul metode analisis, baku pembanding, dan reagen test kit yang dikembangkan dan divalidasi </t>
  </si>
  <si>
    <t>Diukur berdasarkan jumlah hasil riset, survei, kajian, dan monitoring yang telah dilakukan oleh PROM, disampaikan dalam bentuk laporan ilmiah, tulisan ilmiah,  pedoman, rekomendasi, dan poster.</t>
  </si>
  <si>
    <t xml:space="preserve">Diukur berdasarkan jumlah metode analisis, baku pembanding, dan reagen test kit yang dikembangkan dan divalidasi </t>
  </si>
  <si>
    <t xml:space="preserve">Diukur berdasarkan jumlah hasil riset, survei, kajian, dan monitoring yang telah dilakukan oleh PROM, disampaikan dalam bentuk laporan ilmiah, tulisan ilmiah,  pedoman, rekomendasi, dan poster. </t>
  </si>
  <si>
    <t xml:space="preserve">Persentase pendaftaran pangan olahan yang diselesaikan tepat waktu
</t>
  </si>
  <si>
    <t xml:space="preserve">Meningkatnya jumlah pangan olahan yang memiliki Nomor Izin Edar/Surat Persetujuan Pendaftaran </t>
  </si>
  <si>
    <t>Meningkatnya jumlah pangan olahan yang memiliki Nomor Izin Edar/Surat Persetujuan Pendaftaran</t>
  </si>
  <si>
    <t xml:space="preserve">4. Jumlah temuan penyimpangan peredaran narkotika, psikotropika dan prekusor dalam kegiatan impor dan ekspor </t>
  </si>
  <si>
    <t>2. Jumlah dokumen perencanaan, penganggaran, keuangan dan monitoring evaluasi yang dihasilkan</t>
  </si>
  <si>
    <t>2.  Persentase pegawai yang memenuhi standar kompetensi *)</t>
  </si>
  <si>
    <t xml:space="preserve">4. Persentase pegawai Badan POM yang ditingkatkan kompetensinya </t>
  </si>
  <si>
    <r>
      <t xml:space="preserve">5. Persentase pengembangan dan penerapan </t>
    </r>
    <r>
      <rPr>
        <i/>
        <sz val="10"/>
        <rFont val="Bookman Old Style"/>
        <family val="1"/>
      </rPr>
      <t>Human Capital Management (HCM)</t>
    </r>
    <r>
      <rPr>
        <sz val="10"/>
        <rFont val="Bookman Old Style"/>
        <family val="1"/>
      </rPr>
      <t>di unit kerja</t>
    </r>
  </si>
  <si>
    <r>
      <t xml:space="preserve">3. Tersusunnya </t>
    </r>
    <r>
      <rPr>
        <i/>
        <sz val="10"/>
        <color indexed="8"/>
        <rFont val="Bookman Old Style"/>
        <family val="1"/>
      </rPr>
      <t>Grand Design HCM (Human Capital Management)</t>
    </r>
    <r>
      <rPr>
        <sz val="10"/>
        <color indexed="8"/>
        <rFont val="Bookman Old Style"/>
        <family val="1"/>
      </rPr>
      <t>**)</t>
    </r>
  </si>
  <si>
    <r>
      <t xml:space="preserve">Dihitung dari jumlah dokumen </t>
    </r>
    <r>
      <rPr>
        <i/>
        <sz val="10"/>
        <rFont val="Bookman Old Style"/>
        <family val="1"/>
      </rPr>
      <t xml:space="preserve">Grand Design </t>
    </r>
    <r>
      <rPr>
        <sz val="10"/>
        <rFont val="Bookman Old Style"/>
        <family val="1"/>
      </rPr>
      <t>yang disusun</t>
    </r>
  </si>
  <si>
    <t>Satu kali dalam periode Renstra</t>
  </si>
  <si>
    <t xml:space="preserve">Persentase laporan hasil pengawasan yang disusun tepat waktu  </t>
  </si>
  <si>
    <r>
      <t>Persentase unit kerja yang melaksanakan perencanaan, monitoring dan evaluasi secara terintegrasi</t>
    </r>
    <r>
      <rPr>
        <vertAlign val="superscript"/>
        <sz val="10"/>
        <rFont val="Calibri"/>
        <family val="2"/>
        <scheme val="minor"/>
      </rPr>
      <t xml:space="preserve"> *)</t>
    </r>
  </si>
  <si>
    <t>1. Persentase tersedianya  baseline data pengawasan Obat dan Makanan</t>
  </si>
  <si>
    <t>2. Persentase layanan publik elektronik secara online (dihitung terhadap 12 modul aplikasi layanan publik)</t>
  </si>
  <si>
    <r>
      <t>Persentase informasi obat dan makanan yang</t>
    </r>
    <r>
      <rPr>
        <i/>
        <sz val="10"/>
        <rFont val="Calibri"/>
        <family val="2"/>
        <scheme val="minor"/>
      </rPr>
      <t xml:space="preserve"> up to date</t>
    </r>
    <r>
      <rPr>
        <sz val="10"/>
        <rFont val="Calibri"/>
        <family val="2"/>
        <scheme val="minor"/>
      </rPr>
      <t xml:space="preserve"> sesuai lingkungan strategis pengawasan obat dan makanan</t>
    </r>
  </si>
  <si>
    <t xml:space="preserve">Persentase sarana yang terpelihara dengan baik </t>
  </si>
  <si>
    <t>2. Persentase sarana yang terpelihara dengan baik (dihitung dari 7 satker)</t>
  </si>
  <si>
    <t>3. Persentase satker yang mampu mengelola BMN dengan baik (dihitung dari 40 satker)</t>
  </si>
  <si>
    <t>Jumlah sarana produksi dan distribusi Obat dan Makanan yang diperiksa *)</t>
  </si>
  <si>
    <t xml:space="preserve">Persentase cakupan pengawasan sarana produksi Obat dan Makanan </t>
  </si>
  <si>
    <t xml:space="preserve">Persentase cakupan pengawasan sarana distribusi Obat dan Makanan </t>
  </si>
  <si>
    <t>Jumlah produk Obat dan Makanan yang disampling dan diuji *)</t>
  </si>
  <si>
    <t>Jumlah parameter uji Obat dan Makanan untuk setiap sampel</t>
  </si>
  <si>
    <t>1. Jumlah sarana produksi dan distribusi Obat dan Makanan yang diperiksa</t>
  </si>
  <si>
    <t>2. Persentase cakupan pengawasan sarana produksi Obat dan Makanan (dihitung dari 6.500 sarana)</t>
  </si>
  <si>
    <t>3. Persentase cakupan pengawasan sarana distribusi Obat dan Makanan (dihitung dari 143.500 sarana)</t>
  </si>
  <si>
    <t xml:space="preserve">Persentase sarana produksi obat yang memiliki sertifikasi GMP yang terkini  </t>
  </si>
  <si>
    <t>Persentase sarana distribusi obat (PBF)  yang distratifikasi dan atau sertifikasi GDP *)</t>
  </si>
  <si>
    <t>Persentase kumulatif sarana distribusi obat (PBF) yang disertifikasi</t>
  </si>
  <si>
    <t>Persentase obat yang ke jalur illicit *)</t>
  </si>
  <si>
    <t xml:space="preserve">Persentase temuan obat ilegal termasuk obat palsu </t>
  </si>
  <si>
    <r>
      <rPr>
        <sz val="10"/>
        <rFont val="Bookman Old Style"/>
        <family val="1"/>
      </rPr>
      <t>Meningkatnya jumlah sarana pengelola narkotika, psikotropika dan prekursor yang tidak berpotensi melakukan diversi narkotika, psikotropika dan prekursor</t>
    </r>
    <r>
      <rPr>
        <sz val="10"/>
        <color rgb="FFFF0000"/>
        <rFont val="Bookman Old Style"/>
        <family val="1"/>
      </rPr>
      <t xml:space="preserve"> </t>
    </r>
    <r>
      <rPr>
        <sz val="10"/>
        <color indexed="9"/>
        <rFont val="Bookman Old Style"/>
        <family val="1"/>
      </rPr>
      <t>(usulan unit)
Menurunnya jumlah narkotika, psikotropika dan prekursor legal yang menyimpang ke jalur ilegal dan meningkatnya pengawasan rokok untuk melindungi masyarakat dari informasi yang menyesatkan (RKP)</t>
    </r>
  </si>
  <si>
    <t xml:space="preserve">Persentase sarana pengelola narkotika, psikotropika dan prekursor yang memenuhi ketentuan </t>
  </si>
  <si>
    <t>2. Persentase iklan/promosi rokok yang tidak memenuhi ketentuan *)</t>
  </si>
  <si>
    <r>
      <t xml:space="preserve">1. Persentase obat yang ke jalur </t>
    </r>
    <r>
      <rPr>
        <i/>
        <sz val="10"/>
        <color indexed="8"/>
        <rFont val="Bookman Old Style"/>
        <family val="1"/>
      </rPr>
      <t>illicit</t>
    </r>
  </si>
  <si>
    <t>3. Persentase sarana pengelola narkotika, psikotropika dan prekursor yang memenuhi ketentuan (dihitung dari 25.000 sarana pengelola)</t>
  </si>
  <si>
    <r>
      <t xml:space="preserve">1. Persentase sarana produksi kosmetik yang memiliki sertifikat GMP </t>
    </r>
    <r>
      <rPr>
        <sz val="10"/>
        <rFont val="Bookman Old Style"/>
        <family val="1"/>
      </rPr>
      <t>terkini</t>
    </r>
  </si>
  <si>
    <t>2. Persentase ketersediaan sarana produksi kosmetik yang menerapkan GMP terkini (dihitung dari 700 sarana)</t>
  </si>
  <si>
    <t xml:space="preserve">Perbandingan antara industri kosmetik yang memiliki sertifikat GMP dengan jumlah industri kosmetik yang ada di Indonesia (dihitung dari 700 sarana)
</t>
  </si>
  <si>
    <r>
      <t xml:space="preserve">Persentase jumlah industri obat tradisional (IOT) yang memiliki sertifikat GMP dibandingkan dengan jumlah IOT yang ada di Indonesia 
Pada tahun 2010 dihitung dari 74 sarana
Pada tahun 2011-2014 dihitung dari 77 sarana          
                                                                                                                       </t>
    </r>
    <r>
      <rPr>
        <i/>
        <sz val="10"/>
        <rFont val="Bookman Old Style"/>
        <family val="1"/>
      </rPr>
      <t>Keterangan : industri obat tradisional yang memiliki sertifikat GMP adalah industri yang telah memiliki sertifikat CPOTB</t>
    </r>
  </si>
  <si>
    <t xml:space="preserve">3. Persentase Industri Obat Tradisional (IOT) yang memilki sertifikat GMP </t>
  </si>
  <si>
    <t xml:space="preserve">4. Persentase sarana distribusi obat tradisional dan suplemen makanan yang memenuhi ketentuan </t>
  </si>
  <si>
    <t xml:space="preserve">Persentase jumlah sarana distribusi obat tradisional dan suplemen makanan yang memenuhi ketentuan dibandingkan dengan jumlah sarana distribusi obat tradisional dan suplemen makanan yang diperiksa.
Pada tahun 2010-2011 dihitung dari 5000 sarana
Pada tahun 2012 dihitung dari 10000 sarana
Pada tahun 2013-2014 dihitung dari 6000 sarana </t>
  </si>
  <si>
    <t xml:space="preserve">5. Persentase sarana distribusi kosmetik yang memenuhi ketentuan </t>
  </si>
  <si>
    <t xml:space="preserve">Persentase jumlah sarana distribusi kosmetik yang memenuhi ketentuan dibandingkan dengan jumlah sarana distribusi kosmetik yang diperiksa
Pada tahun 2010-2011 dihitung dari 7000 sarana
Pada tahun 2012 dihitung dari 14000 sarana
Pada tahun 2013-2014 dihitung dari 7500 sarana  </t>
  </si>
  <si>
    <t>Persentase sarana produksi makanan bayi dan anak yang memenuhi standar GMP yang terkini *)</t>
  </si>
  <si>
    <t xml:space="preserve">Persentase penyelesaian tindak lanjut pengawasan produk pangan </t>
  </si>
  <si>
    <t>Persentase sarana UMKM yang memenuhi ketentuan</t>
  </si>
  <si>
    <t>Jumlah UMKM Obat Tradisional yang memenuhi persyaratan sanitasi, higiene dan dokumentasi</t>
  </si>
  <si>
    <t xml:space="preserve">Jumlah UMKM Kosmetik yang menerapkan aspek CPKB secara bertahap  </t>
  </si>
  <si>
    <t xml:space="preserve">Jumlah UMKM Kosmetik yang menerapkan aspek CPKB secara bertahap setiap tahun (sumber data : Dit. Insert OT, Kos &amp; PK) </t>
  </si>
  <si>
    <t>Jumlah UMKM Obat Tradisional yang memenuhi persyaratan  sanitasi, higiene dan dokumentasi</t>
  </si>
  <si>
    <t xml:space="preserve">Jumlah UMKM Obat Tradisional yang memenuhi persyaratan  sanitasi, higiene dan dokumentasi (sumber data : Dit. Insert OT, Kos &amp; PK) </t>
  </si>
  <si>
    <t>7. Jumlah UMKM Obat Tradisional yang memenuhi persyaratan sanitasi, higiene dan dokumentasi (new initiative)</t>
  </si>
  <si>
    <t>6. Persentase sarana UMKM yang memenuhi ketentuan (dihitung dari 1.800 sarana yang diperiksa) (new initiative)</t>
  </si>
  <si>
    <t>Diukur berdasarkan jumlah sarana UMKM yang memenuhi persyaratan GMP dibandingkan dengan jumlah UMKM yang diinspeksi/diaudit oleh Pusat/Balai</t>
  </si>
  <si>
    <t>Jumlah sarana UMKM yang memenuhi persyaratan GMP</t>
  </si>
  <si>
    <t>1800 sarana UMKM</t>
  </si>
  <si>
    <t xml:space="preserve">3. Persentase sarana distribusi yang menyalurkan bahan dilarang untuk pangan  (bahan berbahaya) yang sesuai ketentuan </t>
  </si>
  <si>
    <t xml:space="preserve">4. Persentase kemasan pangan dari pangan terdaftar,  yang tidak memenuhi syarat </t>
  </si>
  <si>
    <t>1.a. Persentase makanan yang mengandung cemaran bahan berbahaya/dilarang*)</t>
  </si>
  <si>
    <t>2. Persentase temuan kemasan makanan yang melepaskan migran berbahaya yang melampaui ketentuan ke dalam makanan **)</t>
  </si>
  <si>
    <t xml:space="preserve">Persentase kecukupan standar obat yang dimiliki dengan yang dibutuhkan </t>
  </si>
  <si>
    <r>
      <t xml:space="preserve">Persentase kecukupan regulasi, pedoman, standar Obat Tradisional yang dimiliki dengan yang dibutuhkan </t>
    </r>
    <r>
      <rPr>
        <sz val="10"/>
        <rFont val="Calibri"/>
        <family val="2"/>
        <scheme val="minor"/>
      </rPr>
      <t>*)</t>
    </r>
  </si>
  <si>
    <t xml:space="preserve">Persentase kecukupan regulasi, pedoman, standar Kosmetik yang dimiliki dengan yang dibutuhkan *) </t>
  </si>
  <si>
    <t>Persentase kecukupan regulasi, pedoman, standar Produk Komplemen yang dimiliki dengan yang dibutuhkan *)</t>
  </si>
  <si>
    <t>1. Persentase kecukupan regulasi, pedoman, standar Obat Tradisional yang dimiliki dengan yang dibutuhkan</t>
  </si>
  <si>
    <t>3.  Persentase kecukupan regulasi, pedoman, standar Kosmetik yang dimiliki dengan yang dibutuhkan</t>
  </si>
  <si>
    <t>5.  Persentase kecukupan regulasi, pedoman, standar  Produk Komplemen yang dimiliki dengan yang dibutuhkan</t>
  </si>
  <si>
    <t>Persentase UMKM yang meningkat daya saingnya berdasarkan hasil grading</t>
  </si>
  <si>
    <t>Jumlah UMKM yang meningkat daya saingnya berdasarkan hasil grading</t>
  </si>
  <si>
    <t>1800 UMKM</t>
  </si>
  <si>
    <t>pertahun</t>
  </si>
  <si>
    <t>1. Persentase kecukupan standar  Makanan yang dimiliki dengan yang dibutuhkan</t>
  </si>
  <si>
    <t>2. Jumlah standar yang dihasilkan dalam rangka antisipasi perkembangan isu keamanan, mutu dan gizi pangan</t>
  </si>
  <si>
    <t>Persentase UMKM yang meningkat daya saingnya berdasarkan hasil grading (dihitung dari 1800 UMKM)
Keterangan : Grade UMKM Berdasarkan tingkat pemenuhan terhadap persyaratan cara produksi pangan yang baik akan dilakukan pemeringkatan (grading) sarana produksi UMKM pangan. Data diperoleh dari hasil survei yang telah dipetakan kedalam mapping sarana produksi.</t>
  </si>
  <si>
    <t>1. Persentase penyelesaian tindaklanjut informasi jejaring nasional, regional dan internasional terkait rapid alert dan response permasalahan keamanan Makanan</t>
  </si>
  <si>
    <t>2. Persentase kabupaten/kota yang menerbitkan P-IRT sesuai ketentuan yang berlaku (dihitung dari jumlah kabupaten/kota seluruh Indonesia 502 kabupaten/kota)</t>
  </si>
  <si>
    <t xml:space="preserve">4. Persentase pangan jajanan anak sekolah (PJAS) yang memenuhi persyaratan keamanan pangan (10.500 sampel)
</t>
  </si>
  <si>
    <t>Persentase penyelesaian tindaklanjut informasi jejaring nasional, regional dan internasional terkait rapid alert dan respon permasalahan keamanan Makanan *)</t>
  </si>
  <si>
    <t xml:space="preserve">Persentase pangan jajanan anak sekolah (PJAS) yang memenuhi persyaratan keamanan pangan </t>
  </si>
  <si>
    <t xml:space="preserve">Persentase Laboratorium Badan POM yang terakreditasi sesuai standar </t>
  </si>
  <si>
    <r>
      <t>Meningkatnya kuantitas dan kualitas investigasi awal dan penyidikan oleh PPNS BPOM terhadap pelanggaran dibidang Obat dan Makanan</t>
    </r>
    <r>
      <rPr>
        <sz val="10"/>
        <color indexed="9"/>
        <rFont val="Bookman Old Style"/>
        <family val="1"/>
      </rPr>
      <t xml:space="preserve"> (usulan unit)</t>
    </r>
    <r>
      <rPr>
        <sz val="10"/>
        <rFont val="Bookman Old Style"/>
        <family val="1"/>
      </rPr>
      <t xml:space="preserve">
</t>
    </r>
    <r>
      <rPr>
        <sz val="10"/>
        <color indexed="9"/>
        <rFont val="Bookman Old Style"/>
        <family val="1"/>
      </rPr>
      <t>Meningkatnya kuantitas dan kualitas PPNS dalam melakukan investigasi awal dan penyidikan terhadap pelanggaran di bidang obat dan makanan (yg ada di RKP)</t>
    </r>
  </si>
  <si>
    <r>
      <t>1. Persentase pelanggaran yang ditindaklanjuti sampai dengan P21</t>
    </r>
    <r>
      <rPr>
        <vertAlign val="superscript"/>
        <sz val="10"/>
        <color indexed="8"/>
        <rFont val="Bookman Old Style"/>
        <family val="1"/>
      </rPr>
      <t>**)</t>
    </r>
  </si>
  <si>
    <r>
      <t>2. Persentase temuan investigasi awal oleh PPNS yang ditindaklanjuti secara</t>
    </r>
    <r>
      <rPr>
        <i/>
        <sz val="10"/>
        <rFont val="Bookman Old Style"/>
        <family val="1"/>
      </rPr>
      <t xml:space="preserve"> pro-justicia</t>
    </r>
    <r>
      <rPr>
        <sz val="10"/>
        <rFont val="Bookman Old Style"/>
        <family val="1"/>
      </rPr>
      <t xml:space="preserve"> (dihitung dari jumlah kasus yang ditemukan,540 kasus)</t>
    </r>
  </si>
  <si>
    <t xml:space="preserve">3. Persentase perkara tindak pidana OM yang telah mendapat P-21 (dihitung dari jumlah kasus yang di projusticia) </t>
  </si>
  <si>
    <t xml:space="preserve">4. Persentase berkas perkara tindak pidana obat dan makanan yang telah diserahkan PPNS BPOM (dihitung dari jumlah kasus yang ditindak lanjut secara pro justicia, 45% dari 540 kasus =243 kasus )
</t>
  </si>
  <si>
    <t xml:space="preserve">Persentase temuan investigasi awal oleh PPNS Badan POM yang ditindaklanjuti secara projusticia </t>
  </si>
  <si>
    <t>Persentase perkara tindak pidana OM yang telah mendapat P-21 **)</t>
  </si>
  <si>
    <t xml:space="preserve">Persentase berkas perkara tindak pidana obat dan makanan yang telah diserahkan PPNS BPOM </t>
  </si>
  <si>
    <r>
      <t>Tersedianya OT, SM dan Kos yang memenuhi standar keamanan, kemanfaatan dan mutu</t>
    </r>
    <r>
      <rPr>
        <sz val="10"/>
        <color indexed="9"/>
        <rFont val="Bookman Old Style"/>
        <family val="1"/>
      </rPr>
      <t>usulan unit)</t>
    </r>
  </si>
  <si>
    <t>Diukur berdasarkan jumlah keputusan pendaftaran Obat Tradisional dan Suplemen Makanan yang diselesaikan tepat waktu dibandingkan terhadap keputusan yang dikeluarkan</t>
  </si>
  <si>
    <t>Persentase UMKM Kosmetik yang memiliki pengetahuan mengenai DIP dan keamanan produk kosmetik</t>
  </si>
  <si>
    <t>diukur berdasarkan jumlah UMKM yang telah mengikuti pelatihan</t>
  </si>
  <si>
    <t>Jumlah UMKM yang telah mengikuti pelatihan</t>
  </si>
  <si>
    <t>Jumlah seluruh UMKM yang mempunyai izin di bidang kosmetik</t>
  </si>
  <si>
    <t>4. Persentase UMKM Kosmetik yang memiliki pengetahuan mengenai DIP dan keamanan produk kosmetik ( dihitung dari 490 sarana) (new initiative)</t>
  </si>
  <si>
    <t>Pengukuran keputusan dilakukan setiap 3 bulan sekali</t>
  </si>
  <si>
    <r>
      <t>0,4</t>
    </r>
    <r>
      <rPr>
        <b/>
        <vertAlign val="superscript"/>
        <sz val="10"/>
        <rFont val="Calibri"/>
        <family val="2"/>
        <scheme val="minor"/>
      </rPr>
      <t>K)</t>
    </r>
  </si>
  <si>
    <r>
      <t>1</t>
    </r>
    <r>
      <rPr>
        <b/>
        <vertAlign val="superscript"/>
        <sz val="10"/>
        <rFont val="Calibri"/>
        <family val="2"/>
        <scheme val="minor"/>
      </rPr>
      <t>K)</t>
    </r>
  </si>
  <si>
    <r>
      <t>2</t>
    </r>
    <r>
      <rPr>
        <b/>
        <vertAlign val="superscript"/>
        <sz val="10"/>
        <rFont val="Calibri"/>
        <family val="2"/>
        <scheme val="minor"/>
      </rPr>
      <t>K)</t>
    </r>
  </si>
  <si>
    <r>
      <t>15</t>
    </r>
    <r>
      <rPr>
        <b/>
        <vertAlign val="superscript"/>
        <sz val="10"/>
        <rFont val="Calibri"/>
        <family val="2"/>
        <scheme val="minor"/>
      </rPr>
      <t>K)</t>
    </r>
  </si>
  <si>
    <t>1.1.B.9</t>
  </si>
  <si>
    <t>1.1.B.10</t>
  </si>
  <si>
    <t>1.1.B.11</t>
  </si>
  <si>
    <t>Pengawasan obat dan makanan terlaksana secara efektif untuk melindungi konsumen di dalam dan di luar negeri dengan sistem yang tergolong terbaik di ASEAN.</t>
  </si>
  <si>
    <t>Terwujudnya laboratorium pengawasan obat dan makanan yang modern dengan jaringan  kerja di seluruh indonesia dengan kompetensi dan kapabilitas terunggul di ASEAN.</t>
  </si>
  <si>
    <t>Diterapkannya  Sistem Manajemen Mutu Di Semua Unit Kerja Badan POM</t>
  </si>
  <si>
    <t>Meningkatnya efektivitas pengawasan obat dan makanan dalam rangka melindungi masyarakat dengan sistem yang tergolong terbaik di ASEAN.</t>
  </si>
  <si>
    <t>Meningkatnya kompetensi, kapabilitas dan jumlah modal insani yang unggul dalam melaksanakan pengawasan Obat dan Makanan</t>
  </si>
  <si>
    <t>Meningkatnya koordinasi, perencanaan, pembinaan, pengendalian terhadap program dan administrasi di lingkungan Badan POM sesuai dengan sistem manajemen mutu.</t>
  </si>
  <si>
    <t>Meningkatnya ketersediaan sarana dan prasarana yang dibutuhkan oleh Badan POM.</t>
  </si>
  <si>
    <t>Ditambahkan logical framework dengan dasar:
- mengaitkan kegiatan yang dikembangkan unit eselon II dalam upaya mendukung pencapaian sasaran strategis
- kegiatan merupakan tahapan dari suatu program sesuai arah kebijakan untuk mencapai sasaran strategis dan tujuan Badan POM</t>
  </si>
  <si>
    <t>Persentase berkas perkara tindak pidana obat dan makanan yang telah diserahkan PPNS BPOM (dihitung dari jumlah kasus yang ditindaklanjuti secara pro-justicia, 455 dari 540 kasus = 243 kasus)</t>
  </si>
  <si>
    <r>
      <t>2014</t>
    </r>
    <r>
      <rPr>
        <b/>
        <vertAlign val="superscript"/>
        <sz val="10"/>
        <rFont val="Calibri"/>
        <family val="2"/>
        <scheme val="minor"/>
      </rPr>
      <t>***)</t>
    </r>
  </si>
  <si>
    <t>***)</t>
  </si>
  <si>
    <t>Target pada akhir periode Renstra 2010-2014</t>
  </si>
  <si>
    <t xml:space="preserve">LAMPIRAN </t>
  </si>
  <si>
    <t>5. Jumlah layanan pengaduan dan informasi yang dilaksanakan (layanan)</t>
  </si>
  <si>
    <t xml:space="preserve"> Jumlah layanan pengaduan dan informasi yang dilaksanakan (layanan)</t>
  </si>
  <si>
    <t>Jumlah siaran pers yang diterbitkan dan informasi yang disebarkan di media antara lain, talkshow, advetorial, iklan layanan masyarakat, adlibs, scrolling banner, dll</t>
  </si>
  <si>
    <t>Jumlah penyuluhan hukum, pertimbangan hukum dan layanan bantuan hukum yang diberikan</t>
  </si>
  <si>
    <t>Jumlah rancangan peraturan perundang-undangan, rancangan keputusan dan rancangan MoU/Nota Kesepahaman</t>
  </si>
  <si>
    <t>2. Jumlah informasi pengawasan obat dan makanan yang dipublikasikan</t>
  </si>
  <si>
    <t>Jumlah informasi pengawasan obat dan makanan yang dipublikasikan</t>
  </si>
  <si>
    <t>Pengukuran dilakukan dengan menjumlahkan siaran pers yang diterbitkan dan informasi yang disebarkan di media antara lain, talkshow, advetorial, iklan layanan masyarakat, adlibs, scrolling banner, dll</t>
  </si>
  <si>
    <t>Pengukuran dilakukan dengan menjumlahkan kegiatan penyuluhan hukum, pertimbangan hukum dan layanan bantuan hukum yang diberikan</t>
  </si>
  <si>
    <t>Pengukuran dilakukan dengan menjumlahkan dokumen rancangan peraturan perundang-undangan, rancangan keputusan dan rancangan MoU/Nota Kesepahaman</t>
  </si>
  <si>
    <r>
      <t xml:space="preserve">1. Jumlah </t>
    </r>
    <r>
      <rPr>
        <i/>
        <sz val="10"/>
        <color indexed="8"/>
        <rFont val="Bookman Old Style"/>
        <family val="1"/>
      </rPr>
      <t xml:space="preserve">public warning* </t>
    </r>
  </si>
  <si>
    <r>
      <t xml:space="preserve">3. Jumlah informasi Obat dan Makanan yang disampaikan secara </t>
    </r>
    <r>
      <rPr>
        <i/>
        <sz val="10"/>
        <color indexed="8"/>
        <rFont val="Bookman Old Style"/>
        <family val="1"/>
      </rPr>
      <t>up-to-date</t>
    </r>
    <r>
      <rPr>
        <i/>
        <vertAlign val="superscript"/>
        <sz val="10"/>
        <color indexed="8"/>
        <rFont val="Bookman Old Style"/>
        <family val="1"/>
      </rPr>
      <t>*)</t>
    </r>
  </si>
  <si>
    <r>
      <t>1. Persentase unit kerja yang melaksanakan perencanaan, monitoring dan evaluasi secara terintegrasi</t>
    </r>
    <r>
      <rPr>
        <vertAlign val="superscript"/>
        <sz val="10"/>
        <color indexed="8"/>
        <rFont val="Bookman Old Style"/>
        <family val="1"/>
      </rPr>
      <t>*)</t>
    </r>
    <r>
      <rPr>
        <sz val="10"/>
        <color indexed="8"/>
        <rFont val="Bookman Old Style"/>
        <family val="1"/>
      </rPr>
      <t xml:space="preserve"> </t>
    </r>
  </si>
  <si>
    <t xml:space="preserve">satu satuan informasi adalah "sekumpulan informasi up to date sesuai lingkungan strategis Badan POM yang disusun dan disampaikan terkait topik tertentu, yang dilakukan pada momen tertentu, melalui suatu jenis media tertentu kepada sasaran/target tertentu, yang dapat berupa : formulasi jawaban permintaan informasi, artikel, monografi, materi presentasi, materi talkshow, materi pedoman, materi analisis/kajian, hasil penelusuran pustaka, materi leaflet/poster/spanduk/billboard/iklan layanan masyarakat, peta kasus, deskripsi buku referensi, dan atau materi lain yang sejenis (yang masih memiliki indeks kesetaraan diantaranya)
Indeks kesetaraan tersebut beserta bobot kontribusi pencapaiannya (dihitung dari perbandingan dampak, tingkat kesulitan pembuatan, serta frekuensi penyampaian informasi tersebut dalam setahun) adalah sebagai berikut:
1. Formulasi jawaban permintaan informasi yang disampaikan secara lisan atau tulisan kepada penanya sesuai waktu yang ditetapkan,  indeks kesetaraan : 0.4 (bobot 16,8%)
2. Artikel yang dimuat di media cetak internal (InfoPOM, Warta POM, Newsletter) dan didiseminasikan, indeks kesetaraan : 1
3. Artikel yang dimuat di media cetak eksternal (dengan atau tanpa bekerjasama dengan unit kerja lain), Indeks kesetaraan : 1 (bobot 0,5%)
4. Monografi/ materi pedoman yang dimuat dalam situs website, indeks kesetaraan : 1 (bobot 1,3%)
5. Monografi/ materi pedoman yang dimuat dalam buku katalog/informatorium/pedoman,  indeks kesetaraan : 0.6 (bobot 2,2%)
6. Materi/makalah yang dipresentasikan pada forum internal,  indeks kesetaraan : 0.6 (bobot 2,2%)
7. Materi/makalah yang dipresentasikan pada forum eksternal skala nasional (termasuk talkshow),  indeks kesetaraan : 0.8 (bobot 1,7%)
8.Materi/makalah yang dipresentasikan pada forum internasional,  indeks kesetaraan : 0,6
9. Materi informasi yang disampaikan melalui media elektronik (termasuk iklan layanan masyarakat), indeks kesetaraan : 1 (bobot 0,1%)
10.Hasil kajian/hasil penelusuran pustaka yang disampaikan dalam bentuk rekomendasi untuk unit kerja terkait,  indeks kesetaraan : 0.5
11.Leaflet/poster yang dibuat dan disebarluaskan pada kegiatan tertentu,  indeks kesetaraan : 0.5
12. Spanduk/bilboard yang dipasang di tempat umum, indeks kesetaraan : 0.6 (bobot 0,9%)
13. Laporan analisis data (termasuk peta kasus) yang dipublikasikan atau disampaikan kepada stakeholders,  indeks kesetaraan : 0.8 (bobot 1,7%)
</t>
  </si>
  <si>
    <t>14. Deskripsi koleksi pustaka yang dipublikasikan melalui media cetak atau elektronik (1 deskripsi buku setara dengan 5 deskripsi kliping),  indeks kesetaraan : 0.2 (bobot 6,7%)
15. Jumlah pengunjung/ pemustaka yang datang langsung yang terlayani sesuai waktu yang telah ditetapkan,  indeks kesetaraan : 0.1 (bobot 13,4%)
16. Jumlah layanan pemustaka yang diberikan berdasarkan permintaan lewat email, surat, telepon, faks sesuai waktu yang telah ditetapkan,  indeks kesetaraan : 0.08 (bobot 16,7%)
17. Jumlah pengunjung/pemustaka yang mendapatkan informasi sesuai kebutuhan dari subsite perpustakaan (e-library),  indeks kesetaraan : 0.05 (bobot 26,7%)</t>
  </si>
  <si>
    <t>Jumlah layanan pengaduan dan informasi yang dilaksanakan melalui  datang langsung,  telepon, sms, email , fax, surat , pameran, klinik konsumen/promosi Unit Layanan Pengaduan Konsumen, dan Bimbingan Teknis Unit Layanan Pengaduan Konsumen.</t>
  </si>
  <si>
    <t>Jumlah layanan pengaduan dan informasi yang dilaksanakan melalui  datang langsung,  telepon, sms, email , fax, surat , pameran, klinik konsumen/promosi Unit Layanan Pengaduan Konsumen (ULPK), dan Bimbingan Teknis ULPK.</t>
  </si>
  <si>
    <t>Pengukuran dilakukan dengan menjumlahkan layanan pengaduan dan informasi  melalui : 
-  Datang langsung, telepon, sms, email , fax, surat, yang dilaksanakan setiap hari,
- Kegiatan pameran, klinik konsumen, promosi ULPK,  dan Bimtek ULPK</t>
  </si>
  <si>
    <t>Jumlah rancangan peraturan perundang-undangan yang disusun</t>
  </si>
  <si>
    <t xml:space="preserve">Program Dukungan Manajemen dan Pelaksanaan Tugas Teknis Lainnya BPOM </t>
  </si>
  <si>
    <t>Program Dukungan Manajemen dan Pelaksanaan Tugas Teknis Lainnya</t>
  </si>
  <si>
    <t>Program Dukungan Manajemen dan Pelaksanaan Tugas Teknis Lainnya BPOM</t>
  </si>
  <si>
    <t>1.1.D.4</t>
  </si>
  <si>
    <t>1.1.B.12</t>
  </si>
  <si>
    <t>Jumlah dokumen perencanaan, penganggaran, keuangan dan monitoring evaluasi yang dihasilkan</t>
  </si>
  <si>
    <r>
      <t>131</t>
    </r>
    <r>
      <rPr>
        <vertAlign val="superscript"/>
        <sz val="10"/>
        <rFont val="Calibri"/>
        <family val="2"/>
        <scheme val="minor"/>
      </rPr>
      <t>K)</t>
    </r>
  </si>
  <si>
    <r>
      <rPr>
        <sz val="10"/>
        <rFont val="Calibri"/>
        <family val="2"/>
        <scheme val="minor"/>
      </rPr>
      <t xml:space="preserve"> 440</t>
    </r>
    <r>
      <rPr>
        <vertAlign val="superscript"/>
        <sz val="10"/>
        <rFont val="Calibri"/>
        <family val="2"/>
        <scheme val="minor"/>
      </rPr>
      <t>K)</t>
    </r>
  </si>
  <si>
    <r>
      <rPr>
        <sz val="10"/>
        <rFont val="Calibri"/>
        <family val="2"/>
        <scheme val="minor"/>
      </rPr>
      <t>280</t>
    </r>
    <r>
      <rPr>
        <vertAlign val="superscript"/>
        <sz val="10"/>
        <rFont val="Calibri"/>
        <family val="2"/>
        <scheme val="minor"/>
      </rPr>
      <t>K)</t>
    </r>
  </si>
  <si>
    <r>
      <t>10600</t>
    </r>
    <r>
      <rPr>
        <vertAlign val="superscript"/>
        <sz val="10"/>
        <rFont val="Calibri"/>
        <family val="2"/>
        <scheme val="minor"/>
      </rPr>
      <t>K)</t>
    </r>
  </si>
  <si>
    <r>
      <rPr>
        <sz val="10"/>
        <rFont val="Calibri"/>
        <family val="2"/>
        <scheme val="minor"/>
      </rPr>
      <t>292</t>
    </r>
    <r>
      <rPr>
        <vertAlign val="superscript"/>
        <sz val="10"/>
        <rFont val="Calibri"/>
        <family val="2"/>
        <scheme val="minor"/>
      </rPr>
      <t>K)</t>
    </r>
  </si>
  <si>
    <t xml:space="preserve">Jumlah UMKM Kosmetik yang memenuhi ketentuan aspek CPKB sanitasi higiene dan dokumentasi </t>
  </si>
  <si>
    <t xml:space="preserve">Persentase sarana distribusi makanan yang memenuhi standar GRP/GDP </t>
  </si>
  <si>
    <t>Jumlah regulasi, pedoman, standar obat tradisional yang disusun</t>
  </si>
  <si>
    <t>Jumlah regulasi, pedoman, standar kosmetik yang disusun</t>
  </si>
  <si>
    <t>Jumlah regulasi, pedoman, standar produk komplemen yang disusun</t>
  </si>
  <si>
    <t>Jumlah standar yang dihasilkan dalam rangka mendukung Rencana Aksi Peningkatan Keamananan Pangan dan Jajanan Anak Sekolah (PJAS)</t>
  </si>
  <si>
    <t xml:space="preserve">Persentase penilaian keamanan, khasiat, dan mutu Obat dan Produk Biologi yang diselesaikan tepat waktu  </t>
  </si>
  <si>
    <r>
      <t xml:space="preserve">Jumlah </t>
    </r>
    <r>
      <rPr>
        <i/>
        <sz val="10"/>
        <rFont val="Calibri"/>
        <family val="2"/>
        <scheme val="minor"/>
      </rPr>
      <t>public warning</t>
    </r>
    <r>
      <rPr>
        <vertAlign val="superscript"/>
        <sz val="10"/>
        <rFont val="Calibri"/>
        <family val="2"/>
        <scheme val="minor"/>
      </rPr>
      <t xml:space="preserve"> *)</t>
    </r>
  </si>
  <si>
    <r>
      <t xml:space="preserve">Jumlah unit kerja yang mengembangkan dan menerapkan </t>
    </r>
    <r>
      <rPr>
        <i/>
        <sz val="10"/>
        <rFont val="Calibri"/>
        <family val="2"/>
        <scheme val="minor"/>
      </rPr>
      <t>quality management system (QMS)</t>
    </r>
  </si>
  <si>
    <r>
      <t>Persentase kumulatif sarana distribusi obat (PBF) yang di</t>
    </r>
    <r>
      <rPr>
        <i/>
        <sz val="10"/>
        <rFont val="Calibri"/>
        <family val="2"/>
        <scheme val="minor"/>
      </rPr>
      <t xml:space="preserve">mapping </t>
    </r>
  </si>
  <si>
    <t>Persentase sarana produksi kosmetik yang memiliki sertifikat GMP terkini *)</t>
  </si>
  <si>
    <r>
      <t>Persentase ketersediaan sarana produksi kosmetik yang</t>
    </r>
    <r>
      <rPr>
        <b/>
        <sz val="10"/>
        <rFont val="Calibri"/>
        <family val="2"/>
        <scheme val="minor"/>
      </rPr>
      <t xml:space="preserve"> </t>
    </r>
    <r>
      <rPr>
        <sz val="10"/>
        <rFont val="Calibri"/>
        <family val="2"/>
        <scheme val="minor"/>
      </rPr>
      <t xml:space="preserve">menerapkan GMP terkini </t>
    </r>
  </si>
  <si>
    <r>
      <t xml:space="preserve">Persentase UMKM yang meningkat daya saingnya berdasarkan hasil </t>
    </r>
    <r>
      <rPr>
        <i/>
        <sz val="10"/>
        <rFont val="Calibri"/>
        <family val="2"/>
        <scheme val="minor"/>
      </rPr>
      <t>grading</t>
    </r>
  </si>
  <si>
    <r>
      <t xml:space="preserve">Persentase penyelesaian tindaklanjut informasi jejaring nasional, regional dan internasional terkait </t>
    </r>
    <r>
      <rPr>
        <i/>
        <sz val="10"/>
        <rFont val="Calibri"/>
        <family val="2"/>
        <scheme val="minor"/>
      </rPr>
      <t>rapid alert</t>
    </r>
    <r>
      <rPr>
        <sz val="10"/>
        <rFont val="Calibri"/>
        <family val="2"/>
        <scheme val="minor"/>
      </rPr>
      <t xml:space="preserve"> dan respon permasalahan keamanan Makanan *)</t>
    </r>
  </si>
  <si>
    <r>
      <t xml:space="preserve">Jumlah profil resiko keamanan pangan yang dikategorikan sebagai </t>
    </r>
    <r>
      <rPr>
        <i/>
        <sz val="10"/>
        <rFont val="Calibri"/>
        <family val="2"/>
        <scheme val="minor"/>
      </rPr>
      <t>early warning</t>
    </r>
    <r>
      <rPr>
        <sz val="10"/>
        <rFont val="Calibri"/>
        <family val="2"/>
        <scheme val="minor"/>
      </rPr>
      <t xml:space="preserve"> untuk merespon permasalahan keamanan pangan</t>
    </r>
  </si>
  <si>
    <r>
      <t xml:space="preserve">3. Jumlah unit kerja yang mengembangkan dan menerapkan </t>
    </r>
    <r>
      <rPr>
        <i/>
        <sz val="10"/>
        <rFont val="Bookman Old Style"/>
        <family val="1"/>
      </rPr>
      <t>quality management system (QMS)</t>
    </r>
  </si>
  <si>
    <r>
      <t xml:space="preserve">Jumlah unit kerja {eselon II Pusat dan Balai Besar/Balai POM termasuk instansi induk (Badan POM)} yang telah mengimplementasikan secara konsisten dokumen QMS Badan POM yang terdiri dari manual mutu, SOP, IK serta format-format yang diwajibkan serta melakukan </t>
    </r>
    <r>
      <rPr>
        <i/>
        <sz val="10"/>
        <rFont val="Bookman Old Style"/>
        <family val="1"/>
      </rPr>
      <t>continuous improvement</t>
    </r>
    <r>
      <rPr>
        <sz val="10"/>
        <rFont val="Bookman Old Style"/>
        <family val="1"/>
      </rPr>
      <t xml:space="preserve"> yang dibuktikan dengan diperolehnya/dipertahankannya
sertifikat ISO 9001:2008</t>
    </r>
  </si>
  <si>
    <r>
      <t xml:space="preserve">4. Persentase informasi Obat dan Makanan yang </t>
    </r>
    <r>
      <rPr>
        <i/>
        <sz val="10"/>
        <rFont val="Bookman Old Style"/>
        <family val="1"/>
      </rPr>
      <t>up to date</t>
    </r>
    <r>
      <rPr>
        <sz val="10"/>
        <rFont val="Bookman Old Style"/>
        <family val="1"/>
      </rPr>
      <t xml:space="preserve"> sesuai lingkungan strategis pengawasan obat dan makanan (dihitung dari 550 paket informasi)</t>
    </r>
  </si>
  <si>
    <t>1. Persentase ketersediaan sarana dan prasarana penunjang kinerja termasuk pemeliharaannya</t>
  </si>
  <si>
    <t>6. Jumlah UMKM Kosmetik yang memenuhi aspek CPKB sanitasi higiene dan dokumentasi  (new initiative)</t>
  </si>
  <si>
    <t>3. Persentase sarana distribusi makanan yang memenuhi standar GRP/GDP (dihitung dari 6.000 sarana yang diperiksa)</t>
  </si>
  <si>
    <t>2. Jumlah regulasi, pedoman, standar obat tradisional yang disusun</t>
  </si>
  <si>
    <t>4. Jumlah regulasi, pedoman, standar kosmetik yang disusun</t>
  </si>
  <si>
    <t>6. Jumlah regulasi, pedoman, produk komplemen yang disusun</t>
  </si>
  <si>
    <t>3. Jumlah standar yang dihasilkan dalam rangka mendukung Rencana Aksi Peningkatan Keamanan Pangan Jajanan Anak Sekolah (PJAS)</t>
  </si>
  <si>
    <r>
      <t xml:space="preserve">4. Persentase UMKM yang meningkat daya saingnya berdasarkan hasil </t>
    </r>
    <r>
      <rPr>
        <i/>
        <sz val="10"/>
        <color indexed="8"/>
        <rFont val="Bookman Old Style"/>
        <family val="1"/>
      </rPr>
      <t>grading</t>
    </r>
    <r>
      <rPr>
        <sz val="10"/>
        <color indexed="8"/>
        <rFont val="Bookman Old Style"/>
        <family val="1"/>
      </rPr>
      <t xml:space="preserve"> (dihitung dari 1800 UMKM) (new initiative)</t>
    </r>
  </si>
  <si>
    <r>
      <t xml:space="preserve">3. Jumlah profil resiko keamanan pangan yang dikategorikan sebagai </t>
    </r>
    <r>
      <rPr>
        <i/>
        <sz val="10"/>
        <rFont val="Bookman Old Style"/>
        <family val="1"/>
      </rPr>
      <t>early warning</t>
    </r>
    <r>
      <rPr>
        <sz val="10"/>
        <rFont val="Bookman Old Style"/>
        <family val="1"/>
      </rPr>
      <t xml:space="preserve"> untuk merespon permasalahan keamanan pangan</t>
    </r>
  </si>
  <si>
    <r>
      <t xml:space="preserve">5. Persentase uji profisiensi yang diikuti balai POM yang </t>
    </r>
    <r>
      <rPr>
        <i/>
        <sz val="10"/>
        <rFont val="Bookman Old Style"/>
        <family val="1"/>
      </rPr>
      <t>inlier</t>
    </r>
    <r>
      <rPr>
        <sz val="10"/>
        <rFont val="Bookman Old Style"/>
        <family val="1"/>
      </rPr>
      <t xml:space="preserve"> </t>
    </r>
  </si>
  <si>
    <r>
      <t xml:space="preserve">Pada lampiran Renstra terdahulu tidak ada logical </t>
    </r>
    <r>
      <rPr>
        <i/>
        <sz val="10"/>
        <color theme="1"/>
        <rFont val="Calibri"/>
        <family val="2"/>
        <scheme val="minor"/>
      </rPr>
      <t>framework</t>
    </r>
    <r>
      <rPr>
        <sz val="10"/>
        <color theme="1"/>
        <rFont val="Calibri"/>
        <family val="2"/>
        <scheme val="minor"/>
      </rPr>
      <t xml:space="preserve"> </t>
    </r>
  </si>
  <si>
    <t>Mengaitkan kegiatan yang dikembangkan unit eselon II dalam upaya mendukung pencapaian sasaran strategis</t>
  </si>
  <si>
    <t>Kegiatan merupakan tahapan dari suatu program sesuai arah kebijakan untuk mencapai sasaran strategis dan tujuan Badan POM</t>
  </si>
  <si>
    <r>
      <t xml:space="preserve">Jumlah </t>
    </r>
    <r>
      <rPr>
        <i/>
        <sz val="10"/>
        <rFont val="Calibri"/>
        <family val="2"/>
        <scheme val="minor"/>
      </rPr>
      <t>public warning</t>
    </r>
  </si>
  <si>
    <r>
      <t xml:space="preserve">Persentase layanan publik elektronik secara </t>
    </r>
    <r>
      <rPr>
        <i/>
        <sz val="10"/>
        <rFont val="Calibri"/>
        <family val="2"/>
        <scheme val="minor"/>
      </rPr>
      <t>on line</t>
    </r>
    <r>
      <rPr>
        <sz val="10"/>
        <rFont val="Calibri"/>
        <family val="2"/>
        <scheme val="minor"/>
      </rPr>
      <t xml:space="preserve"> </t>
    </r>
  </si>
  <si>
    <r>
      <t xml:space="preserve">Berfungsinya sistem informasi yang terintegrasi secara </t>
    </r>
    <r>
      <rPr>
        <i/>
        <sz val="10"/>
        <rFont val="Calibri"/>
        <family val="2"/>
        <scheme val="minor"/>
      </rPr>
      <t>online</t>
    </r>
    <r>
      <rPr>
        <sz val="10"/>
        <rFont val="Calibri"/>
        <family val="2"/>
        <charset val="1"/>
        <scheme val="minor"/>
      </rPr>
      <t xml:space="preserve"> dan </t>
    </r>
    <r>
      <rPr>
        <i/>
        <sz val="10"/>
        <rFont val="Calibri"/>
        <family val="2"/>
        <scheme val="minor"/>
      </rPr>
      <t>up to date</t>
    </r>
    <r>
      <rPr>
        <sz val="10"/>
        <rFont val="Calibri"/>
        <family val="2"/>
        <charset val="1"/>
        <scheme val="minor"/>
      </rPr>
      <t xml:space="preserve"> dalam pengawasan Obat dan Makanan </t>
    </r>
  </si>
  <si>
    <r>
      <t xml:space="preserve">Persentase layanan publik elektronik secara </t>
    </r>
    <r>
      <rPr>
        <i/>
        <sz val="10"/>
        <rFont val="Calibri"/>
        <family val="2"/>
        <scheme val="minor"/>
      </rPr>
      <t xml:space="preserve">on line </t>
    </r>
  </si>
  <si>
    <r>
      <t>Berfungsinya sistem informasi yang terintegrasi secara</t>
    </r>
    <r>
      <rPr>
        <i/>
        <sz val="10"/>
        <rFont val="Calibri"/>
        <family val="2"/>
        <scheme val="minor"/>
      </rPr>
      <t xml:space="preserve"> online</t>
    </r>
    <r>
      <rPr>
        <sz val="10"/>
        <rFont val="Calibri"/>
        <family val="2"/>
        <charset val="1"/>
        <scheme val="minor"/>
      </rPr>
      <t xml:space="preserve"> dan</t>
    </r>
    <r>
      <rPr>
        <i/>
        <sz val="10"/>
        <rFont val="Calibri"/>
        <family val="2"/>
        <scheme val="minor"/>
      </rPr>
      <t xml:space="preserve"> up to date </t>
    </r>
    <r>
      <rPr>
        <sz val="10"/>
        <rFont val="Calibri"/>
        <family val="2"/>
        <charset val="1"/>
        <scheme val="minor"/>
      </rPr>
      <t xml:space="preserve">dalam pengawasan Obat dan Makanan </t>
    </r>
  </si>
  <si>
    <r>
      <t xml:space="preserve">Jumlah informasi Obat dan Makanan yang disampaikan secara </t>
    </r>
    <r>
      <rPr>
        <i/>
        <sz val="10"/>
        <rFont val="Calibri"/>
        <family val="2"/>
        <scheme val="minor"/>
      </rPr>
      <t xml:space="preserve">up-to-date </t>
    </r>
    <r>
      <rPr>
        <sz val="10"/>
        <rFont val="Calibri"/>
        <family val="2"/>
        <scheme val="minor"/>
      </rPr>
      <t xml:space="preserve">
</t>
    </r>
  </si>
  <si>
    <r>
      <t xml:space="preserve">Persentase kumulatif sarana distribusi obat (PBF) yang </t>
    </r>
    <r>
      <rPr>
        <i/>
        <sz val="10"/>
        <rFont val="Calibri"/>
        <family val="2"/>
        <scheme val="minor"/>
      </rPr>
      <t>dimapping</t>
    </r>
    <r>
      <rPr>
        <sz val="10"/>
        <rFont val="Calibri"/>
        <family val="2"/>
        <scheme val="minor"/>
      </rPr>
      <t xml:space="preserve"> </t>
    </r>
  </si>
  <si>
    <r>
      <t xml:space="preserve">Persentase obat yang ke jalur </t>
    </r>
    <r>
      <rPr>
        <i/>
        <sz val="10"/>
        <rFont val="Calibri"/>
        <family val="2"/>
        <scheme val="minor"/>
      </rPr>
      <t>illicit</t>
    </r>
    <r>
      <rPr>
        <sz val="10"/>
        <rFont val="Calibri"/>
        <family val="2"/>
        <scheme val="minor"/>
      </rPr>
      <t xml:space="preserve"> *)</t>
    </r>
  </si>
  <si>
    <r>
      <t xml:space="preserve">Persentase narkotika, psikotropika dan prekursor yang ke jalur </t>
    </r>
    <r>
      <rPr>
        <i/>
        <sz val="10"/>
        <rFont val="Calibri"/>
        <family val="2"/>
        <scheme val="minor"/>
      </rPr>
      <t>illicit</t>
    </r>
    <r>
      <rPr>
        <sz val="10"/>
        <rFont val="Calibri"/>
        <family val="2"/>
        <scheme val="minor"/>
      </rPr>
      <t xml:space="preserve"> *)</t>
    </r>
  </si>
  <si>
    <r>
      <t xml:space="preserve">Ditambahkan </t>
    </r>
    <r>
      <rPr>
        <i/>
        <sz val="11"/>
        <color theme="1"/>
        <rFont val="Calibri"/>
        <family val="2"/>
        <scheme val="minor"/>
      </rPr>
      <t>logical framework</t>
    </r>
    <r>
      <rPr>
        <sz val="11"/>
        <color theme="1"/>
        <rFont val="Calibri"/>
        <family val="2"/>
        <charset val="1"/>
        <scheme val="minor"/>
      </rPr>
      <t xml:space="preserve"> dengan dasar:
</t>
    </r>
  </si>
  <si>
    <r>
      <t xml:space="preserve">Ditambahkan Kamus Indikator untuk level </t>
    </r>
    <r>
      <rPr>
        <i/>
        <sz val="10"/>
        <color theme="1"/>
        <rFont val="Calibri"/>
        <family val="2"/>
        <scheme val="minor"/>
      </rPr>
      <t>output</t>
    </r>
    <r>
      <rPr>
        <sz val="10"/>
        <color theme="1"/>
        <rFont val="Calibri"/>
        <family val="2"/>
        <scheme val="minor"/>
      </rPr>
      <t xml:space="preserve"> dan Indikator Kinerja Utama (IKU) pada level Sasaran Strategis </t>
    </r>
  </si>
  <si>
    <t>Jumlah metode analisis tervalidasi</t>
  </si>
  <si>
    <t>Jumlah hasil kegiatan riset yang didiseminasikan</t>
  </si>
  <si>
    <t>1. Jumlah metode analisis tervalidasi</t>
  </si>
  <si>
    <t>2. Jumlah hasil kegiatan riset yang didiseminasikan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</si>
</sst>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3" formatCode="_(* #,##0.00_);_(* \(#,##0.00\);_(* &quot;-&quot;??_);_(@_)"/>
    <numFmt numFmtId="164" formatCode="#,##0.0"/>
    <numFmt numFmtId="165" formatCode="0.0"/>
    <numFmt numFmtId="166" formatCode="_(* #,##0.00_);_(* \(#,##0.00\);_(* &quot;-&quot;_);_(@_)"/>
    <numFmt numFmtId="167" formatCode="_(* #,##0.000_);_(* \(#,##0.000\);_(* &quot;-&quot;_);_(@_)"/>
    <numFmt numFmtId="168" formatCode="#,##0.000_);\(#,##0.000\)"/>
    <numFmt numFmtId="169" formatCode="_(* #,##0.000_);_(* \(#,##0.000\);_(* &quot;-&quot;???_);_(@_)"/>
    <numFmt numFmtId="170" formatCode="_(* #,##0.0_);_(* \(#,##0.0\);_(* &quot;-&quot;_);_(@_)"/>
  </numFmts>
  <fonts count="88" x14ac:knownFonts="1">
    <font>
      <sz val="11"/>
      <color theme="1"/>
      <name val="Calibri"/>
      <family val="2"/>
      <charset val="1"/>
      <scheme val="minor"/>
    </font>
    <font>
      <sz val="11"/>
      <color theme="1"/>
      <name val="Calibri"/>
      <family val="2"/>
      <scheme val="minor"/>
    </font>
    <font>
      <b/>
      <sz val="10"/>
      <color indexed="8"/>
      <name val="Arial"/>
      <family val="2"/>
    </font>
    <font>
      <sz val="10"/>
      <color indexed="8"/>
      <name val="Arial"/>
      <family val="2"/>
    </font>
    <font>
      <sz val="10"/>
      <name val="Arial"/>
      <family val="2"/>
    </font>
    <font>
      <i/>
      <sz val="10"/>
      <name val="Arial"/>
      <family val="2"/>
    </font>
    <font>
      <b/>
      <sz val="10"/>
      <name val="Arial"/>
      <family val="2"/>
    </font>
    <font>
      <b/>
      <sz val="11"/>
      <color theme="1"/>
      <name val="Calibri"/>
      <family val="2"/>
      <scheme val="minor"/>
    </font>
    <font>
      <sz val="10"/>
      <color theme="1"/>
      <name val="Calibri"/>
      <family val="2"/>
      <charset val="1"/>
      <scheme val="minor"/>
    </font>
    <font>
      <b/>
      <sz val="10"/>
      <color rgb="FF000000"/>
      <name val="Arial"/>
      <family val="2"/>
    </font>
    <font>
      <sz val="10"/>
      <color rgb="FF000000"/>
      <name val="Arial"/>
      <family val="2"/>
    </font>
    <font>
      <sz val="10"/>
      <color theme="1"/>
      <name val="Arial"/>
      <family val="2"/>
    </font>
    <font>
      <b/>
      <i/>
      <sz val="10"/>
      <name val="Arial"/>
      <family val="2"/>
    </font>
    <font>
      <i/>
      <sz val="10"/>
      <color rgb="FF000000"/>
      <name val="Arial"/>
      <family val="2"/>
    </font>
    <font>
      <b/>
      <sz val="10"/>
      <color theme="1"/>
      <name val="Arial"/>
      <family val="2"/>
    </font>
    <font>
      <b/>
      <sz val="10"/>
      <color theme="1"/>
      <name val="Calibri"/>
      <family val="2"/>
      <scheme val="minor"/>
    </font>
    <font>
      <b/>
      <sz val="12"/>
      <color theme="1"/>
      <name val="Arial"/>
      <family val="2"/>
    </font>
    <font>
      <sz val="12"/>
      <color theme="1"/>
      <name val="Calibri"/>
      <family val="2"/>
      <charset val="1"/>
      <scheme val="minor"/>
    </font>
    <font>
      <b/>
      <sz val="12"/>
      <color rgb="FF000000"/>
      <name val="Arial"/>
      <family val="2"/>
    </font>
    <font>
      <sz val="11"/>
      <name val="Calibri"/>
      <family val="2"/>
      <charset val="1"/>
      <scheme val="minor"/>
    </font>
    <font>
      <sz val="10"/>
      <name val="Calibri"/>
      <family val="2"/>
      <charset val="1"/>
      <scheme val="minor"/>
    </font>
    <font>
      <sz val="11"/>
      <color theme="1"/>
      <name val="Calibri"/>
      <family val="2"/>
      <scheme val="minor"/>
    </font>
    <font>
      <sz val="10"/>
      <color rgb="FFFF0000"/>
      <name val="Arial"/>
      <family val="2"/>
    </font>
    <font>
      <sz val="10"/>
      <color theme="1"/>
      <name val="Calibri"/>
      <family val="2"/>
      <scheme val="minor"/>
    </font>
    <font>
      <sz val="11"/>
      <color theme="1"/>
      <name val="Calibri"/>
      <family val="2"/>
      <charset val="1"/>
      <scheme val="minor"/>
    </font>
    <font>
      <b/>
      <sz val="14"/>
      <color theme="1"/>
      <name val="Calibri"/>
      <family val="2"/>
      <scheme val="minor"/>
    </font>
    <font>
      <b/>
      <sz val="12"/>
      <color indexed="8"/>
      <name val="Calibri"/>
      <family val="2"/>
    </font>
    <font>
      <sz val="12"/>
      <color indexed="8"/>
      <name val="Calibri"/>
      <family val="2"/>
    </font>
    <font>
      <u/>
      <sz val="11"/>
      <color theme="10"/>
      <name val="Calibri"/>
      <family val="2"/>
      <charset val="1"/>
    </font>
    <font>
      <i/>
      <sz val="12"/>
      <color indexed="8"/>
      <name val="Calibri"/>
      <family val="2"/>
    </font>
    <font>
      <sz val="12"/>
      <color theme="1"/>
      <name val="Calibri"/>
      <family val="2"/>
    </font>
    <font>
      <sz val="11"/>
      <name val="Calibri"/>
      <family val="2"/>
      <charset val="1"/>
    </font>
    <font>
      <b/>
      <sz val="11"/>
      <name val="Calibri"/>
      <family val="2"/>
    </font>
    <font>
      <b/>
      <sz val="12"/>
      <color theme="1"/>
      <name val="Calibri"/>
      <family val="2"/>
      <scheme val="minor"/>
    </font>
    <font>
      <sz val="11"/>
      <name val="Calibri"/>
      <family val="2"/>
      <scheme val="minor"/>
    </font>
    <font>
      <b/>
      <sz val="11"/>
      <name val="Calibri"/>
      <family val="2"/>
      <scheme val="minor"/>
    </font>
    <font>
      <b/>
      <sz val="12"/>
      <name val="Calibri"/>
      <family val="2"/>
      <scheme val="minor"/>
    </font>
    <font>
      <sz val="11"/>
      <name val="Calibri"/>
      <family val="2"/>
    </font>
    <font>
      <sz val="10"/>
      <name val="Calibri"/>
      <family val="2"/>
      <scheme val="minor"/>
    </font>
    <font>
      <b/>
      <sz val="12"/>
      <name val="Bookman Old Style"/>
      <family val="1"/>
    </font>
    <font>
      <sz val="10"/>
      <name val="Bookman Old Style"/>
      <family val="1"/>
    </font>
    <font>
      <sz val="10"/>
      <name val="Times New Roman"/>
      <family val="1"/>
    </font>
    <font>
      <b/>
      <sz val="10"/>
      <name val="Bookman Old Style"/>
      <family val="1"/>
    </font>
    <font>
      <b/>
      <sz val="10"/>
      <color indexed="8"/>
      <name val="Bookman Old Style"/>
      <family val="1"/>
    </font>
    <font>
      <b/>
      <sz val="10"/>
      <name val="Times New Roman"/>
      <family val="1"/>
    </font>
    <font>
      <sz val="10"/>
      <color theme="1"/>
      <name val="Bookman Old Style"/>
      <family val="1"/>
    </font>
    <font>
      <sz val="10"/>
      <color indexed="8"/>
      <name val="Bookman Old Style"/>
      <family val="1"/>
    </font>
    <font>
      <i/>
      <sz val="10"/>
      <name val="Bookman Old Style"/>
      <family val="1"/>
    </font>
    <font>
      <u/>
      <sz val="10"/>
      <color indexed="10"/>
      <name val="Bookman Old Style"/>
      <family val="1"/>
    </font>
    <font>
      <sz val="10"/>
      <color indexed="10"/>
      <name val="Bookman Old Style"/>
      <family val="1"/>
    </font>
    <font>
      <sz val="10"/>
      <color rgb="FFFF0000"/>
      <name val="Bookman Old Style"/>
      <family val="1"/>
    </font>
    <font>
      <sz val="10"/>
      <color indexed="9"/>
      <name val="Bookman Old Style"/>
      <family val="1"/>
    </font>
    <font>
      <i/>
      <sz val="10"/>
      <color indexed="8"/>
      <name val="Bookman Old Style"/>
      <family val="1"/>
    </font>
    <font>
      <i/>
      <sz val="10"/>
      <color theme="1"/>
      <name val="Bookman Old Style"/>
      <family val="1"/>
    </font>
    <font>
      <sz val="10"/>
      <color rgb="FF000000"/>
      <name val="Bookman Old Style"/>
      <family val="1"/>
    </font>
    <font>
      <sz val="11"/>
      <color indexed="8"/>
      <name val="Calibri"/>
      <family val="2"/>
      <charset val="1"/>
    </font>
    <font>
      <b/>
      <sz val="9"/>
      <color indexed="81"/>
      <name val="Tahoma"/>
      <family val="2"/>
    </font>
    <font>
      <sz val="9"/>
      <color indexed="81"/>
      <name val="Tahoma"/>
      <family val="2"/>
    </font>
    <font>
      <i/>
      <sz val="10"/>
      <color theme="1"/>
      <name val="Calibri"/>
      <family val="2"/>
      <scheme val="minor"/>
    </font>
    <font>
      <b/>
      <sz val="10"/>
      <name val="Calibri"/>
      <family val="2"/>
      <scheme val="minor"/>
    </font>
    <font>
      <b/>
      <sz val="10"/>
      <name val="Calibri"/>
      <family val="2"/>
      <charset val="1"/>
      <scheme val="minor"/>
    </font>
    <font>
      <vertAlign val="superscript"/>
      <sz val="10"/>
      <name val="Calibri"/>
      <family val="2"/>
      <scheme val="minor"/>
    </font>
    <font>
      <i/>
      <sz val="10"/>
      <name val="Calibri"/>
      <family val="2"/>
      <scheme val="minor"/>
    </font>
    <font>
      <strike/>
      <sz val="10"/>
      <name val="Calibri"/>
      <family val="2"/>
      <scheme val="minor"/>
    </font>
    <font>
      <b/>
      <sz val="12"/>
      <color rgb="FF000000"/>
      <name val="Calibri"/>
      <family val="2"/>
      <scheme val="minor"/>
    </font>
    <font>
      <sz val="10"/>
      <color theme="0"/>
      <name val="Bookman Old Style"/>
      <family val="1"/>
    </font>
    <font>
      <sz val="10"/>
      <color theme="1"/>
      <name val="Times New Roman"/>
      <family val="1"/>
    </font>
    <font>
      <vertAlign val="superscript"/>
      <sz val="10"/>
      <color theme="1"/>
      <name val="Bookman Old Style"/>
      <family val="1"/>
    </font>
    <font>
      <vertAlign val="superscript"/>
      <sz val="10"/>
      <name val="Bookman Old Style"/>
      <family val="1"/>
    </font>
    <font>
      <b/>
      <sz val="18"/>
      <color theme="1"/>
      <name val="Calibri"/>
      <family val="2"/>
      <scheme val="minor"/>
    </font>
    <font>
      <b/>
      <i/>
      <sz val="10"/>
      <name val="Calibri"/>
      <family val="2"/>
      <scheme val="minor"/>
    </font>
    <font>
      <sz val="10"/>
      <color rgb="FFFF0000"/>
      <name val="Calibri"/>
      <family val="2"/>
      <scheme val="minor"/>
    </font>
    <font>
      <sz val="10"/>
      <color rgb="FF000000"/>
      <name val="Calibri"/>
      <family val="2"/>
      <scheme val="minor"/>
    </font>
    <font>
      <sz val="10"/>
      <color indexed="8"/>
      <name val="Calibri"/>
      <family val="2"/>
      <scheme val="minor"/>
    </font>
    <font>
      <b/>
      <sz val="10"/>
      <color rgb="FF000000"/>
      <name val="Calibri"/>
      <family val="2"/>
      <scheme val="minor"/>
    </font>
    <font>
      <vertAlign val="superscript"/>
      <sz val="10"/>
      <color theme="1"/>
      <name val="Calibri"/>
      <family val="2"/>
      <scheme val="minor"/>
    </font>
    <font>
      <b/>
      <sz val="10"/>
      <color theme="1"/>
      <name val="Bookman Old Style"/>
      <family val="1"/>
    </font>
    <font>
      <b/>
      <i/>
      <sz val="9"/>
      <name val="Bookman Old Style"/>
      <family val="1"/>
    </font>
    <font>
      <b/>
      <sz val="9"/>
      <name val="Bookman Old Style"/>
      <family val="1"/>
    </font>
    <font>
      <vertAlign val="superscript"/>
      <sz val="10"/>
      <color indexed="8"/>
      <name val="Bookman Old Style"/>
      <family val="1"/>
    </font>
    <font>
      <strike/>
      <sz val="10"/>
      <color rgb="FFFF0000"/>
      <name val="Calibri"/>
      <family val="2"/>
      <scheme val="minor"/>
    </font>
    <font>
      <sz val="10"/>
      <color rgb="FFFF0000"/>
      <name val="Times New Roman"/>
      <family val="1"/>
    </font>
    <font>
      <i/>
      <vertAlign val="superscript"/>
      <sz val="10"/>
      <name val="Calibri"/>
      <family val="2"/>
      <scheme val="minor"/>
    </font>
    <font>
      <strike/>
      <sz val="10"/>
      <name val="Bookman Old Style"/>
      <family val="1"/>
    </font>
    <font>
      <b/>
      <vertAlign val="superscript"/>
      <sz val="10"/>
      <name val="Calibri"/>
      <family val="2"/>
      <scheme val="minor"/>
    </font>
    <font>
      <b/>
      <sz val="10"/>
      <color indexed="8"/>
      <name val="Calibri"/>
      <family val="2"/>
      <scheme val="minor"/>
    </font>
    <font>
      <i/>
      <vertAlign val="superscript"/>
      <sz val="10"/>
      <color indexed="8"/>
      <name val="Bookman Old Style"/>
      <family val="1"/>
    </font>
    <font>
      <i/>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4F6FC"/>
        <bgColor indexed="64"/>
      </patternFill>
    </fill>
    <fill>
      <patternFill patternType="solid">
        <fgColor theme="0"/>
        <bgColor indexed="64"/>
      </patternFill>
    </fill>
    <fill>
      <patternFill patternType="solid">
        <fgColor rgb="FFCBDCA8"/>
        <bgColor indexed="64"/>
      </patternFill>
    </fill>
    <fill>
      <patternFill patternType="solid">
        <fgColor theme="0" tint="-0.249977111117893"/>
        <bgColor indexed="64"/>
      </patternFill>
    </fill>
  </fills>
  <borders count="8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auto="1"/>
      </left>
      <right/>
      <top/>
      <bottom/>
      <diagonal/>
    </border>
    <border>
      <left/>
      <right style="thin">
        <color auto="1"/>
      </right>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auto="1"/>
      </left>
      <right/>
      <top/>
      <bottom style="hair">
        <color auto="1"/>
      </bottom>
      <diagonal/>
    </border>
    <border>
      <left/>
      <right style="thin">
        <color auto="1"/>
      </right>
      <top/>
      <bottom style="hair">
        <color auto="1"/>
      </bottom>
      <diagonal/>
    </border>
    <border>
      <left style="thin">
        <color indexed="64"/>
      </left>
      <right style="thin">
        <color indexed="64"/>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indexed="64"/>
      </left>
      <right style="thin">
        <color indexed="64"/>
      </right>
      <top style="hair">
        <color auto="1"/>
      </top>
      <bottom style="hair">
        <color auto="1"/>
      </bottom>
      <diagonal/>
    </border>
    <border>
      <left style="thin">
        <color auto="1"/>
      </left>
      <right/>
      <top style="hair">
        <color auto="1"/>
      </top>
      <bottom style="thin">
        <color indexed="64"/>
      </bottom>
      <diagonal/>
    </border>
    <border>
      <left/>
      <right style="thin">
        <color indexed="64"/>
      </right>
      <top style="hair">
        <color auto="1"/>
      </top>
      <bottom style="thin">
        <color indexed="64"/>
      </bottom>
      <diagonal/>
    </border>
    <border>
      <left style="thin">
        <color indexed="64"/>
      </left>
      <right style="thin">
        <color indexed="64"/>
      </right>
      <top style="hair">
        <color auto="1"/>
      </top>
      <bottom style="thin">
        <color indexed="64"/>
      </bottom>
      <diagonal/>
    </border>
    <border>
      <left style="thin">
        <color auto="1"/>
      </left>
      <right/>
      <top style="hair">
        <color auto="1"/>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top style="hair">
        <color auto="1"/>
      </top>
      <bottom style="medium">
        <color indexed="64"/>
      </bottom>
      <diagonal/>
    </border>
    <border>
      <left/>
      <right style="thin">
        <color indexed="64"/>
      </right>
      <top style="hair">
        <color auto="1"/>
      </top>
      <bottom style="medium">
        <color indexed="64"/>
      </bottom>
      <diagonal/>
    </border>
    <border>
      <left style="thin">
        <color indexed="64"/>
      </left>
      <right style="thin">
        <color indexed="64"/>
      </right>
      <top style="hair">
        <color auto="1"/>
      </top>
      <bottom style="medium">
        <color indexed="64"/>
      </bottom>
      <diagonal/>
    </border>
    <border>
      <left/>
      <right style="thin">
        <color auto="1"/>
      </right>
      <top style="hair">
        <color auto="1"/>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thin">
        <color theme="1"/>
      </left>
      <right style="medium">
        <color indexed="64"/>
      </right>
      <top style="thin">
        <color theme="1"/>
      </top>
      <bottom style="thin">
        <color theme="1"/>
      </bottom>
      <diagonal/>
    </border>
    <border>
      <left style="thin">
        <color theme="1"/>
      </left>
      <right style="medium">
        <color indexed="64"/>
      </right>
      <top style="thin">
        <color theme="1"/>
      </top>
      <bottom style="thin">
        <color indexed="64"/>
      </bottom>
      <diagonal/>
    </border>
    <border>
      <left/>
      <right style="medium">
        <color auto="1"/>
      </right>
      <top style="medium">
        <color auto="1"/>
      </top>
      <bottom style="thin">
        <color auto="1"/>
      </bottom>
      <diagonal/>
    </border>
    <border>
      <left style="thin">
        <color auto="1"/>
      </left>
      <right/>
      <top style="thin">
        <color auto="1"/>
      </top>
      <bottom style="hair">
        <color auto="1"/>
      </bottom>
      <diagonal/>
    </border>
    <border>
      <left/>
      <right style="thin">
        <color auto="1"/>
      </right>
      <top style="thin">
        <color indexed="64"/>
      </top>
      <bottom style="hair">
        <color auto="1"/>
      </bottom>
      <diagonal/>
    </border>
    <border>
      <left style="thin">
        <color auto="1"/>
      </left>
      <right style="thin">
        <color auto="1"/>
      </right>
      <top style="thin">
        <color indexed="64"/>
      </top>
      <bottom style="hair">
        <color auto="1"/>
      </bottom>
      <diagonal/>
    </border>
    <border>
      <left/>
      <right style="medium">
        <color auto="1"/>
      </right>
      <top style="thin">
        <color auto="1"/>
      </top>
      <bottom style="thin">
        <color indexed="64"/>
      </bottom>
      <diagonal/>
    </border>
    <border>
      <left/>
      <right style="medium">
        <color auto="1"/>
      </right>
      <top/>
      <bottom style="hair">
        <color auto="1"/>
      </bottom>
      <diagonal/>
    </border>
    <border>
      <left/>
      <right style="medium">
        <color auto="1"/>
      </right>
      <top style="hair">
        <color auto="1"/>
      </top>
      <bottom style="hair">
        <color auto="1"/>
      </bottom>
      <diagonal/>
    </border>
    <border>
      <left style="thin">
        <color auto="1"/>
      </left>
      <right style="medium">
        <color auto="1"/>
      </right>
      <top style="hair">
        <color auto="1"/>
      </top>
      <bottom style="hair">
        <color auto="1"/>
      </bottom>
      <diagonal/>
    </border>
    <border>
      <left/>
      <right style="medium">
        <color auto="1"/>
      </right>
      <top style="hair">
        <color auto="1"/>
      </top>
      <bottom style="thin">
        <color indexed="64"/>
      </bottom>
      <diagonal/>
    </border>
    <border>
      <left/>
      <right style="medium">
        <color auto="1"/>
      </right>
      <top/>
      <bottom style="medium">
        <color auto="1"/>
      </bottom>
      <diagonal/>
    </border>
    <border>
      <left style="medium">
        <color indexed="64"/>
      </left>
      <right/>
      <top style="thin">
        <color indexed="64"/>
      </top>
      <bottom/>
      <diagonal/>
    </border>
    <border>
      <left style="thin">
        <color theme="1"/>
      </left>
      <right style="medium">
        <color indexed="64"/>
      </right>
      <top/>
      <bottom style="thin">
        <color theme="1"/>
      </bottom>
      <diagonal/>
    </border>
    <border>
      <left style="thin">
        <color auto="1"/>
      </left>
      <right style="thin">
        <color indexed="64"/>
      </right>
      <top style="hair">
        <color auto="1"/>
      </top>
      <bottom/>
      <diagonal/>
    </border>
    <border>
      <left/>
      <right/>
      <top/>
      <bottom style="hair">
        <color indexed="64"/>
      </bottom>
      <diagonal/>
    </border>
    <border>
      <left/>
      <right/>
      <top style="medium">
        <color indexed="64"/>
      </top>
      <bottom/>
      <diagonal/>
    </border>
    <border>
      <left style="medium">
        <color indexed="64"/>
      </left>
      <right/>
      <top/>
      <bottom style="medium">
        <color indexed="64"/>
      </bottom>
      <diagonal/>
    </border>
  </borders>
  <cellStyleXfs count="75">
    <xf numFmtId="0" fontId="0" fillId="0" borderId="0"/>
    <xf numFmtId="41" fontId="24" fillId="0" borderId="0" applyFont="0" applyFill="0" applyBorder="0" applyAlignment="0" applyProtection="0"/>
    <xf numFmtId="0" fontId="28" fillId="0" borderId="0" applyNumberFormat="0" applyFill="0" applyBorder="0" applyAlignment="0" applyProtection="0">
      <alignment vertical="top"/>
      <protection locked="0"/>
    </xf>
    <xf numFmtId="0" fontId="2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41" fontId="55" fillId="0" borderId="0" applyFont="0" applyFill="0" applyBorder="0" applyAlignment="0" applyProtection="0"/>
    <xf numFmtId="41" fontId="55" fillId="0" borderId="0" applyFont="0" applyFill="0" applyBorder="0" applyAlignment="0" applyProtection="0"/>
    <xf numFmtId="43" fontId="24" fillId="0" borderId="0" applyFont="0" applyFill="0" applyBorder="0" applyAlignment="0" applyProtection="0"/>
    <xf numFmtId="43" fontId="5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1250">
    <xf numFmtId="0" fontId="0" fillId="0" borderId="0" xfId="0"/>
    <xf numFmtId="0" fontId="8" fillId="0" borderId="0" xfId="0" applyFont="1"/>
    <xf numFmtId="0" fontId="4" fillId="0" borderId="1" xfId="0" applyFont="1" applyFill="1" applyBorder="1" applyAlignment="1">
      <alignment horizontal="left" vertical="top" wrapText="1" readingOrder="1"/>
    </xf>
    <xf numFmtId="0" fontId="10" fillId="0" borderId="1" xfId="0" applyFont="1" applyFill="1" applyBorder="1" applyAlignment="1">
      <alignment horizontal="left" vertical="top" wrapText="1" readingOrder="1"/>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xf numFmtId="0" fontId="9" fillId="0" borderId="2" xfId="0" applyFont="1" applyFill="1" applyBorder="1" applyAlignment="1">
      <alignment vertical="center" wrapText="1" readingOrder="1"/>
    </xf>
    <xf numFmtId="164" fontId="11" fillId="0" borderId="0" xfId="0" applyNumberFormat="1" applyFont="1" applyAlignment="1">
      <alignment horizontal="center" vertical="center"/>
    </xf>
    <xf numFmtId="0" fontId="14" fillId="0" borderId="0" xfId="0" applyFont="1" applyAlignment="1">
      <alignment vertical="center"/>
    </xf>
    <xf numFmtId="0" fontId="18" fillId="0" borderId="0" xfId="0" applyFont="1" applyAlignment="1">
      <alignment horizontal="center"/>
    </xf>
    <xf numFmtId="0" fontId="6" fillId="2" borderId="2" xfId="0" applyFont="1" applyFill="1" applyBorder="1" applyAlignment="1">
      <alignment vertical="top" wrapText="1" readingOrder="1"/>
    </xf>
    <xf numFmtId="0" fontId="4" fillId="2" borderId="1" xfId="0" applyFont="1" applyFill="1" applyBorder="1" applyAlignment="1">
      <alignment horizontal="left" vertical="top" wrapText="1" readingOrder="1"/>
    </xf>
    <xf numFmtId="165" fontId="6" fillId="2" borderId="2" xfId="0" applyNumberFormat="1" applyFont="1" applyFill="1" applyBorder="1" applyAlignment="1">
      <alignment horizontal="right" vertical="top" wrapText="1"/>
    </xf>
    <xf numFmtId="0" fontId="11" fillId="0" borderId="0" xfId="0" applyFont="1" applyFill="1" applyAlignment="1">
      <alignment vertical="top"/>
    </xf>
    <xf numFmtId="0" fontId="4" fillId="0" borderId="2" xfId="0" applyFont="1" applyFill="1" applyBorder="1" applyAlignment="1">
      <alignment vertical="top" wrapText="1" readingOrder="1"/>
    </xf>
    <xf numFmtId="0" fontId="11" fillId="0" borderId="0" xfId="0" applyFont="1" applyAlignment="1">
      <alignment vertical="top"/>
    </xf>
    <xf numFmtId="0" fontId="10" fillId="0" borderId="2" xfId="0" applyFont="1" applyFill="1" applyBorder="1" applyAlignment="1">
      <alignment vertical="top" wrapText="1" readingOrder="1"/>
    </xf>
    <xf numFmtId="0" fontId="14" fillId="0" borderId="0" xfId="0" applyFont="1" applyFill="1" applyAlignment="1">
      <alignment vertical="top"/>
    </xf>
    <xf numFmtId="165" fontId="4" fillId="4" borderId="2" xfId="0" applyNumberFormat="1" applyFont="1" applyFill="1" applyBorder="1" applyAlignment="1">
      <alignment horizontal="right" vertical="top" wrapText="1"/>
    </xf>
    <xf numFmtId="165" fontId="4" fillId="4" borderId="1" xfId="0" applyNumberFormat="1" applyFont="1" applyFill="1" applyBorder="1" applyAlignment="1">
      <alignment horizontal="right" vertical="top" wrapText="1"/>
    </xf>
    <xf numFmtId="165" fontId="10" fillId="4" borderId="1" xfId="0" applyNumberFormat="1" applyFont="1" applyFill="1" applyBorder="1" applyAlignment="1">
      <alignment horizontal="right" vertical="top" wrapText="1"/>
    </xf>
    <xf numFmtId="165" fontId="10" fillId="4" borderId="2" xfId="0" applyNumberFormat="1" applyFont="1" applyFill="1" applyBorder="1" applyAlignment="1">
      <alignment horizontal="right" vertical="top" wrapText="1"/>
    </xf>
    <xf numFmtId="0" fontId="10" fillId="0" borderId="1" xfId="0" applyFont="1" applyFill="1" applyBorder="1" applyAlignment="1">
      <alignment vertical="top" wrapText="1" readingOrder="1"/>
    </xf>
    <xf numFmtId="1" fontId="6" fillId="4" borderId="9" xfId="0" applyNumberFormat="1" applyFont="1" applyFill="1" applyBorder="1" applyAlignment="1">
      <alignment horizontal="center" vertical="center" wrapText="1"/>
    </xf>
    <xf numFmtId="1" fontId="6" fillId="4" borderId="1" xfId="0" applyNumberFormat="1" applyFont="1" applyFill="1" applyBorder="1" applyAlignment="1">
      <alignment horizontal="center" vertical="center" wrapText="1"/>
    </xf>
    <xf numFmtId="0" fontId="9" fillId="4" borderId="2" xfId="0" applyFont="1" applyFill="1" applyBorder="1" applyAlignment="1">
      <alignment vertical="center" wrapText="1" readingOrder="1"/>
    </xf>
    <xf numFmtId="0" fontId="6" fillId="4" borderId="1" xfId="0" applyFont="1" applyFill="1" applyBorder="1" applyAlignment="1">
      <alignment horizontal="left" vertical="center" wrapText="1" readingOrder="1"/>
    </xf>
    <xf numFmtId="164" fontId="6" fillId="4" borderId="1" xfId="0" applyNumberFormat="1" applyFont="1" applyFill="1" applyBorder="1" applyAlignment="1">
      <alignment horizontal="right" vertical="center" wrapText="1"/>
    </xf>
    <xf numFmtId="0" fontId="11" fillId="0" borderId="1" xfId="0" applyFont="1" applyBorder="1" applyAlignment="1">
      <alignment horizontal="center" vertical="top"/>
    </xf>
    <xf numFmtId="0" fontId="11" fillId="0" borderId="2" xfId="0" applyFont="1" applyBorder="1" applyAlignment="1">
      <alignment horizontal="center" vertical="top"/>
    </xf>
    <xf numFmtId="0" fontId="11" fillId="0" borderId="3" xfId="0" applyFont="1" applyBorder="1" applyAlignment="1">
      <alignment horizontal="center" vertical="top"/>
    </xf>
    <xf numFmtId="0" fontId="18" fillId="0" borderId="0" xfId="0" applyFont="1" applyAlignment="1">
      <alignment horizontal="center"/>
    </xf>
    <xf numFmtId="0" fontId="11" fillId="2" borderId="2" xfId="0" applyFont="1" applyFill="1" applyBorder="1" applyAlignment="1">
      <alignment horizontal="center" vertical="top"/>
    </xf>
    <xf numFmtId="0" fontId="11" fillId="0" borderId="1" xfId="0" quotePrefix="1" applyFont="1" applyBorder="1" applyAlignment="1">
      <alignment horizontal="center" vertical="top"/>
    </xf>
    <xf numFmtId="0" fontId="14" fillId="2" borderId="3" xfId="0" applyFont="1" applyFill="1" applyBorder="1" applyAlignment="1">
      <alignment horizontal="center" vertical="top"/>
    </xf>
    <xf numFmtId="0" fontId="9" fillId="2" borderId="3" xfId="0" applyFont="1" applyFill="1" applyBorder="1" applyAlignment="1">
      <alignment horizontal="left" vertical="top" wrapText="1" readingOrder="1"/>
    </xf>
    <xf numFmtId="165" fontId="9" fillId="2" borderId="3" xfId="0" applyNumberFormat="1" applyFont="1" applyFill="1" applyBorder="1" applyAlignment="1">
      <alignment horizontal="right" vertical="top" wrapText="1"/>
    </xf>
    <xf numFmtId="0" fontId="11" fillId="0" borderId="12" xfId="0" applyFont="1" applyBorder="1" applyAlignment="1">
      <alignment vertical="top"/>
    </xf>
    <xf numFmtId="0" fontId="14" fillId="2" borderId="2" xfId="0" applyFont="1" applyFill="1" applyBorder="1" applyAlignment="1">
      <alignment horizontal="center" vertical="top"/>
    </xf>
    <xf numFmtId="0" fontId="9" fillId="2" borderId="2" xfId="0" applyFont="1" applyFill="1" applyBorder="1" applyAlignment="1">
      <alignment vertical="top" wrapText="1" readingOrder="1"/>
    </xf>
    <xf numFmtId="0" fontId="6" fillId="2" borderId="1" xfId="0" applyFont="1" applyFill="1" applyBorder="1" applyAlignment="1">
      <alignment horizontal="left" vertical="top" wrapText="1" readingOrder="1"/>
    </xf>
    <xf numFmtId="0" fontId="11" fillId="0" borderId="13" xfId="0" applyFont="1" applyBorder="1" applyAlignment="1">
      <alignment vertical="top"/>
    </xf>
    <xf numFmtId="0" fontId="23" fillId="0" borderId="23" xfId="0" applyFont="1" applyBorder="1" applyAlignment="1">
      <alignment horizontal="left" vertical="top" wrapText="1"/>
    </xf>
    <xf numFmtId="49" fontId="0" fillId="0" borderId="37" xfId="0" applyNumberFormat="1" applyBorder="1" applyAlignment="1">
      <alignment horizontal="center" vertical="center" wrapText="1"/>
    </xf>
    <xf numFmtId="49" fontId="0" fillId="0" borderId="36" xfId="0" applyNumberFormat="1" applyBorder="1" applyAlignment="1">
      <alignment horizontal="center" vertical="center" wrapText="1"/>
    </xf>
    <xf numFmtId="0" fontId="27" fillId="0" borderId="39" xfId="0" applyFont="1" applyBorder="1" applyAlignment="1">
      <alignment vertical="top" wrapText="1"/>
    </xf>
    <xf numFmtId="0" fontId="27" fillId="0" borderId="30" xfId="0" applyFont="1" applyBorder="1" applyAlignment="1">
      <alignment vertical="top" wrapText="1"/>
    </xf>
    <xf numFmtId="0" fontId="27" fillId="0" borderId="32" xfId="0" applyFont="1" applyBorder="1" applyAlignment="1">
      <alignment vertical="top" wrapText="1"/>
    </xf>
    <xf numFmtId="166" fontId="0" fillId="0" borderId="11" xfId="1" applyNumberFormat="1" applyFont="1" applyBorder="1" applyAlignment="1">
      <alignment vertical="top"/>
    </xf>
    <xf numFmtId="166" fontId="0" fillId="0" borderId="3" xfId="1" applyNumberFormat="1" applyFont="1" applyBorder="1" applyAlignment="1">
      <alignment vertical="top"/>
    </xf>
    <xf numFmtId="0" fontId="27" fillId="0" borderId="42" xfId="0" applyFont="1" applyBorder="1" applyAlignment="1">
      <alignment vertical="top" wrapText="1"/>
    </xf>
    <xf numFmtId="0" fontId="27" fillId="0" borderId="15" xfId="0" applyFont="1" applyBorder="1" applyAlignment="1">
      <alignment vertical="top" wrapText="1"/>
    </xf>
    <xf numFmtId="0" fontId="27" fillId="0" borderId="8" xfId="0" applyFont="1" applyBorder="1" applyAlignment="1">
      <alignment vertical="top" wrapText="1"/>
    </xf>
    <xf numFmtId="0" fontId="27" fillId="0" borderId="10" xfId="0" applyFont="1" applyBorder="1" applyAlignment="1">
      <alignment vertical="top" wrapText="1"/>
    </xf>
    <xf numFmtId="166" fontId="0" fillId="0" borderId="7" xfId="1" applyNumberFormat="1" applyFont="1" applyBorder="1" applyAlignment="1">
      <alignment vertical="top"/>
    </xf>
    <xf numFmtId="166" fontId="0" fillId="0" borderId="1" xfId="1" applyNumberFormat="1" applyFont="1" applyBorder="1" applyAlignment="1">
      <alignment vertical="top"/>
    </xf>
    <xf numFmtId="0" fontId="27" fillId="0" borderId="0" xfId="0" applyFont="1" applyBorder="1" applyAlignment="1">
      <alignment vertical="top" wrapText="1"/>
    </xf>
    <xf numFmtId="0" fontId="27" fillId="0" borderId="44" xfId="0" applyFont="1" applyBorder="1" applyAlignment="1">
      <alignment vertical="top" wrapText="1"/>
    </xf>
    <xf numFmtId="0" fontId="27" fillId="0" borderId="7" xfId="0" applyFont="1" applyBorder="1" applyAlignment="1">
      <alignment vertical="top" wrapText="1"/>
    </xf>
    <xf numFmtId="0" fontId="27" fillId="0" borderId="5" xfId="0" applyFont="1" applyBorder="1" applyAlignment="1">
      <alignment vertical="top" wrapText="1"/>
    </xf>
    <xf numFmtId="0" fontId="27" fillId="0" borderId="45" xfId="0" applyFont="1" applyBorder="1" applyAlignment="1">
      <alignment vertical="top" wrapText="1"/>
    </xf>
    <xf numFmtId="0" fontId="27" fillId="0" borderId="13" xfId="0" applyFont="1" applyBorder="1" applyAlignment="1">
      <alignment vertical="top" wrapText="1"/>
    </xf>
    <xf numFmtId="0" fontId="30" fillId="0" borderId="8" xfId="0" applyFont="1" applyBorder="1" applyAlignment="1">
      <alignment vertical="top" wrapText="1"/>
    </xf>
    <xf numFmtId="0" fontId="30" fillId="0" borderId="7" xfId="0" applyFont="1" applyBorder="1" applyAlignment="1">
      <alignment vertical="top" wrapText="1"/>
    </xf>
    <xf numFmtId="167" fontId="0" fillId="0" borderId="1" xfId="1" applyNumberFormat="1" applyFont="1" applyBorder="1" applyAlignment="1">
      <alignment vertical="top"/>
    </xf>
    <xf numFmtId="0" fontId="29" fillId="0" borderId="10" xfId="0" applyFont="1" applyBorder="1" applyAlignment="1">
      <alignment vertical="top" wrapText="1"/>
    </xf>
    <xf numFmtId="166" fontId="0" fillId="0" borderId="10" xfId="1" applyNumberFormat="1" applyFont="1" applyBorder="1" applyAlignment="1">
      <alignment vertical="top"/>
    </xf>
    <xf numFmtId="166" fontId="0" fillId="0" borderId="2" xfId="1" applyNumberFormat="1" applyFont="1" applyBorder="1" applyAlignment="1">
      <alignment vertical="top"/>
    </xf>
    <xf numFmtId="0" fontId="27" fillId="0" borderId="47" xfId="0" applyFont="1" applyBorder="1" applyAlignment="1">
      <alignment vertical="top" wrapText="1"/>
    </xf>
    <xf numFmtId="0" fontId="27" fillId="0" borderId="14" xfId="0" applyFont="1" applyBorder="1" applyAlignment="1">
      <alignment vertical="top" wrapText="1"/>
    </xf>
    <xf numFmtId="166" fontId="0" fillId="0" borderId="15" xfId="1" applyNumberFormat="1" applyFont="1" applyBorder="1" applyAlignment="1">
      <alignment vertical="top"/>
    </xf>
    <xf numFmtId="166" fontId="0" fillId="0" borderId="4" xfId="1" applyNumberFormat="1" applyFont="1" applyBorder="1" applyAlignment="1">
      <alignment vertical="top"/>
    </xf>
    <xf numFmtId="0" fontId="0" fillId="0" borderId="39" xfId="0" applyBorder="1"/>
    <xf numFmtId="0" fontId="0" fillId="0" borderId="49" xfId="0" applyBorder="1"/>
    <xf numFmtId="0" fontId="0" fillId="0" borderId="50" xfId="0" applyBorder="1"/>
    <xf numFmtId="0" fontId="0" fillId="0" borderId="40" xfId="0" applyBorder="1"/>
    <xf numFmtId="166" fontId="0" fillId="0" borderId="49" xfId="1" applyNumberFormat="1" applyFont="1" applyBorder="1" applyAlignment="1">
      <alignment vertical="top"/>
    </xf>
    <xf numFmtId="0" fontId="7" fillId="0" borderId="42" xfId="0" applyFont="1" applyBorder="1"/>
    <xf numFmtId="0" fontId="7" fillId="0" borderId="4" xfId="0" applyFont="1" applyBorder="1"/>
    <xf numFmtId="0" fontId="7" fillId="0" borderId="14" xfId="0" applyFont="1" applyBorder="1"/>
    <xf numFmtId="167" fontId="7" fillId="0" borderId="15" xfId="0" applyNumberFormat="1" applyFont="1" applyBorder="1" applyAlignment="1">
      <alignment horizontal="center"/>
    </xf>
    <xf numFmtId="167" fontId="7" fillId="0" borderId="4" xfId="1" applyNumberFormat="1" applyFont="1" applyBorder="1" applyAlignment="1">
      <alignment vertical="top"/>
    </xf>
    <xf numFmtId="166" fontId="7" fillId="0" borderId="4" xfId="1" applyNumberFormat="1" applyFont="1" applyBorder="1" applyAlignment="1">
      <alignment vertical="top"/>
    </xf>
    <xf numFmtId="0" fontId="21" fillId="0" borderId="0" xfId="0" applyFont="1"/>
    <xf numFmtId="0" fontId="0" fillId="0" borderId="42" xfId="0" applyBorder="1"/>
    <xf numFmtId="0" fontId="0" fillId="0" borderId="4" xfId="0" applyBorder="1"/>
    <xf numFmtId="0" fontId="0" fillId="0" borderId="14" xfId="0" applyBorder="1"/>
    <xf numFmtId="0" fontId="0" fillId="0" borderId="15" xfId="0" applyBorder="1"/>
    <xf numFmtId="166" fontId="0" fillId="0" borderId="4" xfId="0" applyNumberFormat="1" applyBorder="1" applyAlignment="1">
      <alignment vertical="top"/>
    </xf>
    <xf numFmtId="0" fontId="0" fillId="0" borderId="29" xfId="0" applyBorder="1"/>
    <xf numFmtId="0" fontId="0" fillId="0" borderId="31" xfId="0" applyBorder="1"/>
    <xf numFmtId="0" fontId="0" fillId="0" borderId="30" xfId="0" applyBorder="1"/>
    <xf numFmtId="0" fontId="0" fillId="0" borderId="32" xfId="0" applyBorder="1"/>
    <xf numFmtId="0" fontId="0" fillId="0" borderId="31" xfId="0" applyBorder="1" applyAlignment="1">
      <alignment vertical="top"/>
    </xf>
    <xf numFmtId="0" fontId="0" fillId="0" borderId="1" xfId="0" applyBorder="1" applyAlignment="1">
      <alignment vertical="top"/>
    </xf>
    <xf numFmtId="168" fontId="0" fillId="0" borderId="2" xfId="1" applyNumberFormat="1" applyFont="1" applyBorder="1" applyAlignment="1">
      <alignment horizontal="right" vertical="top"/>
    </xf>
    <xf numFmtId="168" fontId="0" fillId="0" borderId="2" xfId="1" applyNumberFormat="1" applyFont="1" applyBorder="1" applyAlignment="1">
      <alignment vertical="top"/>
    </xf>
    <xf numFmtId="168" fontId="31" fillId="0" borderId="2" xfId="2" applyNumberFormat="1" applyFont="1" applyBorder="1" applyAlignment="1" applyProtection="1">
      <alignment vertical="top"/>
    </xf>
    <xf numFmtId="0" fontId="0" fillId="0" borderId="47" xfId="0" applyBorder="1" applyAlignment="1">
      <alignment vertical="top"/>
    </xf>
    <xf numFmtId="0" fontId="0" fillId="0" borderId="53" xfId="0" applyBorder="1" applyAlignment="1">
      <alignment vertical="top"/>
    </xf>
    <xf numFmtId="0" fontId="0" fillId="0" borderId="54" xfId="0" applyBorder="1" applyAlignment="1">
      <alignment vertical="top"/>
    </xf>
    <xf numFmtId="0" fontId="0" fillId="0" borderId="55" xfId="0" applyBorder="1" applyAlignment="1">
      <alignment vertical="top"/>
    </xf>
    <xf numFmtId="0" fontId="0" fillId="0" borderId="36" xfId="0" applyBorder="1" applyAlignment="1">
      <alignment vertical="top"/>
    </xf>
    <xf numFmtId="168" fontId="0" fillId="0" borderId="56" xfId="1" applyNumberFormat="1" applyFont="1" applyBorder="1" applyAlignment="1">
      <alignment vertical="top"/>
    </xf>
    <xf numFmtId="168" fontId="0" fillId="0" borderId="36" xfId="1" applyNumberFormat="1" applyFont="1" applyBorder="1" applyAlignment="1">
      <alignment horizontal="right" vertical="top"/>
    </xf>
    <xf numFmtId="168" fontId="19" fillId="0" borderId="56" xfId="1" applyNumberFormat="1" applyFont="1" applyBorder="1" applyAlignment="1">
      <alignment vertical="top"/>
    </xf>
    <xf numFmtId="168" fontId="32" fillId="0" borderId="4" xfId="2" applyNumberFormat="1" applyFont="1" applyBorder="1" applyAlignment="1" applyProtection="1">
      <alignment vertical="top"/>
    </xf>
    <xf numFmtId="168" fontId="7" fillId="0" borderId="4" xfId="1" applyNumberFormat="1" applyFont="1" applyBorder="1" applyAlignment="1">
      <alignment vertical="top"/>
    </xf>
    <xf numFmtId="168" fontId="32" fillId="0" borderId="48" xfId="2" applyNumberFormat="1" applyFont="1" applyBorder="1" applyAlignment="1" applyProtection="1">
      <alignment vertical="top"/>
    </xf>
    <xf numFmtId="168" fontId="0" fillId="0" borderId="4" xfId="1" applyNumberFormat="1" applyFont="1" applyBorder="1" applyAlignment="1">
      <alignment vertical="top"/>
    </xf>
    <xf numFmtId="0" fontId="33" fillId="0" borderId="39" xfId="0" applyFont="1" applyBorder="1"/>
    <xf numFmtId="0" fontId="33" fillId="0" borderId="49" xfId="0" applyFont="1" applyBorder="1" applyAlignment="1">
      <alignment horizontal="left" vertical="top" wrapText="1"/>
    </xf>
    <xf numFmtId="0" fontId="33" fillId="0" borderId="50" xfId="0" applyFont="1" applyBorder="1" applyAlignment="1">
      <alignment horizontal="left" vertical="top" wrapText="1"/>
    </xf>
    <xf numFmtId="0" fontId="33" fillId="0" borderId="40" xfId="0" applyFont="1" applyBorder="1" applyAlignment="1">
      <alignment horizontal="left" vertical="top" wrapText="1"/>
    </xf>
    <xf numFmtId="0" fontId="33" fillId="0" borderId="49" xfId="0" applyFont="1" applyBorder="1" applyAlignment="1">
      <alignment vertical="top"/>
    </xf>
    <xf numFmtId="167" fontId="33" fillId="0" borderId="49" xfId="0" applyNumberFormat="1" applyFont="1" applyBorder="1" applyAlignment="1">
      <alignment vertical="top"/>
    </xf>
    <xf numFmtId="0" fontId="33" fillId="0" borderId="42" xfId="0" applyFont="1" applyBorder="1"/>
    <xf numFmtId="0" fontId="33" fillId="0" borderId="4" xfId="0" applyFont="1" applyBorder="1" applyAlignment="1">
      <alignment horizontal="left" vertical="top" wrapText="1"/>
    </xf>
    <xf numFmtId="0" fontId="33" fillId="0" borderId="14" xfId="0" applyFont="1" applyBorder="1" applyAlignment="1">
      <alignment horizontal="left" vertical="top" wrapText="1"/>
    </xf>
    <xf numFmtId="0" fontId="33" fillId="0" borderId="15" xfId="0" applyFont="1" applyBorder="1" applyAlignment="1">
      <alignment horizontal="center" vertical="top" wrapText="1"/>
    </xf>
    <xf numFmtId="0" fontId="33" fillId="0" borderId="4" xfId="0" applyFont="1" applyBorder="1" applyAlignment="1">
      <alignment vertical="top"/>
    </xf>
    <xf numFmtId="169" fontId="33" fillId="0" borderId="4" xfId="0" applyNumberFormat="1" applyFont="1" applyBorder="1" applyAlignment="1">
      <alignment vertical="top"/>
    </xf>
    <xf numFmtId="0" fontId="33" fillId="0" borderId="47" xfId="0" applyFont="1" applyBorder="1"/>
    <xf numFmtId="0" fontId="33" fillId="0" borderId="56" xfId="0" applyFont="1" applyBorder="1" applyAlignment="1">
      <alignment horizontal="left" vertical="top" wrapText="1"/>
    </xf>
    <xf numFmtId="0" fontId="33" fillId="0" borderId="53" xfId="0" applyFont="1" applyBorder="1" applyAlignment="1">
      <alignment horizontal="left" vertical="top" wrapText="1"/>
    </xf>
    <xf numFmtId="0" fontId="33" fillId="0" borderId="55" xfId="0" applyFont="1" applyBorder="1" applyAlignment="1">
      <alignment horizontal="left" vertical="top" wrapText="1"/>
    </xf>
    <xf numFmtId="0" fontId="33" fillId="0" borderId="56" xfId="0" applyFont="1" applyBorder="1" applyAlignment="1">
      <alignment vertical="top"/>
    </xf>
    <xf numFmtId="0" fontId="0" fillId="0" borderId="0" xfId="0" applyAlignment="1">
      <alignment horizontal="left" vertical="top" wrapText="1"/>
    </xf>
    <xf numFmtId="0" fontId="0" fillId="0" borderId="0" xfId="0" applyAlignment="1">
      <alignment vertical="top"/>
    </xf>
    <xf numFmtId="169" fontId="0" fillId="0" borderId="0" xfId="0" applyNumberFormat="1" applyAlignment="1">
      <alignment vertical="top"/>
    </xf>
    <xf numFmtId="3" fontId="0" fillId="0" borderId="0" xfId="0" applyNumberFormat="1"/>
    <xf numFmtId="41" fontId="0" fillId="0" borderId="0" xfId="1" applyFont="1" applyAlignment="1">
      <alignment vertical="top"/>
    </xf>
    <xf numFmtId="41" fontId="0" fillId="0" borderId="0" xfId="0" applyNumberFormat="1" applyAlignment="1">
      <alignment vertical="top"/>
    </xf>
    <xf numFmtId="41" fontId="0" fillId="0" borderId="0" xfId="1" applyFont="1"/>
    <xf numFmtId="41" fontId="28" fillId="0" borderId="0" xfId="2" applyNumberFormat="1" applyAlignment="1" applyProtection="1">
      <alignment vertical="top"/>
    </xf>
    <xf numFmtId="0" fontId="23" fillId="0" borderId="59" xfId="0" applyFont="1" applyBorder="1" applyAlignment="1">
      <alignment horizontal="left" vertical="top" wrapText="1"/>
    </xf>
    <xf numFmtId="0" fontId="34" fillId="0" borderId="0" xfId="0" applyFont="1"/>
    <xf numFmtId="49" fontId="34" fillId="0" borderId="36" xfId="0" applyNumberFormat="1" applyFont="1" applyBorder="1" applyAlignment="1">
      <alignment horizontal="center" vertical="center" wrapText="1"/>
    </xf>
    <xf numFmtId="166" fontId="34" fillId="0" borderId="1" xfId="1" applyNumberFormat="1" applyFont="1" applyBorder="1" applyAlignment="1">
      <alignment vertical="top"/>
    </xf>
    <xf numFmtId="166" fontId="34" fillId="0" borderId="4" xfId="1" applyNumberFormat="1" applyFont="1" applyBorder="1" applyAlignment="1">
      <alignment vertical="top"/>
    </xf>
    <xf numFmtId="166" fontId="34" fillId="0" borderId="49" xfId="1" applyNumberFormat="1" applyFont="1" applyBorder="1" applyAlignment="1">
      <alignment vertical="top"/>
    </xf>
    <xf numFmtId="167" fontId="35" fillId="0" borderId="4" xfId="1" applyNumberFormat="1" applyFont="1" applyBorder="1" applyAlignment="1">
      <alignment vertical="top"/>
    </xf>
    <xf numFmtId="0" fontId="34" fillId="0" borderId="31" xfId="0" applyFont="1" applyBorder="1" applyAlignment="1">
      <alignment vertical="top"/>
    </xf>
    <xf numFmtId="168" fontId="34" fillId="0" borderId="56" xfId="1" applyNumberFormat="1" applyFont="1" applyBorder="1" applyAlignment="1">
      <alignment vertical="top"/>
    </xf>
    <xf numFmtId="168" fontId="34" fillId="0" borderId="4" xfId="1" applyNumberFormat="1" applyFont="1" applyBorder="1" applyAlignment="1">
      <alignment vertical="top"/>
    </xf>
    <xf numFmtId="167" fontId="36" fillId="0" borderId="49" xfId="0" applyNumberFormat="1" applyFont="1" applyBorder="1" applyAlignment="1">
      <alignment vertical="top"/>
    </xf>
    <xf numFmtId="169" fontId="36" fillId="0" borderId="4" xfId="0" applyNumberFormat="1" applyFont="1" applyBorder="1" applyAlignment="1">
      <alignment vertical="top"/>
    </xf>
    <xf numFmtId="0" fontId="36" fillId="0" borderId="56" xfId="0" applyFont="1" applyBorder="1" applyAlignment="1">
      <alignment vertical="top"/>
    </xf>
    <xf numFmtId="0" fontId="34" fillId="0" borderId="0" xfId="0" applyFont="1" applyAlignment="1">
      <alignment vertical="top"/>
    </xf>
    <xf numFmtId="41" fontId="34" fillId="0" borderId="0" xfId="0" applyNumberFormat="1" applyFont="1" applyAlignment="1">
      <alignment vertical="top"/>
    </xf>
    <xf numFmtId="41" fontId="34" fillId="0" borderId="0" xfId="1" applyFont="1" applyAlignment="1">
      <alignment vertical="top"/>
    </xf>
    <xf numFmtId="166" fontId="37" fillId="0" borderId="3" xfId="1" applyNumberFormat="1" applyFont="1" applyBorder="1" applyAlignment="1" applyProtection="1">
      <alignment vertical="top"/>
    </xf>
    <xf numFmtId="166" fontId="37" fillId="0" borderId="1" xfId="1" applyNumberFormat="1" applyFont="1" applyBorder="1" applyAlignment="1" applyProtection="1">
      <alignment vertical="top"/>
    </xf>
    <xf numFmtId="167" fontId="37" fillId="0" borderId="1" xfId="1" applyNumberFormat="1" applyFont="1" applyBorder="1" applyAlignment="1" applyProtection="1">
      <alignment vertical="top"/>
    </xf>
    <xf numFmtId="166" fontId="37" fillId="0" borderId="2" xfId="1" applyNumberFormat="1" applyFont="1" applyBorder="1" applyAlignment="1" applyProtection="1">
      <alignment vertical="top"/>
    </xf>
    <xf numFmtId="168" fontId="37" fillId="0" borderId="2" xfId="2" applyNumberFormat="1" applyFont="1" applyBorder="1" applyAlignment="1" applyProtection="1">
      <alignment vertical="top"/>
    </xf>
    <xf numFmtId="41" fontId="37" fillId="0" borderId="0" xfId="2" applyNumberFormat="1" applyFont="1" applyAlignment="1" applyProtection="1">
      <alignment vertical="top"/>
    </xf>
    <xf numFmtId="49" fontId="34" fillId="0" borderId="38" xfId="0" applyNumberFormat="1" applyFont="1" applyBorder="1" applyAlignment="1">
      <alignment horizontal="center" vertical="center"/>
    </xf>
    <xf numFmtId="166" fontId="34" fillId="0" borderId="43" xfId="1" applyNumberFormat="1" applyFont="1" applyBorder="1" applyAlignment="1">
      <alignment vertical="top"/>
    </xf>
    <xf numFmtId="166" fontId="34" fillId="0" borderId="48" xfId="1" applyNumberFormat="1" applyFont="1" applyBorder="1" applyAlignment="1">
      <alignment vertical="top"/>
    </xf>
    <xf numFmtId="166" fontId="34" fillId="0" borderId="51" xfId="1" applyNumberFormat="1" applyFont="1" applyBorder="1" applyAlignment="1">
      <alignment vertical="top"/>
    </xf>
    <xf numFmtId="167" fontId="35" fillId="0" borderId="48" xfId="1" applyNumberFormat="1" applyFont="1" applyBorder="1" applyAlignment="1">
      <alignment vertical="top"/>
    </xf>
    <xf numFmtId="0" fontId="34" fillId="0" borderId="33" xfId="0" applyFont="1" applyBorder="1" applyAlignment="1">
      <alignment vertical="top"/>
    </xf>
    <xf numFmtId="168" fontId="37" fillId="0" borderId="46" xfId="2" applyNumberFormat="1" applyFont="1" applyBorder="1" applyAlignment="1" applyProtection="1">
      <alignment vertical="top"/>
    </xf>
    <xf numFmtId="168" fontId="34" fillId="0" borderId="57" xfId="1" applyNumberFormat="1" applyFont="1" applyBorder="1" applyAlignment="1">
      <alignment vertical="top"/>
    </xf>
    <xf numFmtId="168" fontId="34" fillId="0" borderId="48" xfId="1" applyNumberFormat="1" applyFont="1" applyBorder="1" applyAlignment="1">
      <alignment vertical="top"/>
    </xf>
    <xf numFmtId="167" fontId="36" fillId="0" borderId="51" xfId="0" applyNumberFormat="1" applyFont="1" applyBorder="1" applyAlignment="1">
      <alignment vertical="top"/>
    </xf>
    <xf numFmtId="169" fontId="36" fillId="0" borderId="48" xfId="0" applyNumberFormat="1" applyFont="1" applyBorder="1" applyAlignment="1">
      <alignment vertical="top"/>
    </xf>
    <xf numFmtId="0" fontId="36" fillId="0" borderId="57" xfId="0" applyFont="1" applyBorder="1" applyAlignment="1">
      <alignment vertical="top"/>
    </xf>
    <xf numFmtId="166" fontId="37" fillId="0" borderId="41" xfId="1" applyNumberFormat="1" applyFont="1" applyBorder="1" applyAlignment="1" applyProtection="1">
      <alignment vertical="top"/>
    </xf>
    <xf numFmtId="166" fontId="37" fillId="0" borderId="43" xfId="1" applyNumberFormat="1" applyFont="1" applyBorder="1" applyAlignment="1" applyProtection="1">
      <alignment vertical="top"/>
    </xf>
    <xf numFmtId="167" fontId="37" fillId="0" borderId="43" xfId="1" applyNumberFormat="1" applyFont="1" applyBorder="1" applyAlignment="1" applyProtection="1">
      <alignment vertical="top"/>
    </xf>
    <xf numFmtId="166" fontId="37" fillId="0" borderId="46" xfId="1" applyNumberFormat="1" applyFont="1" applyBorder="1" applyAlignment="1" applyProtection="1">
      <alignment vertical="top"/>
    </xf>
    <xf numFmtId="0" fontId="7" fillId="0" borderId="63" xfId="0" applyFont="1" applyFill="1" applyBorder="1" applyAlignment="1">
      <alignment horizontal="center" vertical="center" wrapText="1"/>
    </xf>
    <xf numFmtId="0" fontId="7" fillId="0" borderId="0" xfId="0" applyFont="1" applyFill="1" applyAlignment="1">
      <alignment horizontal="center" vertical="center"/>
    </xf>
    <xf numFmtId="0" fontId="7" fillId="0" borderId="0" xfId="0" applyFont="1" applyAlignment="1">
      <alignment horizontal="center" vertical="center"/>
    </xf>
    <xf numFmtId="0" fontId="23" fillId="0" borderId="23" xfId="0" applyFont="1" applyFill="1" applyBorder="1" applyAlignment="1">
      <alignment vertical="top" wrapText="1"/>
    </xf>
    <xf numFmtId="0" fontId="23" fillId="0" borderId="24" xfId="0" applyFont="1" applyFill="1" applyBorder="1" applyAlignment="1">
      <alignment vertical="top" wrapText="1"/>
    </xf>
    <xf numFmtId="0" fontId="23" fillId="0" borderId="58" xfId="0" applyFont="1" applyFill="1" applyBorder="1" applyAlignment="1">
      <alignment horizontal="center" vertical="top" wrapText="1"/>
    </xf>
    <xf numFmtId="0" fontId="22" fillId="0" borderId="0" xfId="0" applyFont="1" applyFill="1" applyAlignment="1">
      <alignment vertical="top" wrapText="1"/>
    </xf>
    <xf numFmtId="0" fontId="23" fillId="0" borderId="4" xfId="0" applyFont="1" applyFill="1" applyBorder="1" applyAlignment="1">
      <alignment horizontal="left" vertical="top"/>
    </xf>
    <xf numFmtId="0" fontId="23" fillId="0" borderId="56" xfId="0" applyFont="1" applyFill="1" applyBorder="1" applyAlignment="1">
      <alignment horizontal="left" vertical="top"/>
    </xf>
    <xf numFmtId="0" fontId="23" fillId="0" borderId="56" xfId="0" applyFont="1" applyFill="1" applyBorder="1" applyAlignment="1">
      <alignment horizontal="center" vertical="top"/>
    </xf>
    <xf numFmtId="0" fontId="23" fillId="0" borderId="20" xfId="0" applyFont="1" applyFill="1" applyBorder="1" applyAlignment="1">
      <alignment vertical="top" wrapText="1"/>
    </xf>
    <xf numFmtId="0" fontId="23" fillId="0" borderId="26" xfId="0" applyFont="1" applyFill="1" applyBorder="1" applyAlignment="1">
      <alignment vertical="top" wrapText="1"/>
    </xf>
    <xf numFmtId="0" fontId="23" fillId="0" borderId="27" xfId="0" applyFont="1" applyFill="1" applyBorder="1" applyAlignment="1">
      <alignment horizontal="left" vertical="top" wrapText="1"/>
    </xf>
    <xf numFmtId="0" fontId="40" fillId="0" borderId="0" xfId="3" applyFont="1" applyFill="1" applyAlignment="1">
      <alignment vertical="top"/>
    </xf>
    <xf numFmtId="0" fontId="40" fillId="0" borderId="0" xfId="3" applyFont="1" applyFill="1" applyBorder="1" applyAlignment="1">
      <alignment vertical="top"/>
    </xf>
    <xf numFmtId="0" fontId="41" fillId="0" borderId="0" xfId="3" applyFont="1" applyFill="1" applyAlignment="1">
      <alignment vertical="top"/>
    </xf>
    <xf numFmtId="0" fontId="42" fillId="5" borderId="64" xfId="3" applyFont="1" applyFill="1" applyBorder="1" applyAlignment="1">
      <alignment horizontal="center" vertical="center" wrapText="1"/>
    </xf>
    <xf numFmtId="0" fontId="42" fillId="5" borderId="65" xfId="3" applyFont="1" applyFill="1" applyBorder="1" applyAlignment="1">
      <alignment horizontal="center" vertical="center" wrapText="1"/>
    </xf>
    <xf numFmtId="0" fontId="42" fillId="5" borderId="66" xfId="3" applyFont="1" applyFill="1" applyBorder="1" applyAlignment="1">
      <alignment horizontal="center" vertical="center" wrapText="1"/>
    </xf>
    <xf numFmtId="0" fontId="43" fillId="5" borderId="65" xfId="3" applyFont="1" applyFill="1" applyBorder="1" applyAlignment="1">
      <alignment horizontal="center" vertical="center" wrapText="1"/>
    </xf>
    <xf numFmtId="0" fontId="42" fillId="5" borderId="67" xfId="3" applyFont="1" applyFill="1" applyBorder="1" applyAlignment="1">
      <alignment horizontal="center" vertical="center" wrapText="1"/>
    </xf>
    <xf numFmtId="0" fontId="42" fillId="0" borderId="0" xfId="3" applyFont="1" applyFill="1" applyAlignment="1">
      <alignment vertical="center"/>
    </xf>
    <xf numFmtId="0" fontId="44" fillId="0" borderId="0" xfId="3" applyFont="1" applyFill="1" applyAlignment="1">
      <alignment vertical="center"/>
    </xf>
    <xf numFmtId="0" fontId="42" fillId="0" borderId="29" xfId="3" applyFont="1" applyFill="1" applyBorder="1" applyAlignment="1">
      <alignment horizontal="center" vertical="center" wrapText="1"/>
    </xf>
    <xf numFmtId="0" fontId="42" fillId="0" borderId="4" xfId="3" applyFont="1" applyFill="1" applyBorder="1" applyAlignment="1">
      <alignment horizontal="center" vertical="center" wrapText="1"/>
    </xf>
    <xf numFmtId="0" fontId="42" fillId="0" borderId="15" xfId="3" applyFont="1" applyFill="1" applyBorder="1" applyAlignment="1">
      <alignment horizontal="center" vertical="center" wrapText="1"/>
    </xf>
    <xf numFmtId="0" fontId="43" fillId="0" borderId="4" xfId="3" applyFont="1" applyFill="1" applyBorder="1" applyAlignment="1">
      <alignment horizontal="center" vertical="center" wrapText="1"/>
    </xf>
    <xf numFmtId="0" fontId="40" fillId="0" borderId="2" xfId="3" applyFont="1" applyFill="1" applyBorder="1" applyAlignment="1">
      <alignment vertical="top" wrapText="1"/>
    </xf>
    <xf numFmtId="0" fontId="40" fillId="0" borderId="12" xfId="3" applyFont="1" applyFill="1" applyBorder="1" applyAlignment="1">
      <alignment vertical="center"/>
    </xf>
    <xf numFmtId="0" fontId="41" fillId="0" borderId="12" xfId="3" applyFont="1" applyFill="1" applyBorder="1" applyAlignment="1">
      <alignment vertical="center"/>
    </xf>
    <xf numFmtId="0" fontId="40" fillId="0" borderId="4" xfId="3" applyFont="1" applyFill="1" applyBorder="1" applyAlignment="1">
      <alignment vertical="top" wrapText="1"/>
    </xf>
    <xf numFmtId="0" fontId="40" fillId="0" borderId="6" xfId="3" applyFont="1" applyFill="1" applyBorder="1" applyAlignment="1">
      <alignment vertical="center"/>
    </xf>
    <xf numFmtId="0" fontId="41" fillId="0" borderId="6" xfId="3" applyFont="1" applyFill="1" applyBorder="1" applyAlignment="1">
      <alignment vertical="center"/>
    </xf>
    <xf numFmtId="0" fontId="40" fillId="0" borderId="3" xfId="3" applyFont="1" applyFill="1" applyBorder="1" applyAlignment="1">
      <alignment vertical="top" wrapText="1"/>
    </xf>
    <xf numFmtId="0" fontId="40" fillId="0" borderId="13" xfId="3" applyFont="1" applyFill="1" applyBorder="1" applyAlignment="1">
      <alignment vertical="center"/>
    </xf>
    <xf numFmtId="0" fontId="41" fillId="0" borderId="13" xfId="3" applyFont="1" applyFill="1" applyBorder="1" applyAlignment="1">
      <alignment vertical="center"/>
    </xf>
    <xf numFmtId="0" fontId="40" fillId="0" borderId="1" xfId="3" applyFont="1" applyFill="1" applyBorder="1" applyAlignment="1">
      <alignment horizontal="left" vertical="top" wrapText="1"/>
    </xf>
    <xf numFmtId="0" fontId="45" fillId="0" borderId="1" xfId="3" applyFont="1" applyFill="1" applyBorder="1" applyAlignment="1">
      <alignment vertical="top" wrapText="1"/>
    </xf>
    <xf numFmtId="0" fontId="40" fillId="0" borderId="43" xfId="3" applyFont="1" applyFill="1" applyBorder="1" applyAlignment="1">
      <alignment horizontal="center" vertical="top"/>
    </xf>
    <xf numFmtId="0" fontId="40" fillId="0" borderId="43" xfId="3" applyFont="1" applyFill="1" applyBorder="1" applyAlignment="1">
      <alignment vertical="top" wrapText="1"/>
    </xf>
    <xf numFmtId="0" fontId="40" fillId="0" borderId="42" xfId="3" applyFont="1" applyFill="1" applyBorder="1" applyAlignment="1">
      <alignment vertical="top" wrapText="1"/>
    </xf>
    <xf numFmtId="0" fontId="40" fillId="0" borderId="44" xfId="3" applyFont="1" applyFill="1" applyBorder="1" applyAlignment="1">
      <alignment horizontal="center" vertical="top" wrapText="1"/>
    </xf>
    <xf numFmtId="0" fontId="45" fillId="0" borderId="1" xfId="3" quotePrefix="1" applyFont="1" applyFill="1" applyBorder="1" applyAlignment="1">
      <alignment horizontal="center" vertical="top" wrapText="1"/>
    </xf>
    <xf numFmtId="0" fontId="45" fillId="0" borderId="1" xfId="3" applyFont="1" applyFill="1" applyBorder="1" applyAlignment="1">
      <alignment horizontal="left" vertical="top" wrapText="1"/>
    </xf>
    <xf numFmtId="0" fontId="45" fillId="0" borderId="43" xfId="3" applyFont="1" applyFill="1" applyBorder="1" applyAlignment="1">
      <alignment horizontal="left" vertical="top" wrapText="1"/>
    </xf>
    <xf numFmtId="0" fontId="40" fillId="0" borderId="52" xfId="3" applyFont="1" applyFill="1" applyBorder="1" applyAlignment="1">
      <alignment vertical="top" wrapText="1"/>
    </xf>
    <xf numFmtId="0" fontId="40" fillId="0" borderId="68" xfId="3" applyFont="1" applyFill="1" applyBorder="1" applyAlignment="1">
      <alignment horizontal="center" vertical="top" wrapText="1"/>
    </xf>
    <xf numFmtId="0" fontId="40" fillId="0" borderId="1" xfId="3" quotePrefix="1" applyFont="1" applyFill="1" applyBorder="1" applyAlignment="1">
      <alignment horizontal="left" vertical="top" wrapText="1"/>
    </xf>
    <xf numFmtId="0" fontId="40" fillId="0" borderId="43" xfId="3" applyFont="1" applyFill="1" applyBorder="1" applyAlignment="1">
      <alignment horizontal="left" vertical="top" wrapText="1"/>
    </xf>
    <xf numFmtId="0" fontId="46" fillId="0" borderId="1" xfId="3" quotePrefix="1" applyFont="1" applyFill="1" applyBorder="1" applyAlignment="1">
      <alignment horizontal="left" vertical="top" wrapText="1"/>
    </xf>
    <xf numFmtId="0" fontId="46" fillId="0" borderId="1" xfId="3" applyFont="1" applyFill="1" applyBorder="1" applyAlignment="1">
      <alignment horizontal="left" vertical="top" wrapText="1"/>
    </xf>
    <xf numFmtId="0" fontId="46" fillId="0" borderId="43" xfId="3" applyFont="1" applyFill="1" applyBorder="1" applyAlignment="1">
      <alignment horizontal="left" vertical="top" wrapText="1"/>
    </xf>
    <xf numFmtId="0" fontId="40" fillId="0" borderId="46" xfId="3" applyFont="1" applyFill="1" applyBorder="1" applyAlignment="1">
      <alignment horizontal="left" vertical="top" wrapText="1"/>
    </xf>
    <xf numFmtId="0" fontId="46" fillId="0" borderId="7" xfId="3" applyFont="1" applyFill="1" applyBorder="1" applyAlignment="1">
      <alignment vertical="top" wrapText="1"/>
    </xf>
    <xf numFmtId="9" fontId="40" fillId="0" borderId="1" xfId="5" applyNumberFormat="1" applyFont="1" applyFill="1" applyBorder="1" applyAlignment="1">
      <alignment horizontal="left" vertical="top" wrapText="1"/>
    </xf>
    <xf numFmtId="0" fontId="40" fillId="0" borderId="1" xfId="6" applyFont="1" applyFill="1" applyBorder="1" applyAlignment="1">
      <alignment horizontal="left" vertical="top" wrapText="1"/>
    </xf>
    <xf numFmtId="0" fontId="40" fillId="0" borderId="1" xfId="7" applyFont="1" applyFill="1" applyBorder="1" applyAlignment="1">
      <alignment horizontal="center" vertical="top" wrapText="1"/>
    </xf>
    <xf numFmtId="0" fontId="40" fillId="0" borderId="7" xfId="3" applyFont="1" applyFill="1" applyBorder="1" applyAlignment="1">
      <alignment vertical="top" wrapText="1"/>
    </xf>
    <xf numFmtId="0" fontId="40" fillId="0" borderId="1" xfId="3" applyNumberFormat="1" applyFont="1" applyFill="1" applyBorder="1" applyAlignment="1">
      <alignment vertical="top" wrapText="1"/>
    </xf>
    <xf numFmtId="0" fontId="40" fillId="0" borderId="48" xfId="3" applyFont="1" applyFill="1" applyBorder="1" applyAlignment="1">
      <alignment horizontal="center" vertical="top"/>
    </xf>
    <xf numFmtId="0" fontId="40" fillId="0" borderId="48" xfId="3" applyFont="1" applyFill="1" applyBorder="1" applyAlignment="1">
      <alignment vertical="top"/>
    </xf>
    <xf numFmtId="0" fontId="40" fillId="0" borderId="69" xfId="3" applyFont="1" applyFill="1" applyBorder="1" applyAlignment="1">
      <alignment horizontal="left" vertical="top" wrapText="1"/>
    </xf>
    <xf numFmtId="0" fontId="40" fillId="0" borderId="8" xfId="3" applyFont="1" applyFill="1" applyBorder="1" applyAlignment="1">
      <alignment horizontal="left" vertical="top" wrapText="1"/>
    </xf>
    <xf numFmtId="0" fontId="40" fillId="0" borderId="5" xfId="3" applyFont="1" applyFill="1" applyBorder="1" applyAlignment="1">
      <alignment horizontal="left" vertical="top" wrapText="1"/>
    </xf>
    <xf numFmtId="0" fontId="40" fillId="0" borderId="70" xfId="3" applyFont="1" applyFill="1" applyBorder="1" applyAlignment="1">
      <alignment horizontal="left" vertical="top" wrapText="1"/>
    </xf>
    <xf numFmtId="164" fontId="40" fillId="0" borderId="3" xfId="3" applyNumberFormat="1" applyFont="1" applyFill="1" applyBorder="1" applyAlignment="1">
      <alignment vertical="top" wrapText="1"/>
    </xf>
    <xf numFmtId="0" fontId="40" fillId="0" borderId="42" xfId="3" applyFont="1" applyFill="1" applyBorder="1" applyAlignment="1">
      <alignment vertical="top"/>
    </xf>
    <xf numFmtId="0" fontId="40" fillId="0" borderId="4" xfId="3" applyFont="1" applyFill="1" applyBorder="1" applyAlignment="1">
      <alignment vertical="top"/>
    </xf>
    <xf numFmtId="0" fontId="40" fillId="0" borderId="4" xfId="3" applyFont="1" applyFill="1" applyBorder="1" applyAlignment="1">
      <alignment horizontal="center" vertical="top"/>
    </xf>
    <xf numFmtId="0" fontId="40" fillId="0" borderId="3" xfId="3" applyFont="1" applyFill="1" applyBorder="1" applyAlignment="1">
      <alignment vertical="top"/>
    </xf>
    <xf numFmtId="0" fontId="40" fillId="0" borderId="3" xfId="3" applyFont="1" applyFill="1" applyBorder="1" applyAlignment="1">
      <alignment horizontal="center" vertical="top"/>
    </xf>
    <xf numFmtId="0" fontId="40" fillId="0" borderId="41" xfId="3" applyFont="1" applyFill="1" applyBorder="1" applyAlignment="1">
      <alignment horizontal="left" vertical="top" wrapText="1"/>
    </xf>
    <xf numFmtId="164" fontId="40" fillId="0" borderId="1" xfId="3" applyNumberFormat="1" applyFont="1" applyFill="1" applyBorder="1" applyAlignment="1">
      <alignment vertical="top" wrapText="1"/>
    </xf>
    <xf numFmtId="164" fontId="40" fillId="0" borderId="1" xfId="3" applyNumberFormat="1" applyFont="1" applyFill="1" applyBorder="1" applyAlignment="1">
      <alignment horizontal="left" vertical="top" wrapText="1"/>
    </xf>
    <xf numFmtId="0" fontId="46" fillId="0" borderId="1" xfId="3" applyFont="1" applyFill="1" applyBorder="1" applyAlignment="1">
      <alignment vertical="top" wrapText="1"/>
    </xf>
    <xf numFmtId="0" fontId="46" fillId="0" borderId="4" xfId="3" applyFont="1" applyFill="1" applyBorder="1" applyAlignment="1">
      <alignment vertical="top" wrapText="1"/>
    </xf>
    <xf numFmtId="0" fontId="40" fillId="0" borderId="41" xfId="3" applyFont="1" applyFill="1" applyBorder="1" applyAlignment="1">
      <alignment vertical="top" wrapText="1"/>
    </xf>
    <xf numFmtId="0" fontId="40" fillId="0" borderId="1" xfId="3" quotePrefix="1" applyFont="1" applyFill="1" applyBorder="1" applyAlignment="1">
      <alignment vertical="top" wrapText="1"/>
    </xf>
    <xf numFmtId="0" fontId="40" fillId="0" borderId="52" xfId="3" applyFont="1" applyFill="1" applyBorder="1" applyAlignment="1">
      <alignment vertical="top"/>
    </xf>
    <xf numFmtId="0" fontId="46" fillId="0" borderId="3" xfId="3" applyFont="1" applyFill="1" applyBorder="1" applyAlignment="1">
      <alignment vertical="top" wrapText="1"/>
    </xf>
    <xf numFmtId="0" fontId="45" fillId="0" borderId="2" xfId="3" applyFont="1" applyFill="1" applyBorder="1" applyAlignment="1">
      <alignment horizontal="left" vertical="top" wrapText="1"/>
    </xf>
    <xf numFmtId="0" fontId="40" fillId="0" borderId="2" xfId="3" quotePrefix="1" applyFont="1" applyFill="1" applyBorder="1" applyAlignment="1">
      <alignment vertical="top" wrapText="1"/>
    </xf>
    <xf numFmtId="0" fontId="40" fillId="0" borderId="2" xfId="3" quotePrefix="1" applyFont="1" applyFill="1" applyBorder="1" applyAlignment="1">
      <alignment horizontal="left" vertical="top" wrapText="1"/>
    </xf>
    <xf numFmtId="164" fontId="40" fillId="0" borderId="2" xfId="3" quotePrefix="1" applyNumberFormat="1" applyFont="1" applyFill="1" applyBorder="1" applyAlignment="1">
      <alignment vertical="top" wrapText="1"/>
    </xf>
    <xf numFmtId="0" fontId="50" fillId="0" borderId="4" xfId="3" applyFont="1" applyFill="1" applyBorder="1" applyAlignment="1">
      <alignment horizontal="center" vertical="top" wrapText="1"/>
    </xf>
    <xf numFmtId="0" fontId="46" fillId="0" borderId="4" xfId="3" applyFont="1" applyFill="1" applyBorder="1" applyAlignment="1">
      <alignment vertical="top"/>
    </xf>
    <xf numFmtId="0" fontId="46" fillId="0" borderId="48" xfId="3" applyFont="1" applyFill="1" applyBorder="1" applyAlignment="1">
      <alignment vertical="top"/>
    </xf>
    <xf numFmtId="0" fontId="53" fillId="0" borderId="3" xfId="3" applyFont="1" applyFill="1" applyBorder="1" applyAlignment="1">
      <alignment horizontal="left" vertical="top" wrapText="1"/>
    </xf>
    <xf numFmtId="0" fontId="53" fillId="0" borderId="41" xfId="3" applyFont="1" applyFill="1" applyBorder="1" applyAlignment="1">
      <alignment horizontal="left" vertical="top" wrapText="1"/>
    </xf>
    <xf numFmtId="0" fontId="45" fillId="0" borderId="5" xfId="3" applyFont="1" applyFill="1" applyBorder="1" applyAlignment="1">
      <alignment horizontal="left" vertical="top" wrapText="1"/>
    </xf>
    <xf numFmtId="0" fontId="54" fillId="0" borderId="1" xfId="3" applyFont="1" applyFill="1" applyBorder="1" applyAlignment="1">
      <alignment horizontal="left" vertical="top" wrapText="1" readingOrder="1"/>
    </xf>
    <xf numFmtId="0" fontId="54" fillId="0" borderId="1" xfId="3" applyFont="1" applyFill="1" applyBorder="1" applyAlignment="1">
      <alignment vertical="top" wrapText="1"/>
    </xf>
    <xf numFmtId="0" fontId="40" fillId="0" borderId="3" xfId="3" quotePrefix="1" applyFont="1" applyFill="1" applyBorder="1" applyAlignment="1">
      <alignment wrapText="1"/>
    </xf>
    <xf numFmtId="0" fontId="40" fillId="0" borderId="1" xfId="3" quotePrefix="1" applyFont="1" applyFill="1" applyBorder="1" applyAlignment="1">
      <alignment wrapText="1"/>
    </xf>
    <xf numFmtId="0" fontId="41" fillId="0" borderId="0" xfId="3" applyFont="1" applyFill="1" applyAlignment="1">
      <alignment horizontal="center" vertical="top"/>
    </xf>
    <xf numFmtId="0" fontId="41" fillId="0" borderId="0" xfId="3" applyFont="1" applyFill="1" applyBorder="1" applyAlignment="1">
      <alignment vertical="top" wrapText="1"/>
    </xf>
    <xf numFmtId="170" fontId="41" fillId="0" borderId="0" xfId="13" applyNumberFormat="1" applyFont="1" applyFill="1" applyBorder="1" applyAlignment="1">
      <alignment vertical="top"/>
    </xf>
    <xf numFmtId="170" fontId="41" fillId="0" borderId="0" xfId="13" applyNumberFormat="1" applyFont="1" applyFill="1" applyAlignment="1">
      <alignment vertical="top"/>
    </xf>
    <xf numFmtId="0" fontId="41" fillId="0" borderId="0" xfId="3" applyFont="1" applyFill="1" applyBorder="1" applyAlignment="1">
      <alignment vertical="top"/>
    </xf>
    <xf numFmtId="0" fontId="0" fillId="0" borderId="0" xfId="0" applyAlignment="1">
      <alignment horizontal="center"/>
    </xf>
    <xf numFmtId="0" fontId="0" fillId="0" borderId="0" xfId="0" applyAlignment="1">
      <alignment horizontal="center" vertical="top"/>
    </xf>
    <xf numFmtId="0" fontId="0" fillId="0" borderId="0" xfId="0" applyAlignment="1">
      <alignment horizontal="center" vertical="center"/>
    </xf>
    <xf numFmtId="0" fontId="15" fillId="0" borderId="29" xfId="0" applyFont="1" applyBorder="1" applyAlignment="1">
      <alignment horizontal="center" vertical="center"/>
    </xf>
    <xf numFmtId="0" fontId="15" fillId="0" borderId="31" xfId="0" applyFont="1" applyBorder="1" applyAlignment="1">
      <alignment horizontal="center" vertical="center" wrapText="1"/>
    </xf>
    <xf numFmtId="0" fontId="15" fillId="0" borderId="71" xfId="0" applyFont="1" applyBorder="1" applyAlignment="1">
      <alignment horizontal="center" vertical="center"/>
    </xf>
    <xf numFmtId="0" fontId="23" fillId="0" borderId="42" xfId="0" applyFont="1" applyBorder="1" applyAlignment="1">
      <alignment horizontal="center" vertical="top"/>
    </xf>
    <xf numFmtId="0" fontId="23" fillId="0" borderId="14" xfId="0" applyFont="1" applyBorder="1" applyAlignment="1">
      <alignment horizontal="left" vertical="top" wrapText="1"/>
    </xf>
    <xf numFmtId="0" fontId="23" fillId="0" borderId="15" xfId="0" applyFont="1" applyBorder="1" applyAlignment="1">
      <alignment horizontal="left" vertical="top" wrapText="1"/>
    </xf>
    <xf numFmtId="0" fontId="23" fillId="0" borderId="45" xfId="0" applyFont="1" applyBorder="1" applyAlignment="1">
      <alignment horizontal="center" vertical="top"/>
    </xf>
    <xf numFmtId="0" fontId="23" fillId="0" borderId="46" xfId="0" applyFont="1" applyBorder="1" applyAlignment="1">
      <alignment horizontal="center" vertical="center"/>
    </xf>
    <xf numFmtId="0" fontId="23" fillId="0" borderId="4" xfId="0" applyFont="1" applyBorder="1" applyAlignment="1">
      <alignment vertical="top"/>
    </xf>
    <xf numFmtId="0" fontId="23" fillId="0" borderId="48" xfId="0" applyFont="1" applyBorder="1" applyAlignment="1">
      <alignment horizontal="center" vertical="center"/>
    </xf>
    <xf numFmtId="0" fontId="23" fillId="0" borderId="52" xfId="0" applyFont="1" applyBorder="1" applyAlignment="1">
      <alignment horizontal="center" vertical="top"/>
    </xf>
    <xf numFmtId="0" fontId="23" fillId="0" borderId="3" xfId="0" applyFont="1" applyBorder="1" applyAlignment="1">
      <alignment vertical="top"/>
    </xf>
    <xf numFmtId="0" fontId="23" fillId="0" borderId="41" xfId="0" applyFont="1" applyBorder="1" applyAlignment="1">
      <alignment horizontal="center" vertical="center"/>
    </xf>
    <xf numFmtId="0" fontId="23" fillId="0" borderId="44" xfId="0" applyFont="1" applyBorder="1" applyAlignment="1">
      <alignment horizontal="center" vertical="top"/>
    </xf>
    <xf numFmtId="0" fontId="23" fillId="0" borderId="1" xfId="0" applyFont="1" applyBorder="1" applyAlignment="1">
      <alignment vertical="top" wrapText="1"/>
    </xf>
    <xf numFmtId="0" fontId="23" fillId="0" borderId="75" xfId="0" applyFont="1" applyBorder="1" applyAlignment="1">
      <alignment horizontal="center" vertical="center"/>
    </xf>
    <xf numFmtId="0" fontId="23" fillId="0" borderId="76" xfId="0" applyFont="1" applyBorder="1" applyAlignment="1">
      <alignment horizontal="center" vertical="center"/>
    </xf>
    <xf numFmtId="0" fontId="23" fillId="0" borderId="77" xfId="0" applyFont="1" applyBorder="1" applyAlignment="1">
      <alignment horizontal="center" vertical="center"/>
    </xf>
    <xf numFmtId="0" fontId="23" fillId="0" borderId="78" xfId="0" applyFont="1" applyBorder="1" applyAlignment="1">
      <alignment horizontal="center" vertical="center"/>
    </xf>
    <xf numFmtId="0" fontId="23" fillId="0" borderId="79" xfId="0" applyFont="1" applyBorder="1" applyAlignment="1">
      <alignment horizontal="center" vertical="center"/>
    </xf>
    <xf numFmtId="0" fontId="58" fillId="0" borderId="1" xfId="0" applyFont="1" applyBorder="1" applyAlignment="1">
      <alignment vertical="top"/>
    </xf>
    <xf numFmtId="0" fontId="23" fillId="0" borderId="75" xfId="0" applyFont="1" applyBorder="1" applyAlignment="1">
      <alignment horizontal="left" vertical="top" wrapText="1"/>
    </xf>
    <xf numFmtId="0" fontId="23" fillId="0" borderId="1" xfId="0" applyFont="1" applyBorder="1" applyAlignment="1">
      <alignment vertical="top"/>
    </xf>
    <xf numFmtId="0" fontId="23" fillId="0" borderId="47" xfId="0" applyFont="1" applyBorder="1" applyAlignment="1">
      <alignment horizontal="center" vertical="top"/>
    </xf>
    <xf numFmtId="0" fontId="23" fillId="0" borderId="56" xfId="0" applyFont="1" applyBorder="1" applyAlignment="1">
      <alignment vertical="top"/>
    </xf>
    <xf numFmtId="0" fontId="0" fillId="0" borderId="0" xfId="0" applyBorder="1"/>
    <xf numFmtId="0" fontId="0" fillId="0" borderId="0" xfId="0" applyAlignment="1">
      <alignment vertical="center"/>
    </xf>
    <xf numFmtId="0" fontId="59" fillId="0" borderId="36" xfId="0" applyFont="1" applyBorder="1" applyAlignment="1">
      <alignment horizontal="center"/>
    </xf>
    <xf numFmtId="0" fontId="60" fillId="6" borderId="39" xfId="0" applyFont="1" applyFill="1" applyBorder="1" applyAlignment="1">
      <alignment horizontal="center" vertical="top"/>
    </xf>
    <xf numFmtId="0" fontId="60" fillId="6" borderId="30" xfId="0" applyFont="1" applyFill="1" applyBorder="1" applyAlignment="1">
      <alignment horizontal="center" vertical="top"/>
    </xf>
    <xf numFmtId="0" fontId="60" fillId="6" borderId="32" xfId="0" applyFont="1" applyFill="1" applyBorder="1" applyAlignment="1">
      <alignment vertical="top" wrapText="1"/>
    </xf>
    <xf numFmtId="0" fontId="59" fillId="6" borderId="31" xfId="0" applyFont="1" applyFill="1" applyBorder="1" applyAlignment="1">
      <alignment horizontal="center" vertical="top" wrapText="1"/>
    </xf>
    <xf numFmtId="0" fontId="59" fillId="6" borderId="33" xfId="0" applyFont="1" applyFill="1" applyBorder="1" applyAlignment="1">
      <alignment horizontal="center" vertical="top" wrapText="1"/>
    </xf>
    <xf numFmtId="0" fontId="60" fillId="6" borderId="42" xfId="0" applyFont="1" applyFill="1" applyBorder="1" applyAlignment="1">
      <alignment horizontal="center" vertical="top"/>
    </xf>
    <xf numFmtId="0" fontId="60" fillId="6" borderId="8" xfId="0" applyFont="1" applyFill="1" applyBorder="1" applyAlignment="1">
      <alignment horizontal="center" vertical="top"/>
    </xf>
    <xf numFmtId="0" fontId="60" fillId="6" borderId="5" xfId="0" applyFont="1" applyFill="1" applyBorder="1" applyAlignment="1">
      <alignment horizontal="center" vertical="top"/>
    </xf>
    <xf numFmtId="0" fontId="60" fillId="6" borderId="7" xfId="0" applyFont="1" applyFill="1" applyBorder="1" applyAlignment="1">
      <alignment vertical="top" wrapText="1"/>
    </xf>
    <xf numFmtId="0" fontId="59" fillId="6" borderId="1" xfId="0" applyFont="1" applyFill="1" applyBorder="1" applyAlignment="1">
      <alignment horizontal="center" vertical="top" wrapText="1"/>
    </xf>
    <xf numFmtId="0" fontId="59" fillId="6" borderId="43" xfId="0" applyFont="1" applyFill="1" applyBorder="1" applyAlignment="1">
      <alignment horizontal="center" vertical="top" wrapText="1"/>
    </xf>
    <xf numFmtId="0" fontId="59" fillId="6" borderId="7" xfId="0" applyFont="1" applyFill="1" applyBorder="1" applyAlignment="1">
      <alignment vertical="top" wrapText="1"/>
    </xf>
    <xf numFmtId="0" fontId="20" fillId="0" borderId="8" xfId="0" applyFont="1" applyBorder="1" applyAlignment="1">
      <alignment vertical="top"/>
    </xf>
    <xf numFmtId="0" fontId="38" fillId="0" borderId="10" xfId="0" applyFont="1" applyFill="1" applyBorder="1" applyAlignment="1">
      <alignment vertical="top" wrapText="1"/>
    </xf>
    <xf numFmtId="0" fontId="20" fillId="0" borderId="5" xfId="0" applyFont="1" applyBorder="1" applyAlignment="1">
      <alignment horizontal="center" vertical="top"/>
    </xf>
    <xf numFmtId="0" fontId="38" fillId="0" borderId="7" xfId="0" applyFont="1" applyFill="1" applyBorder="1" applyAlignment="1">
      <alignment horizontal="left" vertical="top" wrapText="1"/>
    </xf>
    <xf numFmtId="0" fontId="38" fillId="0" borderId="1" xfId="0" applyFont="1" applyFill="1" applyBorder="1" applyAlignment="1">
      <alignment horizontal="center" vertical="top" wrapText="1"/>
    </xf>
    <xf numFmtId="0" fontId="20" fillId="0" borderId="14" xfId="0" applyFont="1" applyBorder="1" applyAlignment="1">
      <alignment vertical="top"/>
    </xf>
    <xf numFmtId="0" fontId="38" fillId="0" borderId="15" xfId="0" applyFont="1" applyFill="1" applyBorder="1" applyAlignment="1">
      <alignment vertical="top" wrapText="1"/>
    </xf>
    <xf numFmtId="0" fontId="20" fillId="0" borderId="9" xfId="0" applyFont="1" applyBorder="1" applyAlignment="1">
      <alignment vertical="top"/>
    </xf>
    <xf numFmtId="0" fontId="38" fillId="0" borderId="11" xfId="0" applyFont="1" applyFill="1" applyBorder="1" applyAlignment="1">
      <alignment vertical="top" wrapText="1"/>
    </xf>
    <xf numFmtId="0" fontId="38" fillId="0" borderId="3" xfId="0" applyFont="1" applyFill="1" applyBorder="1" applyAlignment="1">
      <alignment vertical="top" wrapText="1"/>
    </xf>
    <xf numFmtId="0" fontId="38" fillId="0" borderId="5" xfId="0" applyFont="1" applyFill="1" applyBorder="1" applyAlignment="1">
      <alignment horizontal="center" vertical="top" wrapText="1"/>
    </xf>
    <xf numFmtId="0" fontId="20" fillId="0" borderId="7" xfId="0" applyFont="1" applyBorder="1" applyAlignment="1">
      <alignment vertical="top" wrapText="1"/>
    </xf>
    <xf numFmtId="0" fontId="38" fillId="0" borderId="7" xfId="0" applyFont="1" applyFill="1" applyBorder="1" applyAlignment="1">
      <alignment vertical="top" wrapText="1"/>
    </xf>
    <xf numFmtId="0" fontId="20" fillId="0" borderId="45" xfId="0" applyFont="1" applyBorder="1" applyAlignment="1">
      <alignment vertical="top"/>
    </xf>
    <xf numFmtId="0" fontId="20" fillId="0" borderId="52" xfId="0" applyFont="1" applyBorder="1" applyAlignment="1">
      <alignment vertical="top"/>
    </xf>
    <xf numFmtId="0" fontId="20" fillId="0" borderId="42" xfId="0" applyFont="1" applyBorder="1" applyAlignment="1">
      <alignment vertical="top"/>
    </xf>
    <xf numFmtId="0" fontId="20" fillId="0" borderId="15" xfId="0" applyFont="1" applyBorder="1" applyAlignment="1">
      <alignment vertical="top" wrapText="1"/>
    </xf>
    <xf numFmtId="0" fontId="20" fillId="0" borderId="11" xfId="0" applyFont="1" applyBorder="1" applyAlignment="1">
      <alignment vertical="top" wrapText="1"/>
    </xf>
    <xf numFmtId="0" fontId="20" fillId="6" borderId="5" xfId="0" applyFont="1" applyFill="1" applyBorder="1" applyAlignment="1">
      <alignment horizontal="center" vertical="top"/>
    </xf>
    <xf numFmtId="3" fontId="38" fillId="0" borderId="1" xfId="0" applyNumberFormat="1" applyFont="1" applyFill="1" applyBorder="1" applyAlignment="1">
      <alignment horizontal="left" vertical="top" wrapText="1"/>
    </xf>
    <xf numFmtId="3" fontId="38" fillId="0" borderId="1" xfId="0" quotePrefix="1" applyNumberFormat="1" applyFont="1" applyFill="1" applyBorder="1" applyAlignment="1">
      <alignment horizontal="center" vertical="top" wrapText="1"/>
    </xf>
    <xf numFmtId="3" fontId="38" fillId="0" borderId="1" xfId="0" applyNumberFormat="1" applyFont="1" applyFill="1" applyBorder="1" applyAlignment="1">
      <alignment horizontal="center" vertical="top" wrapText="1"/>
    </xf>
    <xf numFmtId="0" fontId="20" fillId="0" borderId="2" xfId="0" applyFont="1" applyBorder="1" applyAlignment="1">
      <alignment vertical="top"/>
    </xf>
    <xf numFmtId="0" fontId="20" fillId="0" borderId="10" xfId="0" applyFont="1" applyBorder="1" applyAlignment="1">
      <alignment vertical="top" wrapText="1"/>
    </xf>
    <xf numFmtId="0" fontId="20" fillId="0" borderId="4" xfId="0" applyFont="1" applyBorder="1" applyAlignment="1">
      <alignment vertical="top"/>
    </xf>
    <xf numFmtId="0" fontId="20" fillId="0" borderId="3" xfId="0" applyFont="1" applyBorder="1" applyAlignment="1">
      <alignment vertical="top"/>
    </xf>
    <xf numFmtId="0" fontId="38" fillId="0" borderId="14" xfId="0" applyFont="1" applyFill="1" applyBorder="1" applyAlignment="1">
      <alignment vertical="top" wrapText="1"/>
    </xf>
    <xf numFmtId="0" fontId="38" fillId="0" borderId="9" xfId="0" applyFont="1" applyFill="1" applyBorder="1" applyAlignment="1">
      <alignment vertical="top" wrapText="1"/>
    </xf>
    <xf numFmtId="0" fontId="38" fillId="0" borderId="8" xfId="0" applyFont="1" applyFill="1" applyBorder="1" applyAlignment="1">
      <alignment horizontal="center" vertical="top" wrapText="1"/>
    </xf>
    <xf numFmtId="0" fontId="19" fillId="0" borderId="5" xfId="0" applyFont="1" applyBorder="1" applyAlignment="1">
      <alignment horizontal="center" vertical="top"/>
    </xf>
    <xf numFmtId="0" fontId="19" fillId="0" borderId="7" xfId="0" applyFont="1" applyBorder="1" applyAlignment="1">
      <alignment vertical="top" wrapText="1"/>
    </xf>
    <xf numFmtId="0" fontId="38" fillId="0" borderId="8" xfId="0" applyFont="1" applyFill="1" applyBorder="1" applyAlignment="1">
      <alignment vertical="top" wrapText="1"/>
    </xf>
    <xf numFmtId="0" fontId="19" fillId="0" borderId="35" xfId="0" applyFont="1" applyBorder="1" applyAlignment="1">
      <alignment horizontal="center" vertical="top"/>
    </xf>
    <xf numFmtId="0" fontId="19" fillId="0" borderId="37" xfId="0" applyFont="1" applyBorder="1" applyAlignment="1">
      <alignment vertical="top" wrapText="1"/>
    </xf>
    <xf numFmtId="0" fontId="50" fillId="0" borderId="2" xfId="3" applyFont="1" applyFill="1" applyBorder="1" applyAlignment="1">
      <alignment vertical="top" wrapText="1"/>
    </xf>
    <xf numFmtId="0" fontId="69" fillId="0" borderId="0" xfId="0" applyFont="1" applyAlignment="1"/>
    <xf numFmtId="0" fontId="69" fillId="0" borderId="0" xfId="0" applyFont="1"/>
    <xf numFmtId="0" fontId="38" fillId="0" borderId="2" xfId="0" applyFont="1" applyFill="1" applyBorder="1" applyAlignment="1">
      <alignment horizontal="center" vertical="top" wrapText="1"/>
    </xf>
    <xf numFmtId="0" fontId="38" fillId="0" borderId="7" xfId="0" applyFont="1" applyFill="1" applyBorder="1" applyAlignment="1">
      <alignment horizontal="left" vertical="top" wrapText="1"/>
    </xf>
    <xf numFmtId="0" fontId="38" fillId="0" borderId="1" xfId="0" applyFont="1" applyFill="1" applyBorder="1" applyAlignment="1">
      <alignment horizontal="center" vertical="top" wrapText="1"/>
    </xf>
    <xf numFmtId="0" fontId="23" fillId="0" borderId="0" xfId="0" applyFont="1" applyAlignment="1">
      <alignment horizontal="left" vertical="center"/>
    </xf>
    <xf numFmtId="0" fontId="23" fillId="0" borderId="0" xfId="0" applyFont="1" applyAlignment="1">
      <alignment horizontal="center" vertical="center"/>
    </xf>
    <xf numFmtId="0" fontId="23" fillId="0" borderId="0" xfId="0" applyFont="1"/>
    <xf numFmtId="0" fontId="23" fillId="4" borderId="0" xfId="0" applyFont="1" applyFill="1" applyAlignment="1">
      <alignment horizontal="center" vertical="center"/>
    </xf>
    <xf numFmtId="0" fontId="59" fillId="4" borderId="1" xfId="0" applyFont="1" applyFill="1" applyBorder="1" applyAlignment="1">
      <alignment horizontal="center" vertical="center" wrapText="1"/>
    </xf>
    <xf numFmtId="0" fontId="59" fillId="2" borderId="5" xfId="0" applyFont="1" applyFill="1" applyBorder="1" applyAlignment="1">
      <alignment horizontal="center" vertical="top" wrapText="1"/>
    </xf>
    <xf numFmtId="0" fontId="59" fillId="2" borderId="7" xfId="0" applyFont="1" applyFill="1" applyBorder="1" applyAlignment="1">
      <alignment horizontal="left" vertical="top" wrapText="1"/>
    </xf>
    <xf numFmtId="0" fontId="59" fillId="2" borderId="1" xfId="0" applyFont="1" applyFill="1" applyBorder="1" applyAlignment="1">
      <alignment horizontal="center" vertical="top" wrapText="1"/>
    </xf>
    <xf numFmtId="0" fontId="23" fillId="0" borderId="0" xfId="0" applyFont="1" applyFill="1" applyAlignment="1">
      <alignment vertical="top"/>
    </xf>
    <xf numFmtId="0" fontId="38" fillId="4" borderId="5" xfId="0" applyFont="1" applyFill="1" applyBorder="1" applyAlignment="1">
      <alignment horizontal="center" vertical="top" wrapText="1"/>
    </xf>
    <xf numFmtId="0" fontId="38" fillId="4" borderId="7" xfId="0" applyFont="1" applyFill="1" applyBorder="1" applyAlignment="1">
      <alignment horizontal="left" vertical="top" wrapText="1"/>
    </xf>
    <xf numFmtId="0" fontId="23" fillId="4" borderId="0" xfId="0" applyFont="1" applyFill="1" applyAlignment="1">
      <alignment vertical="top"/>
    </xf>
    <xf numFmtId="0" fontId="23" fillId="4" borderId="3" xfId="0" applyFont="1" applyFill="1" applyBorder="1" applyAlignment="1">
      <alignment vertical="top"/>
    </xf>
    <xf numFmtId="0" fontId="23" fillId="4" borderId="12" xfId="0" applyFont="1" applyFill="1" applyBorder="1" applyAlignment="1">
      <alignment vertical="top"/>
    </xf>
    <xf numFmtId="0" fontId="72" fillId="4" borderId="5" xfId="0" applyFont="1" applyFill="1" applyBorder="1" applyAlignment="1">
      <alignment horizontal="center" vertical="top" wrapText="1"/>
    </xf>
    <xf numFmtId="0" fontId="73" fillId="4" borderId="7" xfId="0" applyFont="1" applyFill="1" applyBorder="1" applyAlignment="1">
      <alignment horizontal="left" vertical="top" wrapText="1"/>
    </xf>
    <xf numFmtId="0" fontId="38" fillId="4" borderId="1" xfId="0" applyFont="1" applyFill="1" applyBorder="1" applyAlignment="1">
      <alignment horizontal="center" vertical="top" wrapText="1"/>
    </xf>
    <xf numFmtId="0" fontId="72" fillId="0" borderId="5" xfId="0" applyFont="1" applyFill="1" applyBorder="1" applyAlignment="1">
      <alignment horizontal="center" vertical="top" wrapText="1"/>
    </xf>
    <xf numFmtId="0" fontId="73" fillId="0" borderId="7" xfId="0" applyFont="1" applyFill="1" applyBorder="1" applyAlignment="1">
      <alignment horizontal="left" vertical="top" wrapText="1"/>
    </xf>
    <xf numFmtId="0" fontId="23" fillId="0" borderId="0" xfId="0" applyFont="1" applyAlignment="1">
      <alignment vertical="top"/>
    </xf>
    <xf numFmtId="0" fontId="38" fillId="4" borderId="8" xfId="0" applyFont="1" applyFill="1" applyBorder="1" applyAlignment="1">
      <alignment horizontal="center" vertical="top"/>
    </xf>
    <xf numFmtId="0" fontId="38" fillId="4" borderId="2" xfId="0" applyFont="1" applyFill="1" applyBorder="1" applyAlignment="1">
      <alignment vertical="top" wrapText="1"/>
    </xf>
    <xf numFmtId="0" fontId="38" fillId="4" borderId="4" xfId="0" applyFont="1" applyFill="1" applyBorder="1" applyAlignment="1">
      <alignment vertical="top" wrapText="1"/>
    </xf>
    <xf numFmtId="0" fontId="38" fillId="4" borderId="3" xfId="0" applyFont="1" applyFill="1" applyBorder="1" applyAlignment="1">
      <alignment horizontal="center" vertical="top" wrapText="1"/>
    </xf>
    <xf numFmtId="0" fontId="23" fillId="4" borderId="6" xfId="0" applyFont="1" applyFill="1" applyBorder="1" applyAlignment="1">
      <alignment vertical="top" wrapText="1"/>
    </xf>
    <xf numFmtId="0" fontId="72" fillId="4" borderId="1" xfId="0" applyFont="1" applyFill="1" applyBorder="1" applyAlignment="1">
      <alignment horizontal="center" vertical="top" wrapText="1"/>
    </xf>
    <xf numFmtId="0" fontId="23" fillId="4" borderId="6" xfId="0" applyFont="1" applyFill="1" applyBorder="1" applyAlignment="1">
      <alignment vertical="top"/>
    </xf>
    <xf numFmtId="0" fontId="38" fillId="4" borderId="9" xfId="0" applyFont="1" applyFill="1" applyBorder="1" applyAlignment="1">
      <alignment horizontal="center" vertical="top" wrapText="1"/>
    </xf>
    <xf numFmtId="0" fontId="38" fillId="4" borderId="8" xfId="0" applyFont="1" applyFill="1" applyBorder="1" applyAlignment="1">
      <alignment horizontal="center" vertical="top" wrapText="1"/>
    </xf>
    <xf numFmtId="0" fontId="38" fillId="4" borderId="13" xfId="0" applyFont="1" applyFill="1" applyBorder="1" applyAlignment="1">
      <alignment horizontal="left" vertical="top" wrapText="1"/>
    </xf>
    <xf numFmtId="0" fontId="38" fillId="0" borderId="4" xfId="0" applyFont="1" applyFill="1" applyBorder="1" applyAlignment="1">
      <alignment horizontal="left" vertical="top"/>
    </xf>
    <xf numFmtId="0" fontId="38" fillId="4" borderId="0" xfId="0" applyFont="1" applyFill="1" applyAlignment="1">
      <alignment vertical="top"/>
    </xf>
    <xf numFmtId="0" fontId="15" fillId="2" borderId="1" xfId="0" applyFont="1" applyFill="1" applyBorder="1" applyAlignment="1">
      <alignment horizontal="center" vertical="top"/>
    </xf>
    <xf numFmtId="0" fontId="74" fillId="2" borderId="1" xfId="0" applyFont="1" applyFill="1" applyBorder="1" applyAlignment="1">
      <alignment horizontal="center" vertical="top" wrapText="1"/>
    </xf>
    <xf numFmtId="0" fontId="15" fillId="0" borderId="0" xfId="0" applyFont="1" applyFill="1" applyAlignment="1">
      <alignment vertical="top"/>
    </xf>
    <xf numFmtId="0" fontId="23" fillId="0" borderId="1" xfId="0" applyFont="1" applyBorder="1" applyAlignment="1">
      <alignment horizontal="center" vertical="top"/>
    </xf>
    <xf numFmtId="0" fontId="72" fillId="0" borderId="1" xfId="0" applyFont="1" applyFill="1" applyBorder="1" applyAlignment="1">
      <alignment horizontal="center" vertical="top" wrapText="1"/>
    </xf>
    <xf numFmtId="0" fontId="38" fillId="4" borderId="13" xfId="0" applyFont="1" applyFill="1" applyBorder="1" applyAlignment="1">
      <alignment vertical="top"/>
    </xf>
    <xf numFmtId="3" fontId="38" fillId="4" borderId="1" xfId="0" quotePrefix="1" applyNumberFormat="1" applyFont="1" applyFill="1" applyBorder="1" applyAlignment="1">
      <alignment horizontal="center" vertical="top" wrapText="1"/>
    </xf>
    <xf numFmtId="0" fontId="71" fillId="4" borderId="0" xfId="0" applyFont="1" applyFill="1" applyAlignment="1">
      <alignment vertical="top"/>
    </xf>
    <xf numFmtId="3" fontId="38" fillId="4" borderId="0" xfId="0" applyNumberFormat="1" applyFont="1" applyFill="1" applyAlignment="1">
      <alignment vertical="top"/>
    </xf>
    <xf numFmtId="3" fontId="38" fillId="4" borderId="1" xfId="0" applyNumberFormat="1" applyFont="1" applyFill="1" applyBorder="1" applyAlignment="1">
      <alignment horizontal="center" vertical="top" wrapText="1"/>
    </xf>
    <xf numFmtId="0" fontId="71" fillId="4" borderId="3" xfId="0" applyFont="1" applyFill="1" applyBorder="1" applyAlignment="1">
      <alignment horizontal="center" vertical="top" wrapText="1"/>
    </xf>
    <xf numFmtId="0" fontId="38" fillId="4" borderId="2" xfId="0" applyFont="1" applyFill="1" applyBorder="1" applyAlignment="1">
      <alignment horizontal="center" vertical="top" wrapText="1"/>
    </xf>
    <xf numFmtId="0" fontId="38" fillId="4" borderId="0" xfId="0" applyFont="1" applyFill="1" applyAlignment="1">
      <alignment horizontal="center" vertical="top"/>
    </xf>
    <xf numFmtId="0" fontId="75" fillId="0" borderId="0" xfId="0" applyFont="1" applyAlignment="1">
      <alignment horizontal="center" vertical="top"/>
    </xf>
    <xf numFmtId="0" fontId="23" fillId="0" borderId="0" xfId="0" quotePrefix="1" applyFont="1" applyAlignment="1">
      <alignment horizontal="left" vertical="center"/>
    </xf>
    <xf numFmtId="0" fontId="23" fillId="0" borderId="0" xfId="0" applyFont="1" applyAlignment="1">
      <alignment horizontal="center" vertical="top"/>
    </xf>
    <xf numFmtId="0" fontId="38" fillId="4" borderId="10" xfId="0" applyFont="1" applyFill="1" applyBorder="1" applyAlignment="1">
      <alignment vertical="top" wrapText="1"/>
    </xf>
    <xf numFmtId="0" fontId="42" fillId="0" borderId="45" xfId="3" applyFont="1" applyFill="1" applyBorder="1" applyAlignment="1">
      <alignment horizontal="center" vertical="top" wrapText="1"/>
    </xf>
    <xf numFmtId="0" fontId="42" fillId="0" borderId="2" xfId="3" applyFont="1" applyFill="1" applyBorder="1" applyAlignment="1">
      <alignment vertical="top" wrapText="1"/>
    </xf>
    <xf numFmtId="0" fontId="42" fillId="0" borderId="1" xfId="3" applyFont="1" applyFill="1" applyBorder="1" applyAlignment="1">
      <alignment horizontal="left" vertical="top" wrapText="1"/>
    </xf>
    <xf numFmtId="164" fontId="42" fillId="0" borderId="4" xfId="3" applyNumberFormat="1" applyFont="1" applyFill="1" applyBorder="1" applyAlignment="1">
      <alignment vertical="top" wrapText="1"/>
    </xf>
    <xf numFmtId="0" fontId="76" fillId="0" borderId="48" xfId="3" applyFont="1" applyFill="1" applyBorder="1" applyAlignment="1">
      <alignment vertical="top"/>
    </xf>
    <xf numFmtId="0" fontId="42" fillId="0" borderId="0" xfId="3" applyFont="1" applyFill="1" applyAlignment="1">
      <alignment vertical="top"/>
    </xf>
    <xf numFmtId="0" fontId="44" fillId="0" borderId="0" xfId="3" applyFont="1" applyFill="1" applyAlignment="1">
      <alignment vertical="top"/>
    </xf>
    <xf numFmtId="0" fontId="42" fillId="0" borderId="52" xfId="3" applyFont="1" applyFill="1" applyBorder="1" applyAlignment="1">
      <alignment horizontal="center" vertical="top" wrapText="1"/>
    </xf>
    <xf numFmtId="0" fontId="42" fillId="0" borderId="3" xfId="3" applyFont="1" applyFill="1" applyBorder="1" applyAlignment="1">
      <alignment vertical="top" wrapText="1"/>
    </xf>
    <xf numFmtId="164" fontId="42" fillId="0" borderId="3" xfId="3" applyNumberFormat="1" applyFont="1" applyFill="1" applyBorder="1" applyAlignment="1">
      <alignment vertical="top" wrapText="1"/>
    </xf>
    <xf numFmtId="0" fontId="42" fillId="0" borderId="45" xfId="3" quotePrefix="1" applyFont="1" applyFill="1" applyBorder="1" applyAlignment="1">
      <alignment horizontal="center" vertical="top" wrapText="1"/>
    </xf>
    <xf numFmtId="0" fontId="76" fillId="0" borderId="1" xfId="3" applyFont="1" applyFill="1" applyBorder="1" applyAlignment="1">
      <alignment vertical="top" wrapText="1"/>
    </xf>
    <xf numFmtId="0" fontId="42" fillId="0" borderId="43" xfId="3" applyFont="1" applyFill="1" applyBorder="1" applyAlignment="1">
      <alignment horizontal="left" vertical="top" wrapText="1"/>
    </xf>
    <xf numFmtId="0" fontId="42" fillId="0" borderId="52" xfId="3" quotePrefix="1" applyFont="1" applyFill="1" applyBorder="1" applyAlignment="1">
      <alignment horizontal="left" wrapText="1"/>
    </xf>
    <xf numFmtId="0" fontId="42" fillId="0" borderId="1" xfId="3" applyFont="1" applyFill="1" applyBorder="1" applyAlignment="1">
      <alignment vertical="top" wrapText="1"/>
    </xf>
    <xf numFmtId="0" fontId="42" fillId="0" borderId="43" xfId="3" applyFont="1" applyFill="1" applyBorder="1" applyAlignment="1">
      <alignment horizontal="center" vertical="top"/>
    </xf>
    <xf numFmtId="41" fontId="23" fillId="0" borderId="0" xfId="1" applyFont="1"/>
    <xf numFmtId="41" fontId="23" fillId="4" borderId="0" xfId="1" applyFont="1" applyFill="1" applyAlignment="1">
      <alignment horizontal="center" vertical="center"/>
    </xf>
    <xf numFmtId="41" fontId="23" fillId="0" borderId="0" xfId="1" applyFont="1" applyFill="1" applyAlignment="1">
      <alignment vertical="top"/>
    </xf>
    <xf numFmtId="41" fontId="23" fillId="4" borderId="0" xfId="1" applyFont="1" applyFill="1" applyAlignment="1">
      <alignment vertical="top"/>
    </xf>
    <xf numFmtId="41" fontId="23" fillId="4" borderId="12" xfId="1" applyFont="1" applyFill="1" applyBorder="1" applyAlignment="1">
      <alignment vertical="top"/>
    </xf>
    <xf numFmtId="41" fontId="23" fillId="0" borderId="0" xfId="1" applyFont="1" applyAlignment="1">
      <alignment vertical="top"/>
    </xf>
    <xf numFmtId="41" fontId="23" fillId="4" borderId="6" xfId="1" applyFont="1" applyFill="1" applyBorder="1" applyAlignment="1">
      <alignment vertical="top"/>
    </xf>
    <xf numFmtId="41" fontId="38" fillId="4" borderId="0" xfId="1" applyFont="1" applyFill="1" applyAlignment="1">
      <alignment vertical="top"/>
    </xf>
    <xf numFmtId="41" fontId="15" fillId="0" borderId="0" xfId="1" applyFont="1" applyFill="1" applyAlignment="1">
      <alignment vertical="top"/>
    </xf>
    <xf numFmtId="41" fontId="38" fillId="4" borderId="13" xfId="1" applyFont="1" applyFill="1" applyBorder="1" applyAlignment="1">
      <alignment vertical="top"/>
    </xf>
    <xf numFmtId="41" fontId="71" fillId="4" borderId="0" xfId="1" applyFont="1" applyFill="1" applyAlignment="1">
      <alignment vertical="top"/>
    </xf>
    <xf numFmtId="41" fontId="23" fillId="0" borderId="0" xfId="0" applyNumberFormat="1" applyFont="1"/>
    <xf numFmtId="0" fontId="23" fillId="0" borderId="42" xfId="0" applyFont="1" applyBorder="1" applyAlignment="1">
      <alignment horizontal="center" vertical="top"/>
    </xf>
    <xf numFmtId="0" fontId="23" fillId="0" borderId="4" xfId="0" applyFont="1" applyBorder="1" applyAlignment="1">
      <alignment horizontal="left" vertical="top"/>
    </xf>
    <xf numFmtId="0" fontId="38" fillId="4" borderId="2" xfId="0" applyFont="1" applyFill="1" applyBorder="1" applyAlignment="1">
      <alignment horizontal="left" vertical="top" wrapText="1"/>
    </xf>
    <xf numFmtId="0" fontId="38" fillId="4" borderId="4" xfId="0" applyFont="1" applyFill="1" applyBorder="1" applyAlignment="1">
      <alignment horizontal="left" vertical="top" wrapText="1"/>
    </xf>
    <xf numFmtId="0" fontId="38" fillId="4" borderId="3" xfId="0" applyFont="1" applyFill="1" applyBorder="1" applyAlignment="1">
      <alignment horizontal="left" vertical="top" wrapText="1"/>
    </xf>
    <xf numFmtId="0" fontId="38" fillId="4" borderId="1" xfId="0" applyFont="1" applyFill="1" applyBorder="1" applyAlignment="1">
      <alignment horizontal="left" vertical="top" wrapText="1"/>
    </xf>
    <xf numFmtId="0" fontId="72" fillId="0" borderId="1" xfId="0" applyFont="1" applyFill="1" applyBorder="1" applyAlignment="1">
      <alignment horizontal="left" vertical="top" wrapText="1"/>
    </xf>
    <xf numFmtId="0" fontId="59" fillId="4" borderId="1" xfId="0" applyFont="1" applyFill="1" applyBorder="1" applyAlignment="1">
      <alignment horizontal="center" vertical="center" wrapText="1" readingOrder="1"/>
    </xf>
    <xf numFmtId="0" fontId="38" fillId="4" borderId="7" xfId="0" applyFont="1" applyFill="1" applyBorder="1" applyAlignment="1">
      <alignment vertical="top" wrapText="1"/>
    </xf>
    <xf numFmtId="0" fontId="38" fillId="4" borderId="2" xfId="0" applyFont="1" applyFill="1" applyBorder="1" applyAlignment="1">
      <alignment horizontal="center" vertical="top"/>
    </xf>
    <xf numFmtId="0" fontId="38" fillId="4" borderId="4" xfId="0" applyFont="1" applyFill="1" applyBorder="1" applyAlignment="1">
      <alignment horizontal="center" vertical="top"/>
    </xf>
    <xf numFmtId="0" fontId="38" fillId="4" borderId="3" xfId="0" applyFont="1" applyFill="1" applyBorder="1" applyAlignment="1">
      <alignment horizontal="center" vertical="top"/>
    </xf>
    <xf numFmtId="0" fontId="38" fillId="4" borderId="1" xfId="0" applyFont="1" applyFill="1" applyBorder="1" applyAlignment="1">
      <alignment horizontal="center" vertical="top"/>
    </xf>
    <xf numFmtId="0" fontId="74" fillId="2" borderId="1" xfId="0" applyFont="1" applyFill="1" applyBorder="1" applyAlignment="1">
      <alignment horizontal="left" vertical="top" wrapText="1"/>
    </xf>
    <xf numFmtId="0" fontId="23" fillId="4" borderId="2" xfId="0" applyFont="1" applyFill="1" applyBorder="1" applyAlignment="1">
      <alignment horizontal="center" vertical="top"/>
    </xf>
    <xf numFmtId="0" fontId="23" fillId="4" borderId="4" xfId="0" applyFont="1" applyFill="1" applyBorder="1" applyAlignment="1">
      <alignment horizontal="center" vertical="top"/>
    </xf>
    <xf numFmtId="0" fontId="38" fillId="0" borderId="2" xfId="0" applyFont="1" applyFill="1" applyBorder="1" applyAlignment="1">
      <alignment horizontal="left" vertical="top" wrapText="1"/>
    </xf>
    <xf numFmtId="0" fontId="38" fillId="0" borderId="1" xfId="0" applyFont="1" applyFill="1" applyBorder="1" applyAlignment="1">
      <alignment horizontal="center" vertical="top" wrapText="1"/>
    </xf>
    <xf numFmtId="0" fontId="38" fillId="0" borderId="5" xfId="0" applyFont="1" applyFill="1" applyBorder="1" applyAlignment="1">
      <alignment horizontal="left" vertical="top" wrapText="1"/>
    </xf>
    <xf numFmtId="0" fontId="38" fillId="0" borderId="7" xfId="0" applyFont="1" applyFill="1" applyBorder="1" applyAlignment="1">
      <alignment horizontal="left" vertical="top" wrapText="1"/>
    </xf>
    <xf numFmtId="0" fontId="38" fillId="0" borderId="2" xfId="0" applyFont="1" applyFill="1" applyBorder="1" applyAlignment="1">
      <alignment horizontal="center" vertical="top" wrapText="1"/>
    </xf>
    <xf numFmtId="0" fontId="38" fillId="0" borderId="4" xfId="0" applyFont="1" applyFill="1" applyBorder="1" applyAlignment="1">
      <alignment horizontal="center" vertical="top" wrapText="1"/>
    </xf>
    <xf numFmtId="0" fontId="19" fillId="0" borderId="8" xfId="0" applyFont="1" applyBorder="1" applyAlignment="1">
      <alignment horizontal="left" vertical="top" wrapText="1"/>
    </xf>
    <xf numFmtId="0" fontId="19" fillId="0" borderId="14" xfId="0" applyFont="1" applyBorder="1" applyAlignment="1">
      <alignment horizontal="left" vertical="top" wrapText="1"/>
    </xf>
    <xf numFmtId="0" fontId="19" fillId="0" borderId="15" xfId="0" applyFont="1" applyBorder="1" applyAlignment="1">
      <alignment horizontal="left" vertical="top" wrapText="1"/>
    </xf>
    <xf numFmtId="0" fontId="19" fillId="0" borderId="9" xfId="0" applyFont="1" applyBorder="1" applyAlignment="1">
      <alignment horizontal="left" vertical="top" wrapText="1"/>
    </xf>
    <xf numFmtId="0" fontId="38" fillId="0" borderId="5" xfId="0" applyFont="1" applyFill="1" applyBorder="1" applyAlignment="1">
      <alignment horizontal="center" vertical="top" wrapText="1"/>
    </xf>
    <xf numFmtId="0" fontId="19" fillId="0" borderId="9" xfId="0" applyFont="1" applyBorder="1" applyAlignment="1">
      <alignment horizontal="center" vertical="top"/>
    </xf>
    <xf numFmtId="0" fontId="20" fillId="0" borderId="4" xfId="0" applyFont="1" applyBorder="1" applyAlignment="1">
      <alignment horizontal="center" vertical="top"/>
    </xf>
    <xf numFmtId="0" fontId="38" fillId="0" borderId="10" xfId="0" applyFont="1" applyFill="1" applyBorder="1" applyAlignment="1">
      <alignment horizontal="left" vertical="top" wrapText="1"/>
    </xf>
    <xf numFmtId="0" fontId="60" fillId="6" borderId="7" xfId="0" applyFont="1" applyFill="1" applyBorder="1" applyAlignment="1">
      <alignment horizontal="left" vertical="top" wrapText="1"/>
    </xf>
    <xf numFmtId="0" fontId="60" fillId="6" borderId="8" xfId="0" applyFont="1" applyFill="1" applyBorder="1" applyAlignment="1">
      <alignment horizontal="center" vertical="top"/>
    </xf>
    <xf numFmtId="0" fontId="60" fillId="6" borderId="10" xfId="0" applyFont="1" applyFill="1" applyBorder="1" applyAlignment="1">
      <alignment horizontal="left" vertical="top" wrapText="1"/>
    </xf>
    <xf numFmtId="0" fontId="59" fillId="6" borderId="2" xfId="0" applyFont="1" applyFill="1" applyBorder="1" applyAlignment="1">
      <alignment horizontal="center" vertical="top" wrapText="1"/>
    </xf>
    <xf numFmtId="0" fontId="20" fillId="0" borderId="15" xfId="0" applyFont="1" applyBorder="1" applyAlignment="1">
      <alignment horizontal="left" vertical="top" wrapText="1"/>
    </xf>
    <xf numFmtId="0" fontId="23" fillId="0" borderId="20" xfId="0" applyFont="1" applyBorder="1" applyAlignment="1">
      <alignment horizontal="left" vertical="top" wrapText="1"/>
    </xf>
    <xf numFmtId="0" fontId="20" fillId="0" borderId="45" xfId="0" applyFont="1" applyBorder="1" applyAlignment="1">
      <alignment horizontal="center" vertical="top"/>
    </xf>
    <xf numFmtId="0" fontId="20" fillId="0" borderId="42" xfId="0" applyFont="1" applyBorder="1" applyAlignment="1">
      <alignment horizontal="center" vertical="top"/>
    </xf>
    <xf numFmtId="0" fontId="20" fillId="0" borderId="52" xfId="0" applyFont="1" applyBorder="1" applyAlignment="1">
      <alignment horizontal="center" vertical="top"/>
    </xf>
    <xf numFmtId="0" fontId="20" fillId="0" borderId="2" xfId="0" applyFont="1" applyBorder="1" applyAlignment="1">
      <alignment horizontal="center" vertical="top"/>
    </xf>
    <xf numFmtId="0" fontId="20" fillId="0" borderId="4" xfId="0" applyFont="1" applyBorder="1" applyAlignment="1">
      <alignment horizontal="center" vertical="top"/>
    </xf>
    <xf numFmtId="0" fontId="20" fillId="0" borderId="3" xfId="0" applyFont="1" applyBorder="1" applyAlignment="1">
      <alignment horizontal="center" vertical="top"/>
    </xf>
    <xf numFmtId="0" fontId="20" fillId="0" borderId="15" xfId="0" applyFont="1" applyBorder="1" applyAlignment="1">
      <alignment horizontal="left" vertical="top" wrapText="1"/>
    </xf>
    <xf numFmtId="0" fontId="20" fillId="0" borderId="5" xfId="0" applyFont="1" applyBorder="1" applyAlignment="1">
      <alignment horizontal="center" vertical="top"/>
    </xf>
    <xf numFmtId="0" fontId="38" fillId="0" borderId="10" xfId="0" applyFont="1" applyFill="1" applyBorder="1" applyAlignment="1">
      <alignment horizontal="left" vertical="top" wrapText="1"/>
    </xf>
    <xf numFmtId="0" fontId="38" fillId="0" borderId="2" xfId="0" applyFont="1" applyFill="1" applyBorder="1" applyAlignment="1">
      <alignment horizontal="center" vertical="top" wrapText="1"/>
    </xf>
    <xf numFmtId="0" fontId="38" fillId="0" borderId="1" xfId="0" applyFont="1" applyFill="1" applyBorder="1" applyAlignment="1">
      <alignment horizontal="center" vertical="top" wrapText="1"/>
    </xf>
    <xf numFmtId="0" fontId="38" fillId="0" borderId="4" xfId="0" applyFont="1" applyFill="1" applyBorder="1" applyAlignment="1">
      <alignment horizontal="center" vertical="top" wrapText="1"/>
    </xf>
    <xf numFmtId="0" fontId="38" fillId="0" borderId="7" xfId="0" applyFont="1" applyFill="1" applyBorder="1" applyAlignment="1">
      <alignment horizontal="left" vertical="top" wrapText="1"/>
    </xf>
    <xf numFmtId="0" fontId="19" fillId="0" borderId="3" xfId="0" applyFont="1" applyBorder="1" applyAlignment="1">
      <alignment horizontal="center" vertical="top"/>
    </xf>
    <xf numFmtId="0" fontId="20" fillId="0" borderId="14" xfId="0" applyFont="1" applyBorder="1" applyAlignment="1">
      <alignment horizontal="left" vertical="top" wrapText="1"/>
    </xf>
    <xf numFmtId="0" fontId="20" fillId="0" borderId="8" xfId="0" applyFont="1" applyBorder="1" applyAlignment="1">
      <alignment horizontal="left" vertical="top" wrapText="1"/>
    </xf>
    <xf numFmtId="0" fontId="0" fillId="0" borderId="14" xfId="0" applyBorder="1" applyAlignment="1">
      <alignment horizontal="center" vertical="top"/>
    </xf>
    <xf numFmtId="0" fontId="38" fillId="0" borderId="8" xfId="0" applyFont="1" applyFill="1" applyBorder="1" applyAlignment="1">
      <alignment horizontal="center" vertical="top" wrapText="1"/>
    </xf>
    <xf numFmtId="0" fontId="0" fillId="0" borderId="11" xfId="0" applyBorder="1"/>
    <xf numFmtId="0" fontId="0" fillId="0" borderId="3" xfId="0" applyBorder="1"/>
    <xf numFmtId="0" fontId="0" fillId="0" borderId="9" xfId="0" applyBorder="1" applyAlignment="1">
      <alignment horizontal="center" vertical="top"/>
    </xf>
    <xf numFmtId="0" fontId="38" fillId="0" borderId="14" xfId="0" applyFont="1" applyFill="1" applyBorder="1" applyAlignment="1">
      <alignment horizontal="center" vertical="top" wrapText="1"/>
    </xf>
    <xf numFmtId="0" fontId="38" fillId="0" borderId="4" xfId="0" applyFont="1" applyFill="1" applyBorder="1" applyAlignment="1">
      <alignment vertical="top" wrapText="1"/>
    </xf>
    <xf numFmtId="0" fontId="38" fillId="0" borderId="0" xfId="0" applyFont="1" applyFill="1" applyBorder="1" applyAlignment="1">
      <alignment horizontal="center" vertical="top" wrapText="1"/>
    </xf>
    <xf numFmtId="0" fontId="19" fillId="0" borderId="45" xfId="0" applyFont="1" applyBorder="1" applyAlignment="1">
      <alignment vertical="top"/>
    </xf>
    <xf numFmtId="0" fontId="19" fillId="0" borderId="52" xfId="0" applyFont="1" applyBorder="1" applyAlignment="1">
      <alignment vertical="top"/>
    </xf>
    <xf numFmtId="0" fontId="19" fillId="0" borderId="8" xfId="0" applyFont="1" applyBorder="1" applyAlignment="1">
      <alignment vertical="top" wrapText="1"/>
    </xf>
    <xf numFmtId="0" fontId="19" fillId="0" borderId="10" xfId="0" applyFont="1" applyBorder="1" applyAlignment="1">
      <alignment vertical="top" wrapText="1"/>
    </xf>
    <xf numFmtId="0" fontId="19" fillId="0" borderId="15" xfId="0" applyFont="1" applyBorder="1" applyAlignment="1">
      <alignment vertical="top" wrapText="1"/>
    </xf>
    <xf numFmtId="0" fontId="19" fillId="0" borderId="9" xfId="0" applyFont="1" applyBorder="1" applyAlignment="1">
      <alignment vertical="top" wrapText="1"/>
    </xf>
    <xf numFmtId="0" fontId="19" fillId="0" borderId="11" xfId="0" applyFont="1" applyBorder="1" applyAlignment="1">
      <alignment vertical="top" wrapText="1"/>
    </xf>
    <xf numFmtId="0" fontId="19" fillId="0" borderId="42" xfId="0" applyFont="1" applyBorder="1" applyAlignment="1">
      <alignment vertical="top"/>
    </xf>
    <xf numFmtId="0" fontId="34" fillId="0" borderId="8" xfId="0" applyFont="1" applyFill="1" applyBorder="1" applyAlignment="1">
      <alignment horizontal="left" vertical="top" wrapText="1"/>
    </xf>
    <xf numFmtId="0" fontId="38" fillId="0" borderId="14" xfId="0" applyFont="1" applyFill="1" applyBorder="1" applyAlignment="1">
      <alignment horizontal="left" vertical="top" wrapText="1"/>
    </xf>
    <xf numFmtId="0" fontId="38" fillId="0" borderId="15" xfId="0" applyFont="1" applyFill="1" applyBorder="1" applyAlignment="1">
      <alignment horizontal="left" vertical="top" wrapText="1"/>
    </xf>
    <xf numFmtId="0" fontId="0" fillId="0" borderId="12" xfId="0" applyBorder="1"/>
    <xf numFmtId="0" fontId="0" fillId="0" borderId="12" xfId="0" applyBorder="1" applyAlignment="1">
      <alignment horizontal="center" vertical="top"/>
    </xf>
    <xf numFmtId="0" fontId="38" fillId="0" borderId="8" xfId="0" applyFont="1" applyFill="1" applyBorder="1" applyAlignment="1">
      <alignment horizontal="left" vertical="top" wrapText="1"/>
    </xf>
    <xf numFmtId="0" fontId="34" fillId="0" borderId="1" xfId="0" applyFont="1" applyFill="1" applyBorder="1" applyAlignment="1">
      <alignment horizontal="center" vertical="top"/>
    </xf>
    <xf numFmtId="0" fontId="40" fillId="0" borderId="1" xfId="0" applyFont="1" applyFill="1" applyBorder="1" applyAlignment="1">
      <alignment vertical="top" wrapText="1"/>
    </xf>
    <xf numFmtId="0" fontId="19" fillId="0" borderId="52" xfId="0" applyFont="1" applyBorder="1" applyAlignment="1">
      <alignment horizontal="center" vertical="top"/>
    </xf>
    <xf numFmtId="0" fontId="46" fillId="0" borderId="1" xfId="0" applyFont="1" applyBorder="1" applyAlignment="1">
      <alignment vertical="top" wrapText="1"/>
    </xf>
    <xf numFmtId="0" fontId="46" fillId="0" borderId="1" xfId="0" applyFont="1" applyFill="1" applyBorder="1" applyAlignment="1">
      <alignment vertical="top" wrapText="1"/>
    </xf>
    <xf numFmtId="0" fontId="40" fillId="0" borderId="1" xfId="0" applyFont="1" applyBorder="1" applyAlignment="1">
      <alignment horizontal="left" vertical="top" wrapText="1"/>
    </xf>
    <xf numFmtId="0" fontId="40" fillId="0" borderId="1" xfId="0" applyFont="1" applyBorder="1" applyAlignment="1">
      <alignment vertical="top" wrapText="1"/>
    </xf>
    <xf numFmtId="0" fontId="40" fillId="0" borderId="1" xfId="0" quotePrefix="1" applyFont="1" applyFill="1" applyBorder="1" applyAlignment="1">
      <alignment horizontal="center" vertical="top" wrapText="1"/>
    </xf>
    <xf numFmtId="0" fontId="46" fillId="0" borderId="1" xfId="0" applyFont="1" applyBorder="1" applyAlignment="1">
      <alignment horizontal="left" vertical="top" wrapText="1"/>
    </xf>
    <xf numFmtId="0" fontId="45" fillId="0" borderId="3" xfId="3" applyFont="1" applyFill="1" applyBorder="1" applyAlignment="1">
      <alignment horizontal="left" vertical="top" wrapText="1"/>
    </xf>
    <xf numFmtId="0" fontId="43" fillId="0" borderId="1" xfId="0" quotePrefix="1" applyFont="1" applyBorder="1" applyAlignment="1">
      <alignment horizontal="center" vertical="top" wrapText="1"/>
    </xf>
    <xf numFmtId="0" fontId="42" fillId="0" borderId="42" xfId="3" applyFont="1" applyFill="1" applyBorder="1" applyAlignment="1">
      <alignment horizontal="center" vertical="top" wrapText="1"/>
    </xf>
    <xf numFmtId="0" fontId="42" fillId="0" borderId="4" xfId="3" applyFont="1" applyFill="1" applyBorder="1" applyAlignment="1">
      <alignment vertical="top" wrapText="1"/>
    </xf>
    <xf numFmtId="0" fontId="43" fillId="0" borderId="1" xfId="0" applyFont="1" applyBorder="1" applyAlignment="1">
      <alignment vertical="top" wrapText="1"/>
    </xf>
    <xf numFmtId="0" fontId="42" fillId="0" borderId="1" xfId="0" applyFont="1" applyFill="1" applyBorder="1" applyAlignment="1">
      <alignment vertical="top" wrapText="1"/>
    </xf>
    <xf numFmtId="0" fontId="38" fillId="0" borderId="7" xfId="0" applyFont="1" applyFill="1" applyBorder="1" applyAlignment="1">
      <alignment horizontal="left" vertical="top" wrapText="1"/>
    </xf>
    <xf numFmtId="0" fontId="40" fillId="0" borderId="2" xfId="3" applyFont="1" applyFill="1" applyBorder="1" applyAlignment="1">
      <alignment horizontal="left" vertical="top" wrapText="1"/>
    </xf>
    <xf numFmtId="0" fontId="40" fillId="0" borderId="4" xfId="3" applyFont="1" applyFill="1" applyBorder="1" applyAlignment="1">
      <alignment horizontal="left" vertical="top" wrapText="1"/>
    </xf>
    <xf numFmtId="0" fontId="40" fillId="0" borderId="3" xfId="3" applyFont="1" applyFill="1" applyBorder="1" applyAlignment="1">
      <alignment horizontal="left" vertical="top" wrapText="1"/>
    </xf>
    <xf numFmtId="0" fontId="40" fillId="0" borderId="45" xfId="3" applyFont="1" applyFill="1" applyBorder="1" applyAlignment="1">
      <alignment horizontal="center" vertical="top" wrapText="1"/>
    </xf>
    <xf numFmtId="0" fontId="40" fillId="0" borderId="52" xfId="3" applyFont="1" applyFill="1" applyBorder="1" applyAlignment="1">
      <alignment horizontal="center" vertical="top" wrapText="1"/>
    </xf>
    <xf numFmtId="0" fontId="46" fillId="0" borderId="4" xfId="3" applyFont="1" applyFill="1" applyBorder="1" applyAlignment="1">
      <alignment horizontal="left" vertical="top" wrapText="1"/>
    </xf>
    <xf numFmtId="0" fontId="40" fillId="0" borderId="4" xfId="3" applyFont="1" applyFill="1" applyBorder="1" applyAlignment="1">
      <alignment horizontal="center" vertical="top" wrapText="1"/>
    </xf>
    <xf numFmtId="0" fontId="40" fillId="0" borderId="3" xfId="3" applyFont="1" applyFill="1" applyBorder="1" applyAlignment="1">
      <alignment horizontal="center" vertical="top" wrapText="1"/>
    </xf>
    <xf numFmtId="0" fontId="40" fillId="0" borderId="1" xfId="3" applyFont="1" applyFill="1" applyBorder="1" applyAlignment="1">
      <alignment vertical="top" wrapText="1"/>
    </xf>
    <xf numFmtId="0" fontId="40" fillId="0" borderId="42" xfId="3" applyFont="1" applyFill="1" applyBorder="1" applyAlignment="1">
      <alignment horizontal="center" vertical="top" wrapText="1"/>
    </xf>
    <xf numFmtId="0" fontId="38" fillId="0" borderId="1" xfId="0" applyFont="1" applyFill="1" applyBorder="1" applyAlignment="1">
      <alignment horizontal="center" vertical="top" wrapText="1"/>
    </xf>
    <xf numFmtId="0" fontId="40" fillId="0" borderId="1" xfId="3" applyFont="1" applyFill="1" applyBorder="1" applyAlignment="1">
      <alignment vertical="top" wrapText="1"/>
    </xf>
    <xf numFmtId="0" fontId="23" fillId="0" borderId="21" xfId="0" applyFont="1" applyFill="1" applyBorder="1" applyAlignment="1">
      <alignment vertical="top" wrapText="1"/>
    </xf>
    <xf numFmtId="0" fontId="23" fillId="0" borderId="25" xfId="0" applyFont="1" applyFill="1" applyBorder="1" applyAlignment="1">
      <alignment horizontal="center" vertical="top"/>
    </xf>
    <xf numFmtId="0" fontId="42" fillId="0" borderId="48" xfId="3" applyFont="1" applyFill="1" applyBorder="1" applyAlignment="1">
      <alignment horizontal="center" vertical="center" wrapText="1"/>
    </xf>
    <xf numFmtId="0" fontId="45" fillId="0" borderId="4" xfId="3" applyFont="1" applyFill="1" applyBorder="1" applyAlignment="1">
      <alignment horizontal="left" vertical="top" wrapText="1"/>
    </xf>
    <xf numFmtId="0" fontId="40" fillId="0" borderId="48" xfId="3" applyFont="1" applyFill="1" applyBorder="1" applyAlignment="1">
      <alignment horizontal="left" vertical="top" wrapText="1"/>
    </xf>
    <xf numFmtId="0" fontId="40" fillId="0" borderId="81" xfId="3" applyFont="1" applyFill="1" applyBorder="1" applyAlignment="1">
      <alignment horizontal="center" vertical="top" wrapText="1"/>
    </xf>
    <xf numFmtId="0" fontId="46" fillId="0" borderId="14" xfId="3" applyFont="1" applyFill="1" applyBorder="1" applyAlignment="1">
      <alignment horizontal="left" vertical="top" wrapText="1"/>
    </xf>
    <xf numFmtId="0" fontId="40" fillId="0" borderId="82" xfId="3" applyFont="1" applyFill="1" applyBorder="1" applyAlignment="1">
      <alignment horizontal="left" vertical="top" wrapText="1"/>
    </xf>
    <xf numFmtId="164" fontId="40" fillId="0" borderId="3" xfId="3" applyNumberFormat="1" applyFont="1" applyFill="1" applyBorder="1" applyAlignment="1">
      <alignment horizontal="left" vertical="top" wrapText="1"/>
    </xf>
    <xf numFmtId="0" fontId="45" fillId="0" borderId="41" xfId="3" applyFont="1" applyFill="1" applyBorder="1" applyAlignment="1">
      <alignment horizontal="left" vertical="top" wrapText="1"/>
    </xf>
    <xf numFmtId="0" fontId="46" fillId="0" borderId="3" xfId="3" applyFont="1" applyFill="1" applyBorder="1" applyAlignment="1">
      <alignment vertical="top"/>
    </xf>
    <xf numFmtId="0" fontId="46" fillId="0" borderId="41" xfId="3" applyFont="1" applyFill="1" applyBorder="1" applyAlignment="1">
      <alignment vertical="top"/>
    </xf>
    <xf numFmtId="0" fontId="45" fillId="0" borderId="3" xfId="12" applyFont="1" applyFill="1" applyBorder="1" applyAlignment="1">
      <alignment horizontal="left" vertical="top" wrapText="1"/>
    </xf>
    <xf numFmtId="0" fontId="45" fillId="0" borderId="3" xfId="12" applyFont="1" applyFill="1" applyBorder="1" applyAlignment="1">
      <alignment vertical="top" wrapText="1"/>
    </xf>
    <xf numFmtId="0" fontId="45" fillId="0" borderId="41" xfId="12" applyFont="1" applyFill="1" applyBorder="1" applyAlignment="1">
      <alignment vertical="top" wrapText="1"/>
    </xf>
    <xf numFmtId="0" fontId="23" fillId="0" borderId="2" xfId="0" applyFont="1" applyBorder="1" applyAlignment="1">
      <alignment vertical="top" wrapText="1"/>
    </xf>
    <xf numFmtId="0" fontId="23" fillId="0" borderId="22" xfId="0" applyFont="1" applyBorder="1" applyAlignment="1">
      <alignment horizontal="center" vertical="top"/>
    </xf>
    <xf numFmtId="0" fontId="23" fillId="0" borderId="23" xfId="0" applyFont="1" applyBorder="1" applyAlignment="1">
      <alignment vertical="top" wrapText="1"/>
    </xf>
    <xf numFmtId="0" fontId="23" fillId="0" borderId="25" xfId="0" applyFont="1" applyBorder="1" applyAlignment="1">
      <alignment horizontal="center" vertical="top"/>
    </xf>
    <xf numFmtId="0" fontId="23" fillId="0" borderId="26" xfId="0" applyFont="1" applyBorder="1" applyAlignment="1">
      <alignment vertical="top" wrapText="1"/>
    </xf>
    <xf numFmtId="0" fontId="23" fillId="0" borderId="9" xfId="0" applyFont="1" applyBorder="1" applyAlignment="1">
      <alignment horizontal="center" vertical="top"/>
    </xf>
    <xf numFmtId="0" fontId="23" fillId="0" borderId="11" xfId="0" applyFont="1" applyBorder="1" applyAlignment="1">
      <alignment vertical="top"/>
    </xf>
    <xf numFmtId="0" fontId="23" fillId="0" borderId="11" xfId="0" applyFont="1" applyBorder="1" applyAlignment="1">
      <alignment vertical="top" wrapText="1"/>
    </xf>
    <xf numFmtId="0" fontId="23" fillId="0" borderId="23" xfId="0" applyFont="1" applyBorder="1" applyAlignment="1">
      <alignment vertical="top"/>
    </xf>
    <xf numFmtId="0" fontId="23" fillId="0" borderId="26" xfId="0" applyFont="1" applyBorder="1" applyAlignment="1">
      <alignment vertical="top"/>
    </xf>
    <xf numFmtId="0" fontId="23" fillId="0" borderId="22" xfId="0" applyFont="1" applyBorder="1" applyAlignment="1">
      <alignment horizontal="left" vertical="top" wrapText="1"/>
    </xf>
    <xf numFmtId="0" fontId="23" fillId="0" borderId="19" xfId="0" applyFont="1" applyBorder="1" applyAlignment="1">
      <alignment horizontal="left" vertical="top" wrapText="1"/>
    </xf>
    <xf numFmtId="0" fontId="40" fillId="0" borderId="4" xfId="3" applyFont="1" applyFill="1" applyBorder="1" applyAlignment="1">
      <alignment horizontal="left" vertical="top" wrapText="1"/>
    </xf>
    <xf numFmtId="0" fontId="40" fillId="0" borderId="42" xfId="3" applyFont="1" applyFill="1" applyBorder="1" applyAlignment="1">
      <alignment horizontal="center" vertical="top" wrapText="1"/>
    </xf>
    <xf numFmtId="0" fontId="38" fillId="0" borderId="7" xfId="0" applyFont="1" applyFill="1" applyBorder="1" applyAlignment="1">
      <alignment horizontal="left" vertical="top" wrapText="1"/>
    </xf>
    <xf numFmtId="0" fontId="38" fillId="0" borderId="4" xfId="0" applyFont="1" applyFill="1" applyBorder="1" applyAlignment="1">
      <alignment horizontal="center" vertical="top" wrapText="1"/>
    </xf>
    <xf numFmtId="0" fontId="38" fillId="0" borderId="3" xfId="0" applyFont="1" applyFill="1" applyBorder="1" applyAlignment="1">
      <alignment horizontal="center" vertical="top" wrapText="1"/>
    </xf>
    <xf numFmtId="0" fontId="38" fillId="0" borderId="11" xfId="0" applyFont="1" applyFill="1" applyBorder="1" applyAlignment="1">
      <alignment horizontal="left" vertical="top" wrapText="1"/>
    </xf>
    <xf numFmtId="0" fontId="38" fillId="0" borderId="14" xfId="0" applyFont="1" applyFill="1" applyBorder="1" applyAlignment="1">
      <alignment horizontal="center" vertical="top" wrapText="1"/>
    </xf>
    <xf numFmtId="0" fontId="20" fillId="0" borderId="52" xfId="0" applyFont="1" applyBorder="1" applyAlignment="1">
      <alignment horizontal="center" vertical="top"/>
    </xf>
    <xf numFmtId="0" fontId="20" fillId="0" borderId="3" xfId="0" applyFont="1" applyBorder="1" applyAlignment="1">
      <alignment horizontal="center" vertical="top"/>
    </xf>
    <xf numFmtId="0" fontId="20" fillId="0" borderId="2" xfId="0" applyFont="1" applyBorder="1" applyAlignment="1">
      <alignment horizontal="center" vertical="top"/>
    </xf>
    <xf numFmtId="0" fontId="20" fillId="0" borderId="4" xfId="0" applyFont="1" applyBorder="1" applyAlignment="1">
      <alignment horizontal="center" vertical="top"/>
    </xf>
    <xf numFmtId="0" fontId="20" fillId="0" borderId="45" xfId="0" applyFont="1" applyBorder="1" applyAlignment="1">
      <alignment horizontal="center" vertical="top"/>
    </xf>
    <xf numFmtId="0" fontId="20" fillId="0" borderId="42" xfId="0" applyFont="1" applyBorder="1" applyAlignment="1">
      <alignment horizontal="center" vertical="top"/>
    </xf>
    <xf numFmtId="0" fontId="38" fillId="0" borderId="1" xfId="0" applyFont="1" applyFill="1" applyBorder="1" applyAlignment="1">
      <alignment horizontal="center" vertical="top" wrapText="1"/>
    </xf>
    <xf numFmtId="0" fontId="38" fillId="4" borderId="14" xfId="0" applyFont="1" applyFill="1" applyBorder="1" applyAlignment="1">
      <alignment horizontal="center" vertical="top" wrapText="1"/>
    </xf>
    <xf numFmtId="0" fontId="38" fillId="4" borderId="4" xfId="0" applyFont="1" applyFill="1" applyBorder="1" applyAlignment="1">
      <alignment horizontal="center" vertical="top" wrapText="1"/>
    </xf>
    <xf numFmtId="0" fontId="38" fillId="0" borderId="9" xfId="0" applyFont="1" applyFill="1" applyBorder="1" applyAlignment="1">
      <alignment horizontal="center" vertical="top" wrapText="1"/>
    </xf>
    <xf numFmtId="0" fontId="20" fillId="0" borderId="5" xfId="0" applyFont="1" applyBorder="1" applyAlignment="1">
      <alignment vertical="top"/>
    </xf>
    <xf numFmtId="0" fontId="19" fillId="0" borderId="8" xfId="0" applyFont="1" applyBorder="1" applyAlignment="1">
      <alignment vertical="top"/>
    </xf>
    <xf numFmtId="0" fontId="19" fillId="0" borderId="14" xfId="0" applyFont="1" applyBorder="1" applyAlignment="1">
      <alignment vertical="top"/>
    </xf>
    <xf numFmtId="0" fontId="19" fillId="0" borderId="45" xfId="0" quotePrefix="1" applyFont="1" applyBorder="1" applyAlignment="1">
      <alignment horizontal="center" vertical="top"/>
    </xf>
    <xf numFmtId="0" fontId="19" fillId="0" borderId="42" xfId="0" quotePrefix="1" applyFont="1" applyBorder="1" applyAlignment="1">
      <alignment horizontal="center" vertical="top"/>
    </xf>
    <xf numFmtId="0" fontId="19" fillId="0" borderId="52" xfId="0" quotePrefix="1" applyFont="1" applyBorder="1" applyAlignment="1">
      <alignment horizontal="center" vertical="top"/>
    </xf>
    <xf numFmtId="0" fontId="19" fillId="0" borderId="2" xfId="0" quotePrefix="1" applyFont="1" applyBorder="1" applyAlignment="1">
      <alignment horizontal="center" vertical="top"/>
    </xf>
    <xf numFmtId="0" fontId="19" fillId="0" borderId="4" xfId="0" quotePrefix="1" applyFont="1" applyBorder="1" applyAlignment="1">
      <alignment horizontal="center" vertical="top"/>
    </xf>
    <xf numFmtId="0" fontId="19" fillId="0" borderId="3" xfId="0" quotePrefix="1" applyFont="1" applyBorder="1" applyAlignment="1">
      <alignment horizontal="center" vertical="top"/>
    </xf>
    <xf numFmtId="0" fontId="20" fillId="0" borderId="9" xfId="0" applyFont="1" applyBorder="1" applyAlignment="1">
      <alignment horizontal="left" vertical="top" wrapText="1"/>
    </xf>
    <xf numFmtId="0" fontId="20" fillId="0" borderId="11" xfId="0" applyFont="1" applyBorder="1" applyAlignment="1">
      <alignment horizontal="left" vertical="top" wrapText="1"/>
    </xf>
    <xf numFmtId="0" fontId="38" fillId="4" borderId="2" xfId="0" applyFont="1" applyFill="1" applyBorder="1" applyAlignment="1">
      <alignment horizontal="left" vertical="top" wrapText="1"/>
    </xf>
    <xf numFmtId="0" fontId="38" fillId="4" borderId="2" xfId="0" applyFont="1" applyFill="1" applyBorder="1" applyAlignment="1">
      <alignment horizontal="center" vertical="top"/>
    </xf>
    <xf numFmtId="0" fontId="23" fillId="4" borderId="2" xfId="0" applyFont="1" applyFill="1" applyBorder="1" applyAlignment="1">
      <alignment horizontal="center" vertical="top"/>
    </xf>
    <xf numFmtId="0" fontId="72" fillId="4" borderId="2" xfId="0" applyFont="1" applyFill="1" applyBorder="1" applyAlignment="1">
      <alignment horizontal="left" vertical="top" wrapText="1"/>
    </xf>
    <xf numFmtId="0" fontId="38" fillId="0" borderId="1" xfId="0" applyFont="1" applyFill="1" applyBorder="1" applyAlignment="1">
      <alignment horizontal="center" vertical="top" wrapText="1"/>
    </xf>
    <xf numFmtId="0" fontId="38" fillId="0" borderId="11" xfId="0" applyFont="1" applyFill="1" applyBorder="1" applyAlignment="1">
      <alignment horizontal="left" vertical="top" wrapText="1"/>
    </xf>
    <xf numFmtId="0" fontId="38" fillId="0" borderId="3" xfId="0" applyFont="1" applyFill="1" applyBorder="1" applyAlignment="1">
      <alignment horizontal="center" vertical="top" wrapText="1"/>
    </xf>
    <xf numFmtId="0" fontId="38" fillId="0" borderId="4" xfId="0" applyFont="1" applyFill="1" applyBorder="1" applyAlignment="1">
      <alignment horizontal="center" vertical="top" wrapText="1"/>
    </xf>
    <xf numFmtId="0" fontId="38" fillId="0" borderId="14" xfId="0" applyFont="1" applyFill="1" applyBorder="1" applyAlignment="1">
      <alignment horizontal="center" vertical="top" wrapText="1"/>
    </xf>
    <xf numFmtId="0" fontId="20" fillId="0" borderId="4" xfId="0" applyFont="1" applyBorder="1" applyAlignment="1">
      <alignment horizontal="center" vertical="top"/>
    </xf>
    <xf numFmtId="0" fontId="50" fillId="0" borderId="0" xfId="3" applyFont="1" applyFill="1" applyAlignment="1">
      <alignment vertical="top"/>
    </xf>
    <xf numFmtId="0" fontId="81" fillId="0" borderId="0" xfId="3" applyFont="1" applyFill="1" applyAlignment="1">
      <alignment vertical="top"/>
    </xf>
    <xf numFmtId="0" fontId="71" fillId="0" borderId="4" xfId="0" applyFont="1" applyFill="1" applyBorder="1" applyAlignment="1">
      <alignment horizontal="left" vertical="top"/>
    </xf>
    <xf numFmtId="0" fontId="71" fillId="0" borderId="0" xfId="0" applyFont="1" applyAlignment="1">
      <alignment vertical="top"/>
    </xf>
    <xf numFmtId="41" fontId="71" fillId="0" borderId="0" xfId="1" applyFont="1" applyAlignment="1">
      <alignment vertical="top"/>
    </xf>
    <xf numFmtId="0" fontId="71" fillId="0" borderId="12" xfId="0" applyFont="1" applyBorder="1" applyAlignment="1">
      <alignment vertical="top"/>
    </xf>
    <xf numFmtId="41" fontId="71" fillId="0" borderId="12" xfId="1" applyFont="1" applyBorder="1" applyAlignment="1">
      <alignment vertical="top"/>
    </xf>
    <xf numFmtId="0" fontId="23" fillId="0" borderId="4" xfId="0" applyFont="1" applyFill="1" applyBorder="1" applyAlignment="1">
      <alignment horizontal="left" vertical="top" wrapText="1"/>
    </xf>
    <xf numFmtId="0" fontId="23" fillId="0" borderId="19" xfId="0" applyFont="1" applyFill="1" applyBorder="1" applyAlignment="1">
      <alignment horizontal="center" vertical="top" wrapText="1"/>
    </xf>
    <xf numFmtId="0" fontId="23" fillId="0" borderId="22" xfId="0" applyFont="1" applyFill="1" applyBorder="1" applyAlignment="1">
      <alignment horizontal="center" vertical="top" wrapText="1"/>
    </xf>
    <xf numFmtId="0" fontId="23" fillId="0" borderId="25" xfId="0" applyFont="1" applyFill="1" applyBorder="1" applyAlignment="1">
      <alignment horizontal="center" vertical="top" wrapText="1"/>
    </xf>
    <xf numFmtId="0" fontId="23" fillId="0" borderId="20" xfId="0" applyFont="1" applyFill="1" applyBorder="1" applyAlignment="1">
      <alignment horizontal="left" vertical="top" wrapText="1"/>
    </xf>
    <xf numFmtId="0" fontId="23" fillId="0" borderId="23" xfId="0" applyFont="1" applyFill="1" applyBorder="1" applyAlignment="1">
      <alignment horizontal="left" vertical="top" wrapText="1"/>
    </xf>
    <xf numFmtId="0" fontId="23" fillId="0" borderId="26" xfId="0" applyFont="1" applyFill="1" applyBorder="1" applyAlignment="1">
      <alignment horizontal="left" vertical="top" wrapText="1"/>
    </xf>
    <xf numFmtId="0" fontId="33" fillId="0" borderId="0" xfId="0" applyFont="1" applyFill="1" applyAlignment="1">
      <alignment horizontal="center" vertical="top"/>
    </xf>
    <xf numFmtId="0" fontId="7" fillId="0" borderId="16" xfId="0" applyFont="1" applyFill="1" applyBorder="1" applyAlignment="1">
      <alignment horizontal="center" vertical="center"/>
    </xf>
    <xf numFmtId="0" fontId="7" fillId="0" borderId="62" xfId="0" applyFont="1" applyFill="1" applyBorder="1" applyAlignment="1">
      <alignment horizontal="center" vertical="center"/>
    </xf>
    <xf numFmtId="0" fontId="23" fillId="0" borderId="21" xfId="0" applyFont="1" applyFill="1" applyBorder="1" applyAlignment="1">
      <alignment horizontal="left" vertical="top" wrapText="1"/>
    </xf>
    <xf numFmtId="0" fontId="23" fillId="0" borderId="24" xfId="0" applyFont="1" applyFill="1" applyBorder="1" applyAlignment="1">
      <alignment horizontal="left" vertical="top" wrapText="1"/>
    </xf>
    <xf numFmtId="0" fontId="23" fillId="0" borderId="4" xfId="0" applyFont="1" applyFill="1" applyBorder="1" applyAlignment="1">
      <alignment horizontal="center" vertical="top"/>
    </xf>
    <xf numFmtId="0" fontId="23" fillId="0" borderId="19" xfId="0" applyFont="1" applyFill="1" applyBorder="1" applyAlignment="1">
      <alignment horizontal="center" vertical="top"/>
    </xf>
    <xf numFmtId="0" fontId="23" fillId="0" borderId="22" xfId="0" applyFont="1" applyFill="1" applyBorder="1" applyAlignment="1">
      <alignment horizontal="center" vertical="top"/>
    </xf>
    <xf numFmtId="0" fontId="23" fillId="0" borderId="60" xfId="0" applyFont="1" applyFill="1" applyBorder="1" applyAlignment="1">
      <alignment horizontal="left" vertical="top" wrapText="1"/>
    </xf>
    <xf numFmtId="0" fontId="23" fillId="0" borderId="28" xfId="0" applyFont="1" applyFill="1" applyBorder="1" applyAlignment="1">
      <alignment horizontal="center" vertical="top" wrapText="1"/>
    </xf>
    <xf numFmtId="0" fontId="23" fillId="0" borderId="61" xfId="0" applyFont="1" applyFill="1" applyBorder="1" applyAlignment="1">
      <alignment horizontal="left" vertical="top" wrapText="1"/>
    </xf>
    <xf numFmtId="0" fontId="40" fillId="0" borderId="2" xfId="3" applyFont="1" applyFill="1" applyBorder="1" applyAlignment="1">
      <alignment horizontal="left" vertical="top" wrapText="1"/>
    </xf>
    <xf numFmtId="0" fontId="40" fillId="0" borderId="1" xfId="3" applyFont="1" applyFill="1" applyBorder="1" applyAlignment="1">
      <alignment vertical="top" wrapText="1"/>
    </xf>
    <xf numFmtId="0" fontId="38" fillId="0" borderId="1" xfId="0" quotePrefix="1" applyFont="1" applyFill="1" applyBorder="1" applyAlignment="1">
      <alignment horizontal="center" vertical="top" wrapText="1"/>
    </xf>
    <xf numFmtId="0" fontId="80" fillId="0" borderId="1" xfId="0" applyFont="1" applyFill="1" applyBorder="1" applyAlignment="1">
      <alignment horizontal="center" vertical="top" wrapText="1"/>
    </xf>
    <xf numFmtId="0" fontId="72" fillId="4" borderId="2" xfId="0" applyFont="1" applyFill="1" applyBorder="1" applyAlignment="1">
      <alignment horizontal="center" vertical="top" wrapText="1"/>
    </xf>
    <xf numFmtId="0" fontId="63" fillId="0" borderId="1" xfId="0" applyFont="1" applyFill="1" applyBorder="1" applyAlignment="1">
      <alignment horizontal="center" vertical="top" wrapText="1"/>
    </xf>
    <xf numFmtId="0" fontId="23" fillId="0" borderId="61" xfId="0" applyFont="1" applyFill="1" applyBorder="1" applyAlignment="1">
      <alignment vertical="top" wrapText="1"/>
    </xf>
    <xf numFmtId="0" fontId="23" fillId="0" borderId="28" xfId="0" applyFont="1" applyFill="1" applyBorder="1" applyAlignment="1">
      <alignment vertical="top"/>
    </xf>
    <xf numFmtId="0" fontId="23" fillId="0" borderId="28" xfId="0" applyFont="1" applyFill="1" applyBorder="1" applyAlignment="1">
      <alignment horizontal="center" vertical="top"/>
    </xf>
    <xf numFmtId="0" fontId="1" fillId="0" borderId="0" xfId="0" applyFont="1" applyFill="1" applyAlignment="1">
      <alignment horizontal="left" vertical="top"/>
    </xf>
    <xf numFmtId="0" fontId="1" fillId="0" borderId="0" xfId="0" applyFont="1" applyAlignment="1">
      <alignment horizontal="left" vertical="top"/>
    </xf>
    <xf numFmtId="0" fontId="1" fillId="0" borderId="4" xfId="0" applyFont="1" applyFill="1" applyBorder="1" applyAlignment="1">
      <alignment horizontal="center" vertical="top"/>
    </xf>
    <xf numFmtId="0" fontId="1" fillId="0" borderId="4" xfId="0" applyFont="1" applyFill="1" applyBorder="1" applyAlignment="1">
      <alignment horizontal="left" vertical="top"/>
    </xf>
    <xf numFmtId="0" fontId="1" fillId="0" borderId="17" xfId="0" applyFont="1" applyFill="1" applyBorder="1" applyAlignment="1">
      <alignment horizontal="center" vertical="top"/>
    </xf>
    <xf numFmtId="0" fontId="1" fillId="0" borderId="15" xfId="0" applyFont="1" applyFill="1" applyBorder="1" applyAlignment="1">
      <alignment horizontal="left" vertical="top"/>
    </xf>
    <xf numFmtId="0" fontId="1" fillId="0" borderId="14" xfId="0" applyFont="1" applyFill="1" applyBorder="1" applyAlignment="1">
      <alignment horizontal="center" vertical="top"/>
    </xf>
    <xf numFmtId="0" fontId="1" fillId="0" borderId="18" xfId="0" applyFont="1" applyFill="1" applyBorder="1" applyAlignment="1">
      <alignment vertical="top" wrapText="1"/>
    </xf>
    <xf numFmtId="0" fontId="1" fillId="0" borderId="15" xfId="0" applyFont="1" applyFill="1" applyBorder="1" applyAlignment="1">
      <alignment vertical="top" wrapText="1"/>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23" fillId="0" borderId="4" xfId="0" applyFont="1" applyFill="1" applyBorder="1" applyAlignment="1">
      <alignment vertical="top"/>
    </xf>
    <xf numFmtId="0" fontId="23" fillId="0" borderId="83" xfId="0" applyFont="1" applyFill="1" applyBorder="1" applyAlignment="1">
      <alignment horizontal="left" vertical="top" wrapText="1"/>
    </xf>
    <xf numFmtId="0" fontId="23" fillId="0" borderId="15" xfId="0" applyFont="1" applyFill="1" applyBorder="1" applyAlignment="1">
      <alignment vertical="top" wrapText="1"/>
    </xf>
    <xf numFmtId="0" fontId="23" fillId="0" borderId="19" xfId="0" applyFont="1" applyFill="1" applyBorder="1" applyAlignment="1">
      <alignment vertical="top"/>
    </xf>
    <xf numFmtId="0" fontId="23" fillId="0" borderId="20" xfId="0" applyFont="1" applyFill="1" applyBorder="1" applyAlignment="1">
      <alignment vertical="top"/>
    </xf>
    <xf numFmtId="0" fontId="23" fillId="0" borderId="14" xfId="0" applyFont="1" applyFill="1" applyBorder="1" applyAlignment="1">
      <alignment vertical="top"/>
    </xf>
    <xf numFmtId="0" fontId="23" fillId="0" borderId="15" xfId="0" applyFont="1" applyFill="1" applyBorder="1" applyAlignment="1">
      <alignment vertical="top"/>
    </xf>
    <xf numFmtId="0" fontId="1" fillId="0" borderId="84" xfId="0" applyFont="1" applyFill="1" applyBorder="1" applyAlignment="1">
      <alignment horizontal="center" vertical="top"/>
    </xf>
    <xf numFmtId="0" fontId="1" fillId="0" borderId="84" xfId="0" applyFont="1" applyFill="1" applyBorder="1" applyAlignment="1">
      <alignment vertical="top" wrapText="1"/>
    </xf>
    <xf numFmtId="0" fontId="23" fillId="0" borderId="14" xfId="0" applyFont="1" applyFill="1" applyBorder="1" applyAlignment="1">
      <alignment horizontal="center" vertical="top"/>
    </xf>
    <xf numFmtId="0" fontId="1" fillId="0" borderId="0" xfId="0" applyFont="1" applyBorder="1" applyAlignment="1">
      <alignment horizontal="left" vertical="top"/>
    </xf>
    <xf numFmtId="0" fontId="1" fillId="0" borderId="12" xfId="0" applyFont="1" applyFill="1" applyBorder="1" applyAlignment="1">
      <alignment horizontal="left" vertical="top"/>
    </xf>
    <xf numFmtId="0" fontId="1" fillId="0" borderId="12" xfId="0" applyFont="1" applyBorder="1" applyAlignment="1">
      <alignment horizontal="left" vertical="top"/>
    </xf>
    <xf numFmtId="0" fontId="1" fillId="0" borderId="0" xfId="0" applyFont="1" applyFill="1" applyAlignment="1">
      <alignment horizontal="center" vertical="top"/>
    </xf>
    <xf numFmtId="0" fontId="1" fillId="0" borderId="0" xfId="0" applyFont="1" applyFill="1" applyAlignment="1">
      <alignment vertical="top" wrapText="1"/>
    </xf>
    <xf numFmtId="0" fontId="1" fillId="0" borderId="0" xfId="0" applyFont="1" applyFill="1" applyAlignment="1">
      <alignment horizontal="left" vertical="top" wrapText="1"/>
    </xf>
    <xf numFmtId="0" fontId="1" fillId="0" borderId="0" xfId="0" applyFont="1" applyFill="1" applyAlignment="1">
      <alignment horizontal="center" vertical="top" wrapText="1"/>
    </xf>
    <xf numFmtId="0" fontId="40" fillId="0" borderId="2" xfId="3" applyFont="1" applyFill="1" applyBorder="1" applyAlignment="1">
      <alignment horizontal="left" vertical="top" wrapText="1"/>
    </xf>
    <xf numFmtId="0" fontId="50" fillId="0" borderId="1" xfId="3" applyFont="1" applyFill="1" applyBorder="1" applyAlignment="1">
      <alignment vertical="top" wrapText="1"/>
    </xf>
    <xf numFmtId="0" fontId="50" fillId="0" borderId="7" xfId="3" applyFont="1" applyFill="1" applyBorder="1" applyAlignment="1">
      <alignment vertical="top" wrapText="1"/>
    </xf>
    <xf numFmtId="0" fontId="50" fillId="0" borderId="43" xfId="3" applyFont="1" applyFill="1" applyBorder="1" applyAlignment="1">
      <alignment vertical="top" wrapText="1"/>
    </xf>
    <xf numFmtId="0" fontId="38" fillId="4" borderId="1" xfId="0" applyFont="1" applyFill="1" applyBorder="1" applyAlignment="1">
      <alignment horizontal="center" vertical="top"/>
    </xf>
    <xf numFmtId="0" fontId="38" fillId="4" borderId="1" xfId="0" applyFont="1" applyFill="1" applyBorder="1" applyAlignment="1">
      <alignment horizontal="left" vertical="top" wrapText="1"/>
    </xf>
    <xf numFmtId="0" fontId="40" fillId="0" borderId="4" xfId="3" applyFont="1" applyFill="1" applyBorder="1" applyAlignment="1">
      <alignment horizontal="left" vertical="top" wrapText="1"/>
    </xf>
    <xf numFmtId="0" fontId="40" fillId="0" borderId="3" xfId="3" applyFont="1" applyFill="1" applyBorder="1" applyAlignment="1">
      <alignment horizontal="left" vertical="top" wrapText="1"/>
    </xf>
    <xf numFmtId="0" fontId="40" fillId="0" borderId="42" xfId="3" applyFont="1" applyFill="1" applyBorder="1" applyAlignment="1">
      <alignment horizontal="center" vertical="top" wrapText="1"/>
    </xf>
    <xf numFmtId="0" fontId="38" fillId="0" borderId="1" xfId="0" applyFont="1" applyFill="1" applyBorder="1" applyAlignment="1">
      <alignment horizontal="center" vertical="top" wrapText="1"/>
    </xf>
    <xf numFmtId="0" fontId="19" fillId="0" borderId="15" xfId="0" applyFont="1" applyBorder="1" applyAlignment="1">
      <alignment horizontal="left" vertical="top" wrapText="1"/>
    </xf>
    <xf numFmtId="0" fontId="20" fillId="0" borderId="52" xfId="0" applyFont="1" applyBorder="1" applyAlignment="1">
      <alignment horizontal="center" vertical="top"/>
    </xf>
    <xf numFmtId="0" fontId="38" fillId="0" borderId="3" xfId="0" applyFont="1" applyFill="1" applyBorder="1" applyAlignment="1">
      <alignment horizontal="center" vertical="top" wrapText="1"/>
    </xf>
    <xf numFmtId="0" fontId="20" fillId="0" borderId="3" xfId="0" applyFont="1" applyBorder="1" applyAlignment="1">
      <alignment horizontal="center" vertical="top"/>
    </xf>
    <xf numFmtId="0" fontId="38" fillId="0" borderId="7" xfId="0" applyFont="1" applyFill="1" applyBorder="1" applyAlignment="1">
      <alignment horizontal="left" vertical="top" wrapText="1"/>
    </xf>
    <xf numFmtId="0" fontId="38" fillId="0" borderId="4" xfId="0" applyFont="1" applyFill="1" applyBorder="1" applyAlignment="1">
      <alignment horizontal="center" vertical="top" wrapText="1"/>
    </xf>
    <xf numFmtId="0" fontId="20" fillId="0" borderId="7" xfId="0" applyFont="1" applyBorder="1" applyAlignment="1">
      <alignment horizontal="left" vertical="top" wrapText="1"/>
    </xf>
    <xf numFmtId="0" fontId="20" fillId="0" borderId="2" xfId="0" applyFont="1" applyBorder="1" applyAlignment="1">
      <alignment horizontal="center" vertical="top"/>
    </xf>
    <xf numFmtId="0" fontId="20" fillId="0" borderId="4" xfId="0" applyFont="1" applyBorder="1" applyAlignment="1">
      <alignment horizontal="center" vertical="top"/>
    </xf>
    <xf numFmtId="0" fontId="19" fillId="0" borderId="5" xfId="0" applyFont="1" applyBorder="1" applyAlignment="1">
      <alignment horizontal="center" vertical="top"/>
    </xf>
    <xf numFmtId="0" fontId="38" fillId="0" borderId="7" xfId="0" applyFont="1" applyBorder="1" applyAlignment="1">
      <alignment horizontal="left" vertical="top" wrapText="1"/>
    </xf>
    <xf numFmtId="0" fontId="38" fillId="0" borderId="11" xfId="0" applyFont="1" applyFill="1" applyBorder="1" applyAlignment="1">
      <alignment horizontal="left" vertical="top" wrapText="1"/>
    </xf>
    <xf numFmtId="0" fontId="20" fillId="0" borderId="45" xfId="0" applyFont="1" applyBorder="1" applyAlignment="1">
      <alignment horizontal="center" vertical="top"/>
    </xf>
    <xf numFmtId="0" fontId="20" fillId="0" borderId="42" xfId="0" applyFont="1" applyBorder="1" applyAlignment="1">
      <alignment horizontal="center" vertical="top"/>
    </xf>
    <xf numFmtId="0" fontId="42" fillId="0" borderId="7" xfId="0" applyFont="1" applyFill="1" applyBorder="1" applyAlignment="1">
      <alignment horizontal="left" vertical="top" wrapText="1"/>
    </xf>
    <xf numFmtId="0" fontId="38" fillId="4" borderId="2" xfId="0" applyFont="1" applyFill="1" applyBorder="1" applyAlignment="1">
      <alignment horizontal="left" vertical="top" wrapText="1"/>
    </xf>
    <xf numFmtId="0" fontId="38" fillId="4" borderId="4" xfId="0" applyFont="1" applyFill="1" applyBorder="1" applyAlignment="1">
      <alignment horizontal="left" vertical="top" wrapText="1"/>
    </xf>
    <xf numFmtId="0" fontId="38" fillId="4" borderId="3" xfId="0" applyFont="1" applyFill="1" applyBorder="1" applyAlignment="1">
      <alignment horizontal="left" vertical="top" wrapText="1"/>
    </xf>
    <xf numFmtId="0" fontId="38" fillId="4" borderId="2" xfId="0" applyFont="1" applyFill="1" applyBorder="1" applyAlignment="1">
      <alignment horizontal="center" vertical="top"/>
    </xf>
    <xf numFmtId="0" fontId="38" fillId="4" borderId="4" xfId="0" applyFont="1" applyFill="1" applyBorder="1" applyAlignment="1">
      <alignment horizontal="center" vertical="top"/>
    </xf>
    <xf numFmtId="0" fontId="38" fillId="4" borderId="3" xfId="0" applyFont="1" applyFill="1" applyBorder="1" applyAlignment="1">
      <alignment horizontal="center" vertical="top"/>
    </xf>
    <xf numFmtId="0" fontId="38" fillId="4" borderId="7" xfId="0" applyFont="1" applyFill="1" applyBorder="1" applyAlignment="1">
      <alignment vertical="top" wrapText="1"/>
    </xf>
    <xf numFmtId="168" fontId="0" fillId="0" borderId="1" xfId="1" applyNumberFormat="1" applyFont="1" applyBorder="1" applyAlignment="1">
      <alignment horizontal="right" vertical="top"/>
    </xf>
    <xf numFmtId="0" fontId="0" fillId="0" borderId="45" xfId="0" applyBorder="1" applyAlignment="1">
      <alignment horizontal="left" vertical="top"/>
    </xf>
    <xf numFmtId="0" fontId="40" fillId="0" borderId="3" xfId="3" applyFont="1" applyFill="1" applyBorder="1" applyAlignment="1">
      <alignment horizontal="left" vertical="top" wrapText="1"/>
    </xf>
    <xf numFmtId="0" fontId="42" fillId="0" borderId="2" xfId="3" applyFont="1" applyFill="1" applyBorder="1" applyAlignment="1">
      <alignment horizontal="left" vertical="top" wrapText="1"/>
    </xf>
    <xf numFmtId="0" fontId="42" fillId="0" borderId="3" xfId="3" applyFont="1" applyFill="1" applyBorder="1" applyAlignment="1">
      <alignment horizontal="left" vertical="top" wrapText="1"/>
    </xf>
    <xf numFmtId="0" fontId="40" fillId="0" borderId="45" xfId="3" applyFont="1" applyFill="1" applyBorder="1" applyAlignment="1">
      <alignment horizontal="center" vertical="top" wrapText="1"/>
    </xf>
    <xf numFmtId="0" fontId="23" fillId="0" borderId="75" xfId="0" applyFont="1" applyBorder="1" applyAlignment="1">
      <alignment horizontal="left" vertical="center" wrapText="1"/>
    </xf>
    <xf numFmtId="0" fontId="23" fillId="0" borderId="80" xfId="0" applyFont="1" applyBorder="1" applyAlignment="1">
      <alignment vertical="center" wrapText="1"/>
    </xf>
    <xf numFmtId="0" fontId="38" fillId="4" borderId="5" xfId="0" applyFont="1" applyFill="1" applyBorder="1" applyAlignment="1">
      <alignment horizontal="center" vertical="top"/>
    </xf>
    <xf numFmtId="165" fontId="4" fillId="0" borderId="1" xfId="0" applyNumberFormat="1" applyFont="1" applyFill="1" applyBorder="1" applyAlignment="1">
      <alignment horizontal="right" vertical="top" wrapText="1"/>
    </xf>
    <xf numFmtId="165" fontId="4" fillId="0" borderId="2" xfId="0" applyNumberFormat="1" applyFont="1" applyFill="1" applyBorder="1" applyAlignment="1">
      <alignment horizontal="right" vertical="top" wrapText="1"/>
    </xf>
    <xf numFmtId="0" fontId="43" fillId="0" borderId="3" xfId="0" applyFont="1" applyBorder="1" applyAlignment="1">
      <alignment vertical="top" wrapText="1"/>
    </xf>
    <xf numFmtId="0" fontId="42" fillId="0" borderId="3" xfId="0" applyFont="1" applyFill="1" applyBorder="1" applyAlignment="1">
      <alignment vertical="top" wrapText="1"/>
    </xf>
    <xf numFmtId="0" fontId="40" fillId="0" borderId="3" xfId="0" applyFont="1" applyFill="1" applyBorder="1" applyAlignment="1">
      <alignment vertical="top" wrapText="1"/>
    </xf>
    <xf numFmtId="0" fontId="76" fillId="0" borderId="41" xfId="3" applyFont="1" applyFill="1" applyBorder="1" applyAlignment="1">
      <alignment vertical="top"/>
    </xf>
    <xf numFmtId="0" fontId="46" fillId="0" borderId="43" xfId="3" applyFont="1" applyFill="1" applyBorder="1" applyAlignment="1">
      <alignment horizontal="left" vertical="top"/>
    </xf>
    <xf numFmtId="0" fontId="40" fillId="0" borderId="46" xfId="3" applyFont="1" applyFill="1" applyBorder="1" applyAlignment="1">
      <alignment vertical="top" wrapText="1"/>
    </xf>
    <xf numFmtId="0" fontId="40" fillId="0" borderId="48" xfId="3" applyFont="1" applyFill="1" applyBorder="1" applyAlignment="1">
      <alignment vertical="top" wrapText="1"/>
    </xf>
    <xf numFmtId="0" fontId="46" fillId="0" borderId="3" xfId="0" applyFont="1" applyBorder="1" applyAlignment="1">
      <alignment vertical="top" wrapText="1"/>
    </xf>
    <xf numFmtId="0" fontId="45" fillId="0" borderId="43" xfId="12" applyFont="1" applyFill="1" applyBorder="1" applyAlignment="1">
      <alignment horizontal="left" vertical="top" wrapText="1"/>
    </xf>
    <xf numFmtId="0" fontId="45" fillId="0" borderId="3" xfId="3" applyFont="1" applyFill="1" applyBorder="1" applyAlignment="1">
      <alignment vertical="top" wrapText="1"/>
    </xf>
    <xf numFmtId="0" fontId="38" fillId="0" borderId="2" xfId="0" applyFont="1" applyFill="1" applyBorder="1" applyAlignment="1">
      <alignment vertical="top" wrapText="1"/>
    </xf>
    <xf numFmtId="0" fontId="38" fillId="0" borderId="12" xfId="0" applyFont="1" applyFill="1" applyBorder="1" applyAlignment="1">
      <alignment vertical="top" wrapText="1"/>
    </xf>
    <xf numFmtId="0" fontId="38" fillId="0" borderId="3" xfId="0" quotePrefix="1" applyFont="1" applyFill="1" applyBorder="1" applyAlignment="1">
      <alignment horizontal="center" vertical="top" wrapText="1"/>
    </xf>
    <xf numFmtId="0" fontId="19" fillId="0" borderId="5" xfId="0" applyFont="1" applyBorder="1" applyAlignment="1">
      <alignment horizontal="left" vertical="top" wrapText="1"/>
    </xf>
    <xf numFmtId="0" fontId="42" fillId="0" borderId="46" xfId="3" applyFont="1" applyFill="1" applyBorder="1" applyAlignment="1">
      <alignment horizontal="left" vertical="top" wrapText="1"/>
    </xf>
    <xf numFmtId="0" fontId="42" fillId="0" borderId="11" xfId="0" applyFont="1" applyFill="1" applyBorder="1" applyAlignment="1">
      <alignment horizontal="left" vertical="top" wrapText="1"/>
    </xf>
    <xf numFmtId="0" fontId="42" fillId="0" borderId="41" xfId="3" applyFont="1" applyFill="1" applyBorder="1" applyAlignment="1">
      <alignment horizontal="left" vertical="top" wrapText="1"/>
    </xf>
    <xf numFmtId="0" fontId="27" fillId="0" borderId="52" xfId="0" applyFont="1" applyBorder="1" applyAlignment="1">
      <alignment vertical="top" wrapText="1"/>
    </xf>
    <xf numFmtId="0" fontId="27" fillId="0" borderId="11" xfId="0" applyFont="1" applyBorder="1" applyAlignment="1">
      <alignment vertical="top" wrapText="1"/>
    </xf>
    <xf numFmtId="0" fontId="27" fillId="0" borderId="9" xfId="0" applyFont="1" applyBorder="1" applyAlignment="1">
      <alignment vertical="top" wrapText="1"/>
    </xf>
    <xf numFmtId="166" fontId="0" fillId="0" borderId="1" xfId="1" applyNumberFormat="1" applyFont="1" applyFill="1" applyBorder="1" applyAlignment="1">
      <alignment vertical="top"/>
    </xf>
    <xf numFmtId="43" fontId="0" fillId="0" borderId="0" xfId="0" applyNumberFormat="1"/>
    <xf numFmtId="0" fontId="65" fillId="0" borderId="4" xfId="3" applyFont="1" applyFill="1" applyBorder="1" applyAlignment="1">
      <alignment vertical="top" wrapText="1"/>
    </xf>
    <xf numFmtId="0" fontId="0" fillId="0" borderId="47" xfId="0" applyBorder="1"/>
    <xf numFmtId="0" fontId="0" fillId="0" borderId="56" xfId="0" applyBorder="1"/>
    <xf numFmtId="0" fontId="0" fillId="0" borderId="53" xfId="0" applyBorder="1"/>
    <xf numFmtId="0" fontId="0" fillId="0" borderId="55" xfId="0" applyBorder="1"/>
    <xf numFmtId="166" fontId="0" fillId="0" borderId="56" xfId="0" applyNumberFormat="1" applyBorder="1" applyAlignment="1">
      <alignment vertical="top"/>
    </xf>
    <xf numFmtId="166" fontId="34" fillId="0" borderId="56" xfId="0" applyNumberFormat="1" applyFont="1" applyBorder="1" applyAlignment="1">
      <alignment vertical="top"/>
    </xf>
    <xf numFmtId="166" fontId="34" fillId="0" borderId="57" xfId="0" applyNumberFormat="1" applyFont="1" applyBorder="1" applyAlignment="1">
      <alignment vertical="top"/>
    </xf>
    <xf numFmtId="0" fontId="38" fillId="0" borderId="1" xfId="0" applyFont="1" applyFill="1" applyBorder="1" applyAlignment="1">
      <alignment horizontal="center" vertical="top" wrapText="1"/>
    </xf>
    <xf numFmtId="0" fontId="38" fillId="4" borderId="4" xfId="0" applyFont="1" applyFill="1" applyBorder="1" applyAlignment="1">
      <alignment horizontal="left" vertical="top" wrapText="1"/>
    </xf>
    <xf numFmtId="0" fontId="38" fillId="4" borderId="3" xfId="0" applyFont="1" applyFill="1" applyBorder="1" applyAlignment="1">
      <alignment horizontal="left" vertical="top" wrapText="1"/>
    </xf>
    <xf numFmtId="0" fontId="38" fillId="4" borderId="4" xfId="0" applyFont="1" applyFill="1" applyBorder="1" applyAlignment="1">
      <alignment horizontal="center" vertical="top"/>
    </xf>
    <xf numFmtId="0" fontId="38" fillId="4" borderId="3" xfId="0" applyFont="1" applyFill="1" applyBorder="1" applyAlignment="1">
      <alignment horizontal="center" vertical="top"/>
    </xf>
    <xf numFmtId="0" fontId="38" fillId="4" borderId="7" xfId="0" applyFont="1" applyFill="1" applyBorder="1" applyAlignment="1">
      <alignment vertical="top" wrapText="1"/>
    </xf>
    <xf numFmtId="0" fontId="40" fillId="0" borderId="4" xfId="3" applyFont="1" applyFill="1" applyBorder="1" applyAlignment="1">
      <alignment horizontal="left" vertical="top" wrapText="1"/>
    </xf>
    <xf numFmtId="0" fontId="40" fillId="0" borderId="3" xfId="3" applyFont="1" applyFill="1" applyBorder="1" applyAlignment="1">
      <alignment horizontal="left" vertical="top" wrapText="1"/>
    </xf>
    <xf numFmtId="0" fontId="40" fillId="0" borderId="1" xfId="3" applyFont="1" applyFill="1" applyBorder="1" applyAlignment="1">
      <alignment vertical="top" wrapText="1"/>
    </xf>
    <xf numFmtId="0" fontId="42" fillId="0" borderId="3" xfId="3" applyFont="1" applyFill="1" applyBorder="1" applyAlignment="1">
      <alignment horizontal="left" vertical="top" wrapText="1"/>
    </xf>
    <xf numFmtId="0" fontId="40" fillId="0" borderId="45" xfId="3" applyFont="1" applyFill="1" applyBorder="1" applyAlignment="1">
      <alignment horizontal="center" vertical="top" wrapText="1"/>
    </xf>
    <xf numFmtId="0" fontId="40" fillId="0" borderId="52" xfId="3" applyFont="1" applyFill="1" applyBorder="1" applyAlignment="1">
      <alignment horizontal="center" vertical="top" wrapText="1"/>
    </xf>
    <xf numFmtId="0" fontId="20" fillId="0" borderId="42" xfId="0" applyFont="1" applyBorder="1" applyAlignment="1">
      <alignment horizontal="center" vertical="top"/>
    </xf>
    <xf numFmtId="0" fontId="38" fillId="0" borderId="4" xfId="0" applyFont="1" applyFill="1" applyBorder="1" applyAlignment="1">
      <alignment horizontal="center" vertical="top" wrapText="1"/>
    </xf>
    <xf numFmtId="0" fontId="38" fillId="0" borderId="15" xfId="0" applyFont="1" applyFill="1" applyBorder="1" applyAlignment="1">
      <alignment horizontal="left" vertical="top" wrapText="1"/>
    </xf>
    <xf numFmtId="0" fontId="38" fillId="0" borderId="1" xfId="0" applyFont="1" applyFill="1" applyBorder="1" applyAlignment="1">
      <alignment horizontal="center" vertical="top" wrapText="1"/>
    </xf>
    <xf numFmtId="0" fontId="38" fillId="0" borderId="14" xfId="0" applyFont="1" applyFill="1" applyBorder="1" applyAlignment="1">
      <alignment horizontal="center" vertical="top" wrapText="1"/>
    </xf>
    <xf numFmtId="0" fontId="38" fillId="0" borderId="7" xfId="0" applyFont="1" applyFill="1" applyBorder="1" applyAlignment="1">
      <alignment horizontal="left" vertical="top" wrapText="1"/>
    </xf>
    <xf numFmtId="0" fontId="19" fillId="0" borderId="11" xfId="0" applyFont="1" applyBorder="1" applyAlignment="1">
      <alignment horizontal="left" vertical="top" wrapText="1"/>
    </xf>
    <xf numFmtId="0" fontId="19" fillId="0" borderId="15" xfId="0" applyFont="1" applyBorder="1" applyAlignment="1">
      <alignment horizontal="left" vertical="top" wrapText="1"/>
    </xf>
    <xf numFmtId="0" fontId="38" fillId="0" borderId="3" xfId="0" applyFont="1" applyFill="1" applyBorder="1" applyAlignment="1">
      <alignment horizontal="center" vertical="top" wrapText="1"/>
    </xf>
    <xf numFmtId="0" fontId="38" fillId="4" borderId="10" xfId="0" applyFont="1" applyFill="1" applyBorder="1" applyAlignment="1">
      <alignment horizontal="left" vertical="top" wrapText="1"/>
    </xf>
    <xf numFmtId="0" fontId="38" fillId="4" borderId="11" xfId="0" applyFont="1" applyFill="1" applyBorder="1" applyAlignment="1">
      <alignment horizontal="left" vertical="top" wrapText="1"/>
    </xf>
    <xf numFmtId="0" fontId="23" fillId="0" borderId="19" xfId="0" applyFont="1" applyFill="1" applyBorder="1" applyAlignment="1">
      <alignment horizontal="center" vertical="top" wrapText="1"/>
    </xf>
    <xf numFmtId="0" fontId="23" fillId="0" borderId="22" xfId="0" applyFont="1" applyFill="1" applyBorder="1" applyAlignment="1">
      <alignment horizontal="center" vertical="top" wrapText="1"/>
    </xf>
    <xf numFmtId="0" fontId="23" fillId="0" borderId="23" xfId="0" applyFont="1" applyFill="1" applyBorder="1" applyAlignment="1">
      <alignment horizontal="left" vertical="top" wrapText="1"/>
    </xf>
    <xf numFmtId="0" fontId="23" fillId="0" borderId="21" xfId="0" applyFont="1" applyFill="1" applyBorder="1" applyAlignment="1">
      <alignment horizontal="left" vertical="top" wrapText="1"/>
    </xf>
    <xf numFmtId="0" fontId="23" fillId="0" borderId="24" xfId="0" applyFont="1" applyFill="1" applyBorder="1" applyAlignment="1">
      <alignment horizontal="left" vertical="top" wrapText="1"/>
    </xf>
    <xf numFmtId="0" fontId="23" fillId="0" borderId="14" xfId="0" applyFont="1" applyFill="1" applyBorder="1" applyAlignment="1">
      <alignment horizontal="center" vertical="top"/>
    </xf>
    <xf numFmtId="0" fontId="23" fillId="0" borderId="22" xfId="0" applyFont="1" applyFill="1" applyBorder="1" applyAlignment="1">
      <alignment horizontal="center" vertical="top"/>
    </xf>
    <xf numFmtId="0" fontId="23" fillId="0" borderId="42" xfId="0" applyFont="1" applyBorder="1" applyAlignment="1">
      <alignment horizontal="center" vertical="top"/>
    </xf>
    <xf numFmtId="0" fontId="38" fillId="0" borderId="1" xfId="0" applyFont="1" applyFill="1" applyBorder="1" applyAlignment="1">
      <alignment horizontal="center" vertical="top" wrapText="1"/>
    </xf>
    <xf numFmtId="0" fontId="38" fillId="0" borderId="7" xfId="0" applyFont="1" applyFill="1" applyBorder="1" applyAlignment="1">
      <alignment horizontal="left" vertical="top" wrapText="1"/>
    </xf>
    <xf numFmtId="0" fontId="40" fillId="0" borderId="3" xfId="0" applyFont="1" applyBorder="1" applyAlignment="1">
      <alignment vertical="top" wrapText="1"/>
    </xf>
    <xf numFmtId="0" fontId="40" fillId="0" borderId="3" xfId="0" quotePrefix="1" applyFont="1" applyFill="1" applyBorder="1" applyAlignment="1">
      <alignment horizontal="center" vertical="top" wrapText="1"/>
    </xf>
    <xf numFmtId="0" fontId="38" fillId="4" borderId="12" xfId="0" applyFont="1" applyFill="1" applyBorder="1" applyAlignment="1">
      <alignment vertical="top" wrapText="1"/>
    </xf>
    <xf numFmtId="164" fontId="40" fillId="0" borderId="3" xfId="3" applyNumberFormat="1" applyFont="1" applyFill="1" applyBorder="1" applyAlignment="1">
      <alignment horizontal="right" vertical="top" wrapText="1"/>
    </xf>
    <xf numFmtId="164" fontId="40" fillId="0" borderId="1" xfId="3" applyNumberFormat="1" applyFont="1" applyFill="1" applyBorder="1" applyAlignment="1">
      <alignment horizontal="right" vertical="top" wrapText="1"/>
    </xf>
    <xf numFmtId="0" fontId="38" fillId="4" borderId="3" xfId="0" applyFont="1" applyFill="1" applyBorder="1" applyAlignment="1">
      <alignment vertical="top" wrapText="1"/>
    </xf>
    <xf numFmtId="0" fontId="83" fillId="0" borderId="3" xfId="3" applyFont="1" applyFill="1" applyBorder="1" applyAlignment="1">
      <alignment vertical="top" wrapText="1"/>
    </xf>
    <xf numFmtId="164" fontId="40" fillId="0" borderId="43" xfId="3" applyNumberFormat="1" applyFont="1" applyFill="1" applyBorder="1" applyAlignment="1">
      <alignment vertical="top" wrapText="1"/>
    </xf>
    <xf numFmtId="0" fontId="45" fillId="0" borderId="4" xfId="3" applyFont="1" applyFill="1" applyBorder="1" applyAlignment="1">
      <alignment vertical="top" wrapText="1"/>
    </xf>
    <xf numFmtId="0" fontId="45" fillId="0" borderId="4" xfId="3" quotePrefix="1" applyFont="1" applyFill="1" applyBorder="1" applyAlignment="1">
      <alignment horizontal="center" vertical="top" wrapText="1"/>
    </xf>
    <xf numFmtId="0" fontId="45" fillId="0" borderId="48" xfId="3" applyFont="1" applyFill="1" applyBorder="1" applyAlignment="1">
      <alignment vertical="top" wrapText="1"/>
    </xf>
    <xf numFmtId="0" fontId="23" fillId="0" borderId="3" xfId="0" applyFont="1" applyFill="1" applyBorder="1" applyAlignment="1">
      <alignment vertical="top"/>
    </xf>
    <xf numFmtId="0" fontId="23" fillId="0" borderId="9" xfId="0" applyFont="1" applyFill="1" applyBorder="1" applyAlignment="1">
      <alignment vertical="top"/>
    </xf>
    <xf numFmtId="0" fontId="23" fillId="0" borderId="11" xfId="0" applyFont="1" applyFill="1" applyBorder="1" applyAlignment="1">
      <alignment vertical="top"/>
    </xf>
    <xf numFmtId="0" fontId="23" fillId="0" borderId="28" xfId="0" applyFont="1" applyBorder="1" applyAlignment="1">
      <alignment horizontal="center" vertical="top"/>
    </xf>
    <xf numFmtId="0" fontId="23" fillId="0" borderId="61" xfId="0" applyFont="1" applyBorder="1" applyAlignment="1">
      <alignment vertical="top" wrapText="1"/>
    </xf>
    <xf numFmtId="2" fontId="38" fillId="4" borderId="1" xfId="0" applyNumberFormat="1" applyFont="1" applyFill="1" applyBorder="1" applyAlignment="1">
      <alignment horizontal="center" vertical="top" wrapText="1"/>
    </xf>
    <xf numFmtId="0" fontId="40" fillId="0" borderId="1" xfId="3" applyFont="1" applyFill="1" applyBorder="1" applyAlignment="1">
      <alignment horizontal="left" vertical="top" wrapText="1" readingOrder="1"/>
    </xf>
    <xf numFmtId="0" fontId="23" fillId="0" borderId="45" xfId="0" applyFont="1" applyBorder="1" applyAlignment="1">
      <alignment horizontal="center" vertical="top"/>
    </xf>
    <xf numFmtId="0" fontId="23" fillId="0" borderId="42" xfId="0" applyFont="1" applyBorder="1" applyAlignment="1">
      <alignment horizontal="center" vertical="top"/>
    </xf>
    <xf numFmtId="0" fontId="23" fillId="0" borderId="4" xfId="0" applyFont="1" applyBorder="1" applyAlignment="1">
      <alignment horizontal="left" vertical="top"/>
    </xf>
    <xf numFmtId="0" fontId="23" fillId="0" borderId="20" xfId="0" applyFont="1" applyBorder="1" applyAlignment="1">
      <alignment horizontal="left" vertical="top" wrapText="1"/>
    </xf>
    <xf numFmtId="0" fontId="38" fillId="4" borderId="3" xfId="0" applyFont="1" applyFill="1" applyBorder="1" applyAlignment="1">
      <alignment horizontal="left" vertical="top" wrapText="1"/>
    </xf>
    <xf numFmtId="0" fontId="38" fillId="4" borderId="1" xfId="0" applyFont="1" applyFill="1" applyBorder="1" applyAlignment="1">
      <alignment horizontal="left" vertical="top" wrapText="1"/>
    </xf>
    <xf numFmtId="0" fontId="38" fillId="4" borderId="3" xfId="0" applyFont="1" applyFill="1" applyBorder="1" applyAlignment="1">
      <alignment horizontal="center" vertical="top"/>
    </xf>
    <xf numFmtId="0" fontId="38" fillId="4" borderId="7" xfId="0" applyFont="1" applyFill="1" applyBorder="1" applyAlignment="1">
      <alignment vertical="top" wrapText="1"/>
    </xf>
    <xf numFmtId="0" fontId="20" fillId="0" borderId="45" xfId="0" applyFont="1" applyBorder="1" applyAlignment="1">
      <alignment horizontal="center" vertical="top"/>
    </xf>
    <xf numFmtId="0" fontId="20" fillId="0" borderId="52" xfId="0" applyFont="1" applyBorder="1" applyAlignment="1">
      <alignment horizontal="center" vertical="top"/>
    </xf>
    <xf numFmtId="0" fontId="38" fillId="0" borderId="2" xfId="0" applyFont="1" applyFill="1" applyBorder="1" applyAlignment="1">
      <alignment horizontal="center" vertical="top" wrapText="1"/>
    </xf>
    <xf numFmtId="0" fontId="38" fillId="0" borderId="11" xfId="0" applyFont="1" applyFill="1" applyBorder="1" applyAlignment="1">
      <alignment horizontal="left" vertical="top" wrapText="1"/>
    </xf>
    <xf numFmtId="0" fontId="38" fillId="0" borderId="1" xfId="0" applyFont="1" applyFill="1" applyBorder="1" applyAlignment="1">
      <alignment horizontal="center" vertical="top" wrapText="1"/>
    </xf>
    <xf numFmtId="0" fontId="20" fillId="0" borderId="11" xfId="0" applyFont="1" applyBorder="1" applyAlignment="1">
      <alignment horizontal="left" vertical="top" wrapText="1"/>
    </xf>
    <xf numFmtId="0" fontId="38" fillId="0" borderId="7" xfId="0" applyFont="1" applyFill="1" applyBorder="1" applyAlignment="1">
      <alignment horizontal="left" vertical="top" wrapText="1"/>
    </xf>
    <xf numFmtId="0" fontId="19" fillId="0" borderId="45" xfId="0" applyFont="1" applyBorder="1" applyAlignment="1">
      <alignment horizontal="center" vertical="top"/>
    </xf>
    <xf numFmtId="0" fontId="19" fillId="0" borderId="42" xfId="0" applyFont="1" applyBorder="1" applyAlignment="1">
      <alignment horizontal="center" vertical="top"/>
    </xf>
    <xf numFmtId="0" fontId="19" fillId="0" borderId="2" xfId="0" applyFont="1" applyBorder="1" applyAlignment="1">
      <alignment horizontal="center" vertical="top"/>
    </xf>
    <xf numFmtId="0" fontId="19" fillId="0" borderId="4" xfId="0" applyFont="1" applyBorder="1" applyAlignment="1">
      <alignment horizontal="center" vertical="top"/>
    </xf>
    <xf numFmtId="0" fontId="38" fillId="0" borderId="3" xfId="0" applyFont="1" applyFill="1" applyBorder="1" applyAlignment="1">
      <alignment horizontal="center" vertical="top" wrapText="1"/>
    </xf>
    <xf numFmtId="0" fontId="20" fillId="0" borderId="3" xfId="0" applyFont="1" applyBorder="1" applyAlignment="1">
      <alignment horizontal="center" vertical="top"/>
    </xf>
    <xf numFmtId="0" fontId="38" fillId="4" borderId="10" xfId="0" applyFont="1" applyFill="1" applyBorder="1" applyAlignment="1">
      <alignment horizontal="left" vertical="top" wrapText="1"/>
    </xf>
    <xf numFmtId="0" fontId="38" fillId="4" borderId="3" xfId="0" quotePrefix="1" applyFont="1" applyFill="1" applyBorder="1" applyAlignment="1">
      <alignment horizontal="center" vertical="top"/>
    </xf>
    <xf numFmtId="0" fontId="19" fillId="0" borderId="14" xfId="0" applyFont="1" applyBorder="1" applyAlignment="1">
      <alignment vertical="top" wrapText="1"/>
    </xf>
    <xf numFmtId="0" fontId="23" fillId="0" borderId="20" xfId="0" applyFont="1" applyFill="1" applyBorder="1" applyAlignment="1">
      <alignment horizontal="left" vertical="top" wrapText="1"/>
    </xf>
    <xf numFmtId="0" fontId="23" fillId="0" borderId="19" xfId="0" applyFont="1" applyFill="1" applyBorder="1" applyAlignment="1">
      <alignment horizontal="center" vertical="top" wrapText="1"/>
    </xf>
    <xf numFmtId="0" fontId="23" fillId="0" borderId="59" xfId="0" applyFont="1" applyFill="1" applyBorder="1" applyAlignment="1">
      <alignment horizontal="left" vertical="top" wrapText="1"/>
    </xf>
    <xf numFmtId="0" fontId="23" fillId="0" borderId="19" xfId="0" applyFont="1" applyFill="1" applyBorder="1" applyAlignment="1">
      <alignment horizontal="center" vertical="top"/>
    </xf>
    <xf numFmtId="0" fontId="23" fillId="0" borderId="21" xfId="0" applyFont="1" applyFill="1" applyBorder="1" applyAlignment="1">
      <alignment horizontal="left" vertical="top" wrapText="1"/>
    </xf>
    <xf numFmtId="0" fontId="23" fillId="0" borderId="60" xfId="0" applyFont="1" applyFill="1" applyBorder="1" applyAlignment="1">
      <alignment horizontal="left" vertical="top" wrapText="1"/>
    </xf>
    <xf numFmtId="0" fontId="40" fillId="0" borderId="45" xfId="3" applyFont="1" applyFill="1" applyBorder="1" applyAlignment="1">
      <alignment horizontal="center" vertical="top" wrapText="1"/>
    </xf>
    <xf numFmtId="0" fontId="46" fillId="0" borderId="4" xfId="3" applyFont="1" applyFill="1" applyBorder="1" applyAlignment="1">
      <alignment horizontal="left" vertical="top" wrapText="1"/>
    </xf>
    <xf numFmtId="0" fontId="40" fillId="0" borderId="3" xfId="3" applyFont="1" applyFill="1" applyBorder="1" applyAlignment="1">
      <alignment horizontal="left" vertical="top" wrapText="1"/>
    </xf>
    <xf numFmtId="0" fontId="46" fillId="0" borderId="41" xfId="3" applyFont="1" applyFill="1" applyBorder="1" applyAlignment="1">
      <alignment horizontal="left" vertical="top" wrapText="1"/>
    </xf>
    <xf numFmtId="0" fontId="42" fillId="0" borderId="3" xfId="3" applyFont="1" applyFill="1" applyBorder="1" applyAlignment="1">
      <alignment horizontal="left" vertical="top" wrapText="1"/>
    </xf>
    <xf numFmtId="0" fontId="38" fillId="0" borderId="36" xfId="0" applyFont="1" applyFill="1" applyBorder="1" applyAlignment="1">
      <alignment horizontal="center" vertical="top" wrapText="1"/>
    </xf>
    <xf numFmtId="0" fontId="38" fillId="0" borderId="37" xfId="0" applyFont="1" applyFill="1" applyBorder="1" applyAlignment="1">
      <alignment horizontal="left" vertical="top" wrapText="1"/>
    </xf>
    <xf numFmtId="0" fontId="23" fillId="0" borderId="56" xfId="0" applyFont="1" applyFill="1" applyBorder="1" applyAlignment="1">
      <alignment vertical="top"/>
    </xf>
    <xf numFmtId="0" fontId="23" fillId="0" borderId="53" xfId="0" applyFont="1" applyFill="1" applyBorder="1" applyAlignment="1">
      <alignment vertical="top"/>
    </xf>
    <xf numFmtId="0" fontId="23" fillId="0" borderId="55" xfId="0" applyFont="1" applyFill="1" applyBorder="1" applyAlignment="1">
      <alignment vertical="top"/>
    </xf>
    <xf numFmtId="0" fontId="23" fillId="0" borderId="53" xfId="0" applyFont="1" applyFill="1" applyBorder="1" applyAlignment="1">
      <alignment horizontal="center" vertical="top"/>
    </xf>
    <xf numFmtId="0" fontId="23" fillId="0" borderId="55" xfId="0" applyFont="1" applyFill="1" applyBorder="1" applyAlignment="1">
      <alignment vertical="top" wrapText="1"/>
    </xf>
    <xf numFmtId="0" fontId="23" fillId="0" borderId="56" xfId="0" applyFont="1" applyFill="1" applyBorder="1" applyAlignment="1">
      <alignment horizontal="left" vertical="top" wrapText="1"/>
    </xf>
    <xf numFmtId="0" fontId="59" fillId="2" borderId="4" xfId="0" applyFont="1" applyFill="1" applyBorder="1" applyAlignment="1">
      <alignment horizontal="center" vertical="top"/>
    </xf>
    <xf numFmtId="0" fontId="59" fillId="2" borderId="3" xfId="0" applyFont="1" applyFill="1" applyBorder="1" applyAlignment="1">
      <alignment horizontal="center" vertical="top"/>
    </xf>
    <xf numFmtId="0" fontId="38" fillId="0" borderId="4" xfId="0" applyFont="1" applyFill="1" applyBorder="1" applyAlignment="1">
      <alignment horizontal="center" vertical="top" wrapText="1"/>
    </xf>
    <xf numFmtId="0" fontId="38" fillId="0" borderId="36" xfId="0" applyFont="1" applyFill="1" applyBorder="1" applyAlignment="1">
      <alignment horizontal="center" vertical="top" wrapText="1"/>
    </xf>
    <xf numFmtId="0" fontId="40" fillId="0" borderId="47" xfId="3" applyFont="1" applyFill="1" applyBorder="1" applyAlignment="1">
      <alignment vertical="top" wrapText="1"/>
    </xf>
    <xf numFmtId="0" fontId="40" fillId="0" borderId="56" xfId="3" applyFont="1" applyFill="1" applyBorder="1" applyAlignment="1">
      <alignment vertical="top" wrapText="1"/>
    </xf>
    <xf numFmtId="0" fontId="40" fillId="0" borderId="36" xfId="3" applyFont="1" applyFill="1" applyBorder="1" applyAlignment="1">
      <alignment horizontal="left" vertical="top" wrapText="1"/>
    </xf>
    <xf numFmtId="0" fontId="40" fillId="0" borderId="38" xfId="3" applyFont="1" applyFill="1" applyBorder="1" applyAlignment="1">
      <alignment horizontal="left" vertical="top" wrapText="1"/>
    </xf>
    <xf numFmtId="0" fontId="40" fillId="0" borderId="3" xfId="0" applyFont="1" applyFill="1" applyBorder="1" applyAlignment="1">
      <alignment horizontal="justify" vertical="top" wrapText="1"/>
    </xf>
    <xf numFmtId="0" fontId="40" fillId="0" borderId="3" xfId="0" quotePrefix="1" applyFont="1" applyFill="1" applyBorder="1" applyAlignment="1">
      <alignment horizontal="justify" vertical="top" wrapText="1"/>
    </xf>
    <xf numFmtId="0" fontId="40" fillId="0" borderId="3" xfId="0" quotePrefix="1" applyFont="1" applyFill="1" applyBorder="1" applyAlignment="1">
      <alignment horizontal="left" vertical="top" wrapText="1"/>
    </xf>
    <xf numFmtId="0" fontId="46" fillId="0" borderId="3" xfId="3" quotePrefix="1" applyFont="1" applyFill="1" applyBorder="1" applyAlignment="1">
      <alignment horizontal="left" vertical="top" wrapText="1"/>
    </xf>
    <xf numFmtId="0" fontId="40" fillId="0" borderId="47" xfId="3" applyFont="1" applyFill="1" applyBorder="1" applyAlignment="1">
      <alignment horizontal="center" vertical="top" wrapText="1"/>
    </xf>
    <xf numFmtId="0" fontId="46" fillId="0" borderId="36" xfId="0" applyFont="1" applyBorder="1" applyAlignment="1">
      <alignment vertical="top" wrapText="1"/>
    </xf>
    <xf numFmtId="0" fontId="40" fillId="0" borderId="36" xfId="0" applyFont="1" applyFill="1" applyBorder="1" applyAlignment="1">
      <alignment horizontal="left" vertical="top" wrapText="1"/>
    </xf>
    <xf numFmtId="0" fontId="46" fillId="0" borderId="36" xfId="3" applyFont="1" applyFill="1" applyBorder="1" applyAlignment="1">
      <alignment horizontal="left" vertical="top" wrapText="1"/>
    </xf>
    <xf numFmtId="0" fontId="42" fillId="0" borderId="52" xfId="3" quotePrefix="1" applyFont="1" applyFill="1" applyBorder="1" applyAlignment="1">
      <alignment horizontal="center" vertical="top" wrapText="1"/>
    </xf>
    <xf numFmtId="164" fontId="42" fillId="0" borderId="3" xfId="3" applyNumberFormat="1" applyFont="1" applyFill="1" applyBorder="1" applyAlignment="1">
      <alignment horizontal="right" vertical="top" wrapText="1"/>
    </xf>
    <xf numFmtId="0" fontId="42" fillId="0" borderId="41" xfId="3" applyFont="1" applyFill="1" applyBorder="1" applyAlignment="1">
      <alignment vertical="top"/>
    </xf>
    <xf numFmtId="0" fontId="40" fillId="0" borderId="56" xfId="3" applyFont="1" applyFill="1" applyBorder="1" applyAlignment="1">
      <alignment horizontal="left" vertical="top" wrapText="1"/>
    </xf>
    <xf numFmtId="0" fontId="50" fillId="0" borderId="56" xfId="3" applyFont="1" applyFill="1" applyBorder="1" applyAlignment="1">
      <alignment horizontal="left" vertical="top" wrapText="1"/>
    </xf>
    <xf numFmtId="0" fontId="40" fillId="0" borderId="57" xfId="3" applyFont="1" applyFill="1" applyBorder="1" applyAlignment="1">
      <alignment horizontal="center" vertical="top"/>
    </xf>
    <xf numFmtId="0" fontId="46" fillId="0" borderId="3" xfId="0" applyFont="1" applyFill="1" applyBorder="1" applyAlignment="1">
      <alignment vertical="top" wrapText="1"/>
    </xf>
    <xf numFmtId="0" fontId="40" fillId="0" borderId="36" xfId="3" quotePrefix="1" applyFont="1" applyFill="1" applyBorder="1" applyAlignment="1">
      <alignment horizontal="center" vertical="top" wrapText="1"/>
    </xf>
    <xf numFmtId="0" fontId="40" fillId="0" borderId="56" xfId="3" applyFont="1" applyFill="1" applyBorder="1" applyAlignment="1">
      <alignment horizontal="center" vertical="top"/>
    </xf>
    <xf numFmtId="0" fontId="45" fillId="0" borderId="38" xfId="3" applyFont="1" applyFill="1" applyBorder="1" applyAlignment="1">
      <alignment vertical="top"/>
    </xf>
    <xf numFmtId="0" fontId="46" fillId="0" borderId="56" xfId="3" applyFont="1" applyFill="1" applyBorder="1" applyAlignment="1">
      <alignment vertical="top" wrapText="1"/>
    </xf>
    <xf numFmtId="0" fontId="46" fillId="0" borderId="36" xfId="3" applyFont="1" applyFill="1" applyBorder="1" applyAlignment="1">
      <alignment vertical="top" wrapText="1"/>
    </xf>
    <xf numFmtId="0" fontId="46" fillId="0" borderId="56" xfId="3" applyFont="1" applyFill="1" applyBorder="1" applyAlignment="1">
      <alignment vertical="top"/>
    </xf>
    <xf numFmtId="0" fontId="40" fillId="0" borderId="36" xfId="3" applyFont="1" applyFill="1" applyBorder="1" applyAlignment="1">
      <alignment vertical="top" wrapText="1"/>
    </xf>
    <xf numFmtId="164" fontId="40" fillId="0" borderId="36" xfId="3" quotePrefix="1" applyNumberFormat="1" applyFont="1" applyFill="1" applyBorder="1" applyAlignment="1">
      <alignment vertical="top" wrapText="1"/>
    </xf>
    <xf numFmtId="0" fontId="40" fillId="0" borderId="57" xfId="3" applyFont="1" applyFill="1" applyBorder="1" applyAlignment="1">
      <alignment vertical="top" wrapText="1"/>
    </xf>
    <xf numFmtId="0" fontId="50" fillId="0" borderId="56" xfId="3" applyFont="1" applyFill="1" applyBorder="1" applyAlignment="1">
      <alignment vertical="top" wrapText="1"/>
    </xf>
    <xf numFmtId="0" fontId="45" fillId="0" borderId="36" xfId="3" applyFont="1" applyFill="1" applyBorder="1" applyAlignment="1">
      <alignment horizontal="left" vertical="top" wrapText="1"/>
    </xf>
    <xf numFmtId="0" fontId="40" fillId="0" borderId="36" xfId="3" applyFont="1" applyFill="1" applyBorder="1" applyAlignment="1">
      <alignment horizontal="center" vertical="top" wrapText="1"/>
    </xf>
    <xf numFmtId="0" fontId="45" fillId="0" borderId="38" xfId="3" applyFont="1" applyFill="1" applyBorder="1" applyAlignment="1">
      <alignment horizontal="center" vertical="top" wrapText="1"/>
    </xf>
    <xf numFmtId="0" fontId="40" fillId="0" borderId="11" xfId="3" applyFont="1" applyFill="1" applyBorder="1" applyAlignment="1">
      <alignment vertical="top" wrapText="1"/>
    </xf>
    <xf numFmtId="0" fontId="40" fillId="0" borderId="56" xfId="3" applyFont="1" applyFill="1" applyBorder="1" applyAlignment="1">
      <alignment horizontal="center" vertical="top" wrapText="1"/>
    </xf>
    <xf numFmtId="0" fontId="40" fillId="0" borderId="34" xfId="3" applyFont="1" applyFill="1" applyBorder="1" applyAlignment="1">
      <alignment horizontal="center" vertical="top" wrapText="1"/>
    </xf>
    <xf numFmtId="0" fontId="40" fillId="0" borderId="47" xfId="3" applyFont="1" applyFill="1" applyBorder="1" applyAlignment="1">
      <alignment horizontal="center" vertical="top" wrapText="1"/>
    </xf>
    <xf numFmtId="164" fontId="40" fillId="0" borderId="36" xfId="3" applyNumberFormat="1" applyFont="1" applyFill="1" applyBorder="1" applyAlignment="1">
      <alignment horizontal="left" vertical="top" wrapText="1"/>
    </xf>
    <xf numFmtId="0" fontId="40" fillId="0" borderId="38" xfId="3" applyFont="1" applyFill="1" applyBorder="1" applyAlignment="1">
      <alignment vertical="top" wrapText="1"/>
    </xf>
    <xf numFmtId="0" fontId="20" fillId="0" borderId="34" xfId="0" applyFont="1" applyBorder="1" applyAlignment="1">
      <alignment horizontal="center" vertical="top"/>
    </xf>
    <xf numFmtId="0" fontId="38" fillId="0" borderId="35" xfId="0" applyFont="1" applyFill="1" applyBorder="1" applyAlignment="1">
      <alignment horizontal="center" vertical="top" wrapText="1"/>
    </xf>
    <xf numFmtId="0" fontId="20" fillId="0" borderId="36" xfId="0" applyFont="1" applyBorder="1" applyAlignment="1">
      <alignment horizontal="center" vertical="top"/>
    </xf>
    <xf numFmtId="0" fontId="20" fillId="0" borderId="47" xfId="0" applyFont="1" applyBorder="1" applyAlignment="1">
      <alignment horizontal="center" vertical="top"/>
    </xf>
    <xf numFmtId="0" fontId="19" fillId="0" borderId="53" xfId="0" applyFont="1" applyBorder="1" applyAlignment="1">
      <alignment vertical="top"/>
    </xf>
    <xf numFmtId="0" fontId="19" fillId="0" borderId="55" xfId="0" applyFont="1" applyBorder="1" applyAlignment="1">
      <alignment vertical="top" wrapText="1"/>
    </xf>
    <xf numFmtId="0" fontId="38" fillId="0" borderId="37" xfId="0" applyFont="1" applyFill="1" applyBorder="1" applyAlignment="1">
      <alignment vertical="top" wrapText="1"/>
    </xf>
    <xf numFmtId="0" fontId="20" fillId="0" borderId="56" xfId="0" applyFont="1" applyBorder="1" applyAlignment="1">
      <alignment horizontal="center" vertical="top"/>
    </xf>
    <xf numFmtId="0" fontId="71" fillId="0" borderId="0" xfId="0" applyFont="1" applyBorder="1" applyAlignment="1">
      <alignment horizontal="center" vertical="top" wrapText="1"/>
    </xf>
    <xf numFmtId="0" fontId="71" fillId="0" borderId="0" xfId="0" applyFont="1" applyBorder="1" applyAlignment="1">
      <alignment vertical="top"/>
    </xf>
    <xf numFmtId="41" fontId="71" fillId="0" borderId="0" xfId="1" applyFont="1" applyBorder="1" applyAlignment="1">
      <alignment vertical="top"/>
    </xf>
    <xf numFmtId="0" fontId="59" fillId="2" borderId="4" xfId="0" applyFont="1" applyFill="1" applyBorder="1" applyAlignment="1">
      <alignment horizontal="left" vertical="top" wrapText="1"/>
    </xf>
    <xf numFmtId="0" fontId="59" fillId="2" borderId="3" xfId="0" applyFont="1" applyFill="1" applyBorder="1" applyAlignment="1">
      <alignment horizontal="left" vertical="top" wrapText="1"/>
    </xf>
    <xf numFmtId="0" fontId="85" fillId="2" borderId="7" xfId="0" applyFont="1" applyFill="1" applyBorder="1" applyAlignment="1">
      <alignment horizontal="left" vertical="top" wrapText="1"/>
    </xf>
    <xf numFmtId="0" fontId="59" fillId="2" borderId="1" xfId="0" quotePrefix="1" applyFont="1" applyFill="1" applyBorder="1" applyAlignment="1">
      <alignment horizontal="center" vertical="top" wrapText="1"/>
    </xf>
    <xf numFmtId="0" fontId="59" fillId="2" borderId="8" xfId="0" applyFont="1" applyFill="1" applyBorder="1" applyAlignment="1">
      <alignment horizontal="center" vertical="top" wrapText="1"/>
    </xf>
    <xf numFmtId="0" fontId="59" fillId="2" borderId="10" xfId="0" applyFont="1" applyFill="1" applyBorder="1" applyAlignment="1">
      <alignment horizontal="left" vertical="top" wrapText="1"/>
    </xf>
    <xf numFmtId="0" fontId="59" fillId="2" borderId="2" xfId="0" applyFont="1" applyFill="1" applyBorder="1" applyAlignment="1">
      <alignment horizontal="center" vertical="top" wrapText="1"/>
    </xf>
    <xf numFmtId="0" fontId="59" fillId="2" borderId="42" xfId="0" applyFont="1" applyFill="1" applyBorder="1" applyAlignment="1">
      <alignment horizontal="center" vertical="top"/>
    </xf>
    <xf numFmtId="0" fontId="59" fillId="2" borderId="14" xfId="0" applyFont="1" applyFill="1" applyBorder="1" applyAlignment="1">
      <alignment horizontal="center" vertical="top"/>
    </xf>
    <xf numFmtId="0" fontId="59" fillId="2" borderId="15" xfId="0" applyFont="1" applyFill="1" applyBorder="1" applyAlignment="1">
      <alignment horizontal="left" vertical="top" wrapText="1"/>
    </xf>
    <xf numFmtId="0" fontId="59" fillId="2" borderId="14" xfId="0" applyFont="1" applyFill="1" applyBorder="1" applyAlignment="1">
      <alignment horizontal="center" vertical="top" wrapText="1"/>
    </xf>
    <xf numFmtId="0" fontId="59" fillId="2" borderId="4" xfId="0" applyFont="1" applyFill="1" applyBorder="1" applyAlignment="1">
      <alignment horizontal="center" vertical="top" wrapText="1"/>
    </xf>
    <xf numFmtId="0" fontId="59" fillId="2" borderId="52" xfId="0" applyFont="1" applyFill="1" applyBorder="1" applyAlignment="1">
      <alignment horizontal="center" vertical="top"/>
    </xf>
    <xf numFmtId="0" fontId="59" fillId="2" borderId="9" xfId="0" applyFont="1" applyFill="1" applyBorder="1" applyAlignment="1">
      <alignment horizontal="center" vertical="top"/>
    </xf>
    <xf numFmtId="0" fontId="59" fillId="2" borderId="11" xfId="0" applyFont="1" applyFill="1" applyBorder="1" applyAlignment="1">
      <alignment horizontal="left" vertical="top" wrapText="1"/>
    </xf>
    <xf numFmtId="0" fontId="59" fillId="2" borderId="9" xfId="0" applyFont="1" applyFill="1" applyBorder="1" applyAlignment="1">
      <alignment horizontal="center" vertical="top" wrapText="1"/>
    </xf>
    <xf numFmtId="0" fontId="59" fillId="2" borderId="3" xfId="0" applyFont="1" applyFill="1" applyBorder="1" applyAlignment="1">
      <alignment horizontal="center" vertical="top" wrapText="1"/>
    </xf>
    <xf numFmtId="0" fontId="40" fillId="0" borderId="36" xfId="0" quotePrefix="1" applyFont="1" applyFill="1" applyBorder="1" applyAlignment="1">
      <alignment horizontal="center" vertical="top" wrapText="1"/>
    </xf>
    <xf numFmtId="0" fontId="40" fillId="0" borderId="38" xfId="3" applyFont="1" applyFill="1" applyBorder="1" applyAlignment="1">
      <alignment horizontal="center" vertical="top"/>
    </xf>
    <xf numFmtId="0" fontId="20" fillId="0" borderId="47" xfId="0" applyFont="1" applyBorder="1" applyAlignment="1">
      <alignment vertical="top"/>
    </xf>
    <xf numFmtId="0" fontId="20" fillId="0" borderId="53" xfId="0" applyFont="1" applyBorder="1" applyAlignment="1">
      <alignment vertical="top"/>
    </xf>
    <xf numFmtId="0" fontId="20" fillId="0" borderId="55" xfId="0" applyFont="1" applyBorder="1" applyAlignment="1">
      <alignment vertical="top" wrapText="1"/>
    </xf>
    <xf numFmtId="0" fontId="38" fillId="0" borderId="35" xfId="0" applyFont="1" applyFill="1" applyBorder="1" applyAlignment="1">
      <alignment vertical="top" wrapText="1"/>
    </xf>
    <xf numFmtId="0" fontId="20" fillId="0" borderId="56" xfId="0" applyFont="1" applyBorder="1" applyAlignment="1">
      <alignment vertical="top"/>
    </xf>
    <xf numFmtId="0" fontId="20" fillId="0" borderId="39" xfId="0" applyFont="1" applyBorder="1" applyAlignment="1">
      <alignment vertical="top"/>
    </xf>
    <xf numFmtId="0" fontId="20" fillId="0" borderId="50" xfId="0" applyFont="1" applyBorder="1" applyAlignment="1">
      <alignment vertical="top"/>
    </xf>
    <xf numFmtId="0" fontId="20" fillId="0" borderId="40" xfId="0" applyFont="1" applyBorder="1" applyAlignment="1">
      <alignment vertical="top" wrapText="1"/>
    </xf>
    <xf numFmtId="0" fontId="0" fillId="0" borderId="85" xfId="0" applyBorder="1" applyAlignment="1">
      <alignment horizontal="center" vertical="top"/>
    </xf>
    <xf numFmtId="0" fontId="0" fillId="0" borderId="85" xfId="0" applyBorder="1"/>
    <xf numFmtId="0" fontId="20" fillId="0" borderId="49" xfId="0" applyFont="1" applyBorder="1" applyAlignment="1">
      <alignment vertical="top"/>
    </xf>
    <xf numFmtId="0" fontId="40" fillId="0" borderId="47" xfId="3" applyFont="1" applyFill="1" applyBorder="1" applyAlignment="1">
      <alignment horizontal="center" vertical="top" wrapText="1"/>
    </xf>
    <xf numFmtId="0" fontId="40" fillId="0" borderId="42" xfId="3" applyFont="1" applyFill="1" applyBorder="1" applyAlignment="1">
      <alignment horizontal="center" vertical="center" wrapText="1"/>
    </xf>
    <xf numFmtId="0" fontId="40" fillId="0" borderId="4" xfId="3" applyFont="1" applyFill="1" applyBorder="1" applyAlignment="1">
      <alignment horizontal="center" vertical="center" wrapText="1"/>
    </xf>
    <xf numFmtId="0" fontId="40" fillId="0" borderId="15" xfId="3" applyFont="1" applyFill="1" applyBorder="1" applyAlignment="1">
      <alignment horizontal="center" vertical="center" wrapText="1"/>
    </xf>
    <xf numFmtId="0" fontId="46" fillId="0" borderId="4" xfId="3" applyFont="1" applyFill="1" applyBorder="1" applyAlignment="1">
      <alignment horizontal="center" vertical="center" wrapText="1"/>
    </xf>
    <xf numFmtId="0" fontId="40" fillId="0" borderId="48" xfId="3" applyFont="1" applyFill="1" applyBorder="1" applyAlignment="1">
      <alignment horizontal="center" vertical="center" wrapText="1"/>
    </xf>
    <xf numFmtId="0" fontId="40" fillId="0" borderId="54" xfId="3" applyFont="1" applyFill="1" applyBorder="1" applyAlignment="1">
      <alignment horizontal="left" vertical="top" wrapText="1"/>
    </xf>
    <xf numFmtId="0" fontId="45" fillId="0" borderId="36" xfId="3" applyFont="1" applyFill="1" applyBorder="1" applyAlignment="1">
      <alignment vertical="top" wrapText="1"/>
    </xf>
    <xf numFmtId="0" fontId="38" fillId="4" borderId="4" xfId="0" applyFont="1" applyFill="1" applyBorder="1" applyAlignment="1">
      <alignment horizontal="left" vertical="top" wrapText="1"/>
    </xf>
    <xf numFmtId="0" fontId="38" fillId="4" borderId="3" xfId="0" applyFont="1" applyFill="1" applyBorder="1" applyAlignment="1">
      <alignment horizontal="left" vertical="top" wrapText="1"/>
    </xf>
    <xf numFmtId="0" fontId="23" fillId="0" borderId="24" xfId="0" applyFont="1" applyFill="1" applyBorder="1" applyAlignment="1">
      <alignment horizontal="left" vertical="top" wrapText="1"/>
    </xf>
    <xf numFmtId="0" fontId="61" fillId="0" borderId="1" xfId="0" applyFont="1" applyFill="1" applyBorder="1" applyAlignment="1">
      <alignment horizontal="center" vertical="top" wrapText="1"/>
    </xf>
    <xf numFmtId="0" fontId="40" fillId="0" borderId="1" xfId="0" applyFont="1" applyFill="1" applyBorder="1" applyAlignment="1">
      <alignment horizontal="left" vertical="top" wrapText="1"/>
    </xf>
    <xf numFmtId="0" fontId="40" fillId="0" borderId="3" xfId="0" applyFont="1" applyFill="1" applyBorder="1" applyAlignment="1">
      <alignment horizontal="left" vertical="top" wrapText="1"/>
    </xf>
    <xf numFmtId="0" fontId="23" fillId="0" borderId="22" xfId="0" applyFont="1" applyFill="1" applyBorder="1" applyAlignment="1">
      <alignment horizontal="center" vertical="top" wrapText="1"/>
    </xf>
    <xf numFmtId="0" fontId="23" fillId="0" borderId="23" xfId="0" applyFont="1" applyFill="1" applyBorder="1" applyAlignment="1">
      <alignment horizontal="left" vertical="top" wrapText="1"/>
    </xf>
    <xf numFmtId="0" fontId="23" fillId="0" borderId="24" xfId="0" applyFont="1" applyFill="1" applyBorder="1" applyAlignment="1">
      <alignment horizontal="left" vertical="top" wrapText="1"/>
    </xf>
    <xf numFmtId="0" fontId="23" fillId="0" borderId="4" xfId="0" applyFont="1" applyFill="1" applyBorder="1" applyAlignment="1">
      <alignment horizontal="left" vertical="top" wrapText="1"/>
    </xf>
    <xf numFmtId="0" fontId="23" fillId="0" borderId="19" xfId="0" applyFont="1" applyFill="1" applyBorder="1" applyAlignment="1">
      <alignment horizontal="center" vertical="top" wrapText="1"/>
    </xf>
    <xf numFmtId="0" fontId="23" fillId="0" borderId="20" xfId="0" applyFont="1" applyFill="1" applyBorder="1" applyAlignment="1">
      <alignment horizontal="left" vertical="top" wrapText="1"/>
    </xf>
    <xf numFmtId="0" fontId="23" fillId="0" borderId="21" xfId="0" applyFont="1" applyFill="1" applyBorder="1" applyAlignment="1">
      <alignment horizontal="left" vertical="top" wrapText="1"/>
    </xf>
    <xf numFmtId="0" fontId="23" fillId="0" borderId="19" xfId="0" applyFont="1" applyFill="1" applyBorder="1" applyAlignment="1">
      <alignment horizontal="center" vertical="top"/>
    </xf>
    <xf numFmtId="0" fontId="38" fillId="4" borderId="7" xfId="0" applyFont="1" applyFill="1" applyBorder="1" applyAlignment="1">
      <alignment vertical="top" wrapText="1"/>
    </xf>
    <xf numFmtId="0" fontId="23" fillId="0" borderId="8" xfId="0" applyFont="1" applyFill="1" applyBorder="1" applyAlignment="1">
      <alignment horizontal="center" vertical="top"/>
    </xf>
    <xf numFmtId="0" fontId="23" fillId="0" borderId="10" xfId="0" applyFont="1" applyFill="1" applyBorder="1" applyAlignment="1">
      <alignment vertical="top" wrapText="1"/>
    </xf>
    <xf numFmtId="0" fontId="23" fillId="0" borderId="2" xfId="0" applyFont="1" applyFill="1" applyBorder="1" applyAlignment="1">
      <alignment horizontal="left" vertical="top" wrapText="1"/>
    </xf>
    <xf numFmtId="0" fontId="38" fillId="0" borderId="1" xfId="0" applyFont="1" applyFill="1" applyBorder="1" applyAlignment="1">
      <alignment horizontal="center" vertical="top" wrapText="1"/>
    </xf>
    <xf numFmtId="0" fontId="38" fillId="4" borderId="7" xfId="0" applyFont="1" applyFill="1" applyBorder="1" applyAlignment="1">
      <alignment vertical="top" wrapText="1"/>
    </xf>
    <xf numFmtId="168" fontId="0" fillId="0" borderId="1" xfId="1" applyNumberFormat="1" applyFont="1" applyBorder="1" applyAlignment="1">
      <alignment horizontal="right" vertical="top"/>
    </xf>
    <xf numFmtId="0" fontId="0" fillId="0" borderId="45" xfId="0" applyBorder="1" applyAlignment="1">
      <alignment horizontal="left" vertical="top"/>
    </xf>
    <xf numFmtId="0" fontId="40" fillId="0" borderId="45" xfId="3" applyFont="1" applyFill="1" applyBorder="1" applyAlignment="1">
      <alignment horizontal="center" vertical="top" wrapText="1"/>
    </xf>
    <xf numFmtId="0" fontId="40" fillId="0" borderId="4" xfId="3" applyFont="1" applyFill="1" applyBorder="1" applyAlignment="1">
      <alignment horizontal="left" vertical="top" wrapText="1"/>
    </xf>
    <xf numFmtId="0" fontId="40" fillId="0" borderId="3" xfId="3" applyFont="1" applyFill="1" applyBorder="1" applyAlignment="1">
      <alignment horizontal="left" vertical="top" wrapText="1"/>
    </xf>
    <xf numFmtId="0" fontId="40" fillId="0" borderId="56" xfId="3" applyFont="1" applyFill="1" applyBorder="1" applyAlignment="1">
      <alignment horizontal="left" vertical="top" wrapText="1"/>
    </xf>
    <xf numFmtId="0" fontId="23" fillId="0" borderId="45" xfId="0" applyFont="1" applyBorder="1" applyAlignment="1">
      <alignment horizontal="center" vertical="top"/>
    </xf>
    <xf numFmtId="0" fontId="23" fillId="0" borderId="42" xfId="0" applyFont="1" applyBorder="1" applyAlignment="1">
      <alignment horizontal="center" vertical="top"/>
    </xf>
    <xf numFmtId="0" fontId="38" fillId="0" borderId="11" xfId="0" applyFont="1" applyFill="1" applyBorder="1" applyAlignment="1">
      <alignment horizontal="left" vertical="top" wrapText="1"/>
    </xf>
    <xf numFmtId="0" fontId="38" fillId="4" borderId="10" xfId="0" applyFont="1" applyFill="1" applyBorder="1" applyAlignment="1">
      <alignment horizontal="left" vertical="top" wrapText="1"/>
    </xf>
    <xf numFmtId="0" fontId="38" fillId="4" borderId="11" xfId="0" applyFont="1" applyFill="1" applyBorder="1" applyAlignment="1">
      <alignment horizontal="left" vertical="top" wrapText="1"/>
    </xf>
    <xf numFmtId="0" fontId="38" fillId="0" borderId="1" xfId="0" applyFont="1" applyFill="1" applyBorder="1" applyAlignment="1">
      <alignment horizontal="center" vertical="top" wrapText="1"/>
    </xf>
    <xf numFmtId="0" fontId="38" fillId="0" borderId="3" xfId="0" applyFont="1" applyFill="1" applyBorder="1" applyAlignment="1">
      <alignment horizontal="center" vertical="top" wrapText="1"/>
    </xf>
    <xf numFmtId="0" fontId="38" fillId="0" borderId="2" xfId="0" applyFont="1" applyFill="1" applyBorder="1" applyAlignment="1">
      <alignment horizontal="center" vertical="top" wrapText="1"/>
    </xf>
    <xf numFmtId="0" fontId="38" fillId="0" borderId="7" xfId="0" applyFont="1" applyFill="1" applyBorder="1" applyAlignment="1">
      <alignment horizontal="left" vertical="top" wrapText="1"/>
    </xf>
    <xf numFmtId="0" fontId="40" fillId="0" borderId="3" xfId="3" applyFont="1" applyFill="1" applyBorder="1" applyAlignment="1">
      <alignment horizontal="left" vertical="top" wrapText="1"/>
    </xf>
    <xf numFmtId="0" fontId="38" fillId="0" borderId="1" xfId="0" applyFont="1" applyFill="1" applyBorder="1" applyAlignment="1">
      <alignment horizontal="center" vertical="top" wrapText="1"/>
    </xf>
    <xf numFmtId="0" fontId="61" fillId="4" borderId="1" xfId="0" applyFont="1" applyFill="1" applyBorder="1" applyAlignment="1">
      <alignment horizontal="center" vertical="top" wrapText="1"/>
    </xf>
    <xf numFmtId="0" fontId="1" fillId="0" borderId="0" xfId="0" applyFont="1"/>
    <xf numFmtId="0" fontId="38" fillId="0" borderId="41" xfId="0" applyFont="1" applyFill="1" applyBorder="1" applyAlignment="1">
      <alignment horizontal="center" vertical="top" wrapText="1"/>
    </xf>
    <xf numFmtId="0" fontId="38" fillId="0" borderId="41" xfId="0" applyFont="1" applyFill="1" applyBorder="1" applyAlignment="1">
      <alignment vertical="top" wrapText="1"/>
    </xf>
    <xf numFmtId="0" fontId="72" fillId="0" borderId="2" xfId="0" applyFont="1" applyFill="1" applyBorder="1" applyAlignment="1">
      <alignment horizontal="center" vertical="top" wrapText="1"/>
    </xf>
    <xf numFmtId="0" fontId="58" fillId="0" borderId="2" xfId="0" applyFont="1" applyBorder="1" applyAlignment="1">
      <alignment vertical="top"/>
    </xf>
    <xf numFmtId="0" fontId="58" fillId="0" borderId="4" xfId="0" applyFont="1" applyBorder="1" applyAlignment="1">
      <alignment vertical="top"/>
    </xf>
    <xf numFmtId="0" fontId="58" fillId="0" borderId="3" xfId="0" applyFont="1" applyBorder="1" applyAlignment="1">
      <alignment vertical="top"/>
    </xf>
    <xf numFmtId="0" fontId="23" fillId="0" borderId="9" xfId="0" applyFont="1" applyBorder="1" applyAlignment="1">
      <alignment horizontal="left" vertical="top" wrapText="1"/>
    </xf>
    <xf numFmtId="0" fontId="23" fillId="0" borderId="11" xfId="0" applyFont="1" applyBorder="1" applyAlignment="1">
      <alignment horizontal="left" vertical="top" wrapText="1"/>
    </xf>
    <xf numFmtId="0" fontId="23" fillId="0" borderId="72" xfId="0" applyFont="1" applyBorder="1" applyAlignment="1">
      <alignment vertical="top" wrapText="1"/>
    </xf>
    <xf numFmtId="0" fontId="0" fillId="0" borderId="73" xfId="0" applyBorder="1" applyAlignment="1">
      <alignment vertical="top" wrapText="1"/>
    </xf>
    <xf numFmtId="0" fontId="23" fillId="0" borderId="22" xfId="0" quotePrefix="1" applyFont="1" applyBorder="1" applyAlignment="1">
      <alignment horizontal="center" vertical="top" wrapText="1"/>
    </xf>
    <xf numFmtId="0" fontId="0" fillId="0" borderId="23" xfId="0" applyBorder="1" applyAlignment="1">
      <alignment vertical="top" wrapText="1"/>
    </xf>
    <xf numFmtId="0" fontId="23" fillId="0" borderId="25" xfId="0" quotePrefix="1" applyFont="1" applyBorder="1" applyAlignment="1">
      <alignment horizontal="center" vertical="top" wrapText="1"/>
    </xf>
    <xf numFmtId="0" fontId="0" fillId="0" borderId="26" xfId="0" applyBorder="1" applyAlignment="1">
      <alignment vertical="top" wrapText="1"/>
    </xf>
    <xf numFmtId="0" fontId="45" fillId="0" borderId="3" xfId="3" quotePrefix="1" applyFont="1" applyFill="1" applyBorder="1" applyAlignment="1">
      <alignment horizontal="center" vertical="top" wrapText="1"/>
    </xf>
    <xf numFmtId="0" fontId="40" fillId="0" borderId="56" xfId="0" applyFont="1" applyFill="1" applyBorder="1" applyAlignment="1">
      <alignment horizontal="left" vertical="top" wrapText="1"/>
    </xf>
    <xf numFmtId="0" fontId="40" fillId="0" borderId="1" xfId="0" applyFont="1" applyFill="1" applyBorder="1" applyAlignment="1">
      <alignment horizontal="justify" vertical="top" wrapText="1"/>
    </xf>
    <xf numFmtId="164" fontId="40" fillId="0" borderId="56" xfId="3" applyNumberFormat="1" applyFont="1" applyFill="1" applyBorder="1" applyAlignment="1">
      <alignment vertical="top"/>
    </xf>
    <xf numFmtId="0" fontId="40" fillId="0" borderId="80" xfId="3" applyFont="1" applyFill="1" applyBorder="1" applyAlignment="1">
      <alignment vertical="top"/>
    </xf>
    <xf numFmtId="0" fontId="46" fillId="0" borderId="36" xfId="3" quotePrefix="1" applyFont="1" applyFill="1" applyBorder="1" applyAlignment="1">
      <alignment horizontal="center" vertical="top" wrapText="1"/>
    </xf>
    <xf numFmtId="0" fontId="46" fillId="0" borderId="38" xfId="3" applyFont="1" applyFill="1" applyBorder="1" applyAlignment="1">
      <alignment vertical="top" wrapText="1"/>
    </xf>
    <xf numFmtId="0" fontId="59" fillId="2" borderId="2" xfId="0" applyFont="1" applyFill="1" applyBorder="1" applyAlignment="1">
      <alignment horizontal="center" vertical="top"/>
    </xf>
    <xf numFmtId="0" fontId="59" fillId="2" borderId="4" xfId="0" applyFont="1" applyFill="1" applyBorder="1" applyAlignment="1">
      <alignment horizontal="center" vertical="top"/>
    </xf>
    <xf numFmtId="0" fontId="59" fillId="2" borderId="2" xfId="0" applyFont="1" applyFill="1" applyBorder="1" applyAlignment="1">
      <alignment horizontal="left" vertical="top" wrapText="1"/>
    </xf>
    <xf numFmtId="0" fontId="59" fillId="2" borderId="4" xfId="0" applyFont="1" applyFill="1" applyBorder="1" applyAlignment="1">
      <alignment horizontal="left" vertical="top" wrapText="1"/>
    </xf>
    <xf numFmtId="0" fontId="23" fillId="4" borderId="2" xfId="0" applyFont="1" applyFill="1" applyBorder="1" applyAlignment="1">
      <alignment horizontal="center" vertical="top" wrapText="1"/>
    </xf>
    <xf numFmtId="0" fontId="23" fillId="4" borderId="4" xfId="0" applyFont="1" applyFill="1" applyBorder="1" applyAlignment="1">
      <alignment horizontal="center" vertical="top" wrapText="1"/>
    </xf>
    <xf numFmtId="0" fontId="23" fillId="4" borderId="3" xfId="0" applyFont="1" applyFill="1" applyBorder="1" applyAlignment="1">
      <alignment horizontal="center" vertical="top" wrapText="1"/>
    </xf>
    <xf numFmtId="0" fontId="38" fillId="4" borderId="2" xfId="0" applyFont="1" applyFill="1" applyBorder="1" applyAlignment="1">
      <alignment horizontal="left" vertical="top" wrapText="1"/>
    </xf>
    <xf numFmtId="0" fontId="38" fillId="4" borderId="4" xfId="0" applyFont="1" applyFill="1" applyBorder="1" applyAlignment="1">
      <alignment horizontal="left" vertical="top" wrapText="1"/>
    </xf>
    <xf numFmtId="0" fontId="38" fillId="4" borderId="3" xfId="0" applyFont="1" applyFill="1" applyBorder="1" applyAlignment="1">
      <alignment horizontal="left" vertical="top" wrapText="1"/>
    </xf>
    <xf numFmtId="0" fontId="72" fillId="0" borderId="1" xfId="0" applyFont="1" applyFill="1" applyBorder="1" applyAlignment="1">
      <alignment horizontal="left" vertical="top" wrapText="1"/>
    </xf>
    <xf numFmtId="0" fontId="23" fillId="0" borderId="2" xfId="0" applyFont="1" applyBorder="1" applyAlignment="1">
      <alignment horizontal="center" vertical="top"/>
    </xf>
    <xf numFmtId="0" fontId="23" fillId="0" borderId="4" xfId="0" applyFont="1" applyBorder="1" applyAlignment="1">
      <alignment horizontal="center" vertical="top"/>
    </xf>
    <xf numFmtId="0" fontId="23" fillId="0" borderId="3" xfId="0" applyFont="1" applyBorder="1" applyAlignment="1">
      <alignment horizontal="center" vertical="top"/>
    </xf>
    <xf numFmtId="0" fontId="38" fillId="0" borderId="2" xfId="0" applyFont="1" applyFill="1" applyBorder="1" applyAlignment="1">
      <alignment horizontal="left" vertical="top" wrapText="1"/>
    </xf>
    <xf numFmtId="0" fontId="38" fillId="0" borderId="4" xfId="0" applyFont="1" applyFill="1" applyBorder="1" applyAlignment="1">
      <alignment horizontal="left" vertical="top" wrapText="1"/>
    </xf>
    <xf numFmtId="0" fontId="38" fillId="0" borderId="3" xfId="0" applyFont="1" applyFill="1" applyBorder="1" applyAlignment="1">
      <alignment horizontal="left" vertical="top" wrapText="1"/>
    </xf>
    <xf numFmtId="0" fontId="74" fillId="2" borderId="5" xfId="0" applyFont="1" applyFill="1" applyBorder="1" applyAlignment="1">
      <alignment horizontal="left" vertical="top" wrapText="1"/>
    </xf>
    <xf numFmtId="0" fontId="23" fillId="0" borderId="7" xfId="0" applyFont="1" applyBorder="1" applyAlignment="1">
      <alignment vertical="top" wrapText="1"/>
    </xf>
    <xf numFmtId="0" fontId="72" fillId="0" borderId="5" xfId="0" applyFont="1" applyFill="1" applyBorder="1" applyAlignment="1">
      <alignment horizontal="left" vertical="top" wrapText="1"/>
    </xf>
    <xf numFmtId="0" fontId="59" fillId="4" borderId="1" xfId="0" applyFont="1" applyFill="1" applyBorder="1" applyAlignment="1">
      <alignment horizontal="center" vertical="center" wrapText="1" readingOrder="1"/>
    </xf>
    <xf numFmtId="0" fontId="23" fillId="4" borderId="1" xfId="0" applyFont="1" applyFill="1" applyBorder="1" applyAlignment="1">
      <alignment horizontal="center" vertical="center" wrapText="1" readingOrder="1"/>
    </xf>
    <xf numFmtId="0" fontId="59" fillId="2" borderId="1" xfId="0" applyFont="1" applyFill="1" applyBorder="1" applyAlignment="1">
      <alignment horizontal="left" vertical="top" wrapText="1"/>
    </xf>
    <xf numFmtId="0" fontId="71" fillId="0" borderId="14" xfId="0" applyFont="1" applyBorder="1" applyAlignment="1">
      <alignment horizontal="center" vertical="top" wrapText="1"/>
    </xf>
    <xf numFmtId="0" fontId="71" fillId="0" borderId="9" xfId="0" applyFont="1" applyBorder="1" applyAlignment="1">
      <alignment horizontal="center" vertical="top" wrapText="1"/>
    </xf>
    <xf numFmtId="0" fontId="38" fillId="4" borderId="2" xfId="0" applyFont="1" applyFill="1" applyBorder="1" applyAlignment="1">
      <alignment horizontal="center" vertical="top"/>
    </xf>
    <xf numFmtId="0" fontId="38" fillId="4" borderId="4" xfId="0" applyFont="1" applyFill="1" applyBorder="1" applyAlignment="1">
      <alignment horizontal="center" vertical="top"/>
    </xf>
    <xf numFmtId="0" fontId="38" fillId="4" borderId="1" xfId="0" applyFont="1" applyFill="1" applyBorder="1" applyAlignment="1">
      <alignment horizontal="left" vertical="top" wrapText="1"/>
    </xf>
    <xf numFmtId="0" fontId="15" fillId="0" borderId="0" xfId="0" applyFont="1" applyAlignment="1">
      <alignment horizontal="left" vertical="center"/>
    </xf>
    <xf numFmtId="0" fontId="15" fillId="0" borderId="0" xfId="0" applyFont="1" applyAlignment="1">
      <alignment horizontal="right" vertical="center" wrapText="1"/>
    </xf>
    <xf numFmtId="0" fontId="15" fillId="0" borderId="0" xfId="0" applyFont="1" applyAlignment="1">
      <alignment horizontal="center" vertical="top" wrapText="1"/>
    </xf>
    <xf numFmtId="0" fontId="23" fillId="0" borderId="0" xfId="0" applyFont="1" applyAlignment="1">
      <alignment wrapText="1"/>
    </xf>
    <xf numFmtId="0" fontId="74" fillId="0" borderId="0" xfId="0" applyFont="1" applyAlignment="1">
      <alignment horizontal="center"/>
    </xf>
    <xf numFmtId="0" fontId="59" fillId="4" borderId="2" xfId="0" applyFont="1" applyFill="1" applyBorder="1" applyAlignment="1">
      <alignment horizontal="center" vertical="center" wrapText="1" readingOrder="1"/>
    </xf>
    <xf numFmtId="0" fontId="59" fillId="4" borderId="3" xfId="0" applyFont="1" applyFill="1" applyBorder="1" applyAlignment="1">
      <alignment horizontal="center" vertical="center" wrapText="1" readingOrder="1"/>
    </xf>
    <xf numFmtId="0" fontId="23" fillId="2" borderId="2" xfId="0" applyFont="1" applyFill="1" applyBorder="1" applyAlignment="1">
      <alignment horizontal="center" vertical="top"/>
    </xf>
    <xf numFmtId="0" fontId="23" fillId="2" borderId="4" xfId="0" applyFont="1" applyFill="1" applyBorder="1" applyAlignment="1">
      <alignment horizontal="center" vertical="top"/>
    </xf>
    <xf numFmtId="0" fontId="15" fillId="4" borderId="2" xfId="0" applyFont="1" applyFill="1" applyBorder="1" applyAlignment="1">
      <alignment horizontal="center" vertical="center"/>
    </xf>
    <xf numFmtId="0" fontId="15" fillId="4" borderId="3" xfId="0" applyFont="1" applyFill="1" applyBorder="1" applyAlignment="1">
      <alignment horizontal="center" vertical="center"/>
    </xf>
    <xf numFmtId="0" fontId="59" fillId="4" borderId="8" xfId="0" applyFont="1" applyFill="1" applyBorder="1" applyAlignment="1">
      <alignment horizontal="center" vertical="center" wrapText="1" readingOrder="1"/>
    </xf>
    <xf numFmtId="0" fontId="23" fillId="4" borderId="10" xfId="0" applyFont="1" applyFill="1" applyBorder="1" applyAlignment="1">
      <alignment horizontal="center" vertical="center" wrapText="1" readingOrder="1"/>
    </xf>
    <xf numFmtId="0" fontId="23" fillId="4" borderId="9" xfId="0" applyFont="1" applyFill="1" applyBorder="1" applyAlignment="1">
      <alignment horizontal="center" vertical="center" wrapText="1" readingOrder="1"/>
    </xf>
    <xf numFmtId="0" fontId="23" fillId="4" borderId="11" xfId="0" applyFont="1" applyFill="1" applyBorder="1" applyAlignment="1">
      <alignment horizontal="center" vertical="center" wrapText="1" readingOrder="1"/>
    </xf>
    <xf numFmtId="0" fontId="38" fillId="4" borderId="3" xfId="0" applyFont="1" applyFill="1" applyBorder="1" applyAlignment="1">
      <alignment horizontal="center" vertical="top"/>
    </xf>
    <xf numFmtId="0" fontId="38" fillId="4" borderId="5" xfId="0" applyFont="1" applyFill="1" applyBorder="1" applyAlignment="1">
      <alignment horizontal="left" vertical="top" wrapText="1"/>
    </xf>
    <xf numFmtId="0" fontId="38" fillId="4" borderId="7" xfId="0" applyFont="1" applyFill="1" applyBorder="1" applyAlignment="1">
      <alignment vertical="top" wrapText="1"/>
    </xf>
    <xf numFmtId="1" fontId="23" fillId="0" borderId="0" xfId="0" applyNumberFormat="1" applyFont="1" applyAlignment="1">
      <alignment horizontal="left" vertical="top" wrapText="1"/>
    </xf>
    <xf numFmtId="1" fontId="23" fillId="0" borderId="0" xfId="0" applyNumberFormat="1" applyFont="1" applyAlignment="1">
      <alignment horizontal="left" vertical="center" wrapText="1"/>
    </xf>
    <xf numFmtId="0" fontId="38" fillId="4" borderId="2" xfId="0" quotePrefix="1" applyFont="1" applyFill="1" applyBorder="1" applyAlignment="1">
      <alignment horizontal="center" vertical="top"/>
    </xf>
    <xf numFmtId="0" fontId="38" fillId="4" borderId="4" xfId="0" quotePrefix="1" applyFont="1" applyFill="1" applyBorder="1" applyAlignment="1">
      <alignment horizontal="center" vertical="top"/>
    </xf>
    <xf numFmtId="0" fontId="14" fillId="4" borderId="5" xfId="0" applyFont="1" applyFill="1" applyBorder="1" applyAlignment="1">
      <alignment horizontal="center" vertical="center"/>
    </xf>
    <xf numFmtId="0" fontId="14" fillId="4" borderId="7" xfId="0" applyFont="1" applyFill="1" applyBorder="1" applyAlignment="1">
      <alignment horizontal="center" vertical="center"/>
    </xf>
    <xf numFmtId="0" fontId="14" fillId="4" borderId="1" xfId="0" applyFont="1" applyFill="1" applyBorder="1" applyAlignment="1">
      <alignment horizontal="center" vertical="center"/>
    </xf>
    <xf numFmtId="0" fontId="6" fillId="4" borderId="2" xfId="0" applyFont="1" applyFill="1" applyBorder="1" applyAlignment="1">
      <alignment horizontal="center" vertical="center" wrapText="1" readingOrder="1"/>
    </xf>
    <xf numFmtId="0" fontId="6" fillId="4" borderId="3" xfId="0" applyFont="1" applyFill="1" applyBorder="1" applyAlignment="1">
      <alignment horizontal="center" vertical="center" wrapText="1" readingOrder="1"/>
    </xf>
    <xf numFmtId="0" fontId="6" fillId="4" borderId="1" xfId="0" applyFont="1" applyFill="1" applyBorder="1" applyAlignment="1">
      <alignment horizontal="center" vertical="center" wrapText="1" readingOrder="1"/>
    </xf>
    <xf numFmtId="164" fontId="6" fillId="4" borderId="5" xfId="0" applyNumberFormat="1" applyFont="1" applyFill="1" applyBorder="1" applyAlignment="1">
      <alignment horizontal="center" vertical="center" wrapText="1"/>
    </xf>
    <xf numFmtId="164" fontId="6" fillId="4" borderId="6" xfId="0" applyNumberFormat="1" applyFont="1" applyFill="1" applyBorder="1" applyAlignment="1">
      <alignment horizontal="center" vertical="center" wrapText="1"/>
    </xf>
    <xf numFmtId="164" fontId="6" fillId="4" borderId="7" xfId="0" applyNumberFormat="1" applyFont="1" applyFill="1" applyBorder="1" applyAlignment="1">
      <alignment horizontal="center" vertical="center" wrapText="1"/>
    </xf>
    <xf numFmtId="0" fontId="6" fillId="3" borderId="2" xfId="0" applyFont="1" applyFill="1" applyBorder="1" applyAlignment="1">
      <alignment horizontal="center" vertical="center" wrapText="1" readingOrder="1"/>
    </xf>
    <xf numFmtId="0" fontId="6" fillId="3" borderId="3" xfId="0" applyFont="1" applyFill="1" applyBorder="1" applyAlignment="1">
      <alignment horizontal="center" vertical="center" wrapText="1" readingOrder="1"/>
    </xf>
    <xf numFmtId="0" fontId="16" fillId="0" borderId="0" xfId="0" applyFont="1" applyAlignment="1">
      <alignment horizontal="center" vertical="top" wrapText="1"/>
    </xf>
    <xf numFmtId="0" fontId="17" fillId="0" borderId="0" xfId="0" applyFont="1" applyAlignment="1">
      <alignment wrapText="1"/>
    </xf>
    <xf numFmtId="0" fontId="18" fillId="0" borderId="0" xfId="0" applyFont="1" applyAlignment="1">
      <alignment horizontal="center"/>
    </xf>
    <xf numFmtId="0" fontId="25" fillId="0" borderId="0" xfId="0" applyFont="1" applyAlignment="1">
      <alignment horizontal="center"/>
    </xf>
    <xf numFmtId="0" fontId="26" fillId="0" borderId="29" xfId="0" applyFont="1" applyBorder="1" applyAlignment="1">
      <alignment horizontal="center" vertical="center" wrapText="1"/>
    </xf>
    <xf numFmtId="0" fontId="26" fillId="0" borderId="30" xfId="0" applyFont="1" applyBorder="1" applyAlignment="1">
      <alignment horizontal="center" vertical="center" wrapText="1"/>
    </xf>
    <xf numFmtId="0" fontId="26" fillId="0" borderId="34" xfId="0" applyFont="1" applyBorder="1" applyAlignment="1">
      <alignment horizontal="center" vertical="center" wrapText="1"/>
    </xf>
    <xf numFmtId="0" fontId="26" fillId="0" borderId="35" xfId="0" applyFont="1" applyBorder="1" applyAlignment="1">
      <alignment horizontal="center" vertical="center" wrapText="1"/>
    </xf>
    <xf numFmtId="0" fontId="26" fillId="0" borderId="31" xfId="0" applyFont="1" applyBorder="1" applyAlignment="1">
      <alignment horizontal="center" vertical="center" wrapText="1"/>
    </xf>
    <xf numFmtId="0" fontId="26" fillId="0" borderId="36" xfId="0" applyFont="1" applyBorder="1" applyAlignment="1">
      <alignment horizontal="center" vertical="center" wrapText="1"/>
    </xf>
    <xf numFmtId="49" fontId="0" fillId="0" borderId="32" xfId="0" applyNumberFormat="1" applyBorder="1" applyAlignment="1">
      <alignment horizontal="center" vertical="center" wrapText="1"/>
    </xf>
    <xf numFmtId="49" fontId="0" fillId="0" borderId="31" xfId="0" applyNumberFormat="1" applyBorder="1" applyAlignment="1">
      <alignment horizontal="center" vertical="center" wrapText="1"/>
    </xf>
    <xf numFmtId="49" fontId="0" fillId="0" borderId="33" xfId="0" applyNumberFormat="1" applyBorder="1" applyAlignment="1">
      <alignment horizontal="center" vertical="center" wrapText="1"/>
    </xf>
    <xf numFmtId="0" fontId="27" fillId="0" borderId="49" xfId="0" applyFont="1" applyBorder="1" applyAlignment="1">
      <alignment horizontal="left" vertical="top" wrapText="1"/>
    </xf>
    <xf numFmtId="0" fontId="27" fillId="0" borderId="4" xfId="0" applyFont="1" applyBorder="1" applyAlignment="1">
      <alignment horizontal="left" vertical="top" wrapText="1"/>
    </xf>
    <xf numFmtId="0" fontId="27" fillId="0" borderId="45" xfId="0" applyFont="1" applyBorder="1" applyAlignment="1">
      <alignment horizontal="left" vertical="top" wrapText="1"/>
    </xf>
    <xf numFmtId="0" fontId="27" fillId="0" borderId="42" xfId="0" applyFont="1" applyBorder="1" applyAlignment="1">
      <alignment horizontal="left" vertical="top" wrapText="1"/>
    </xf>
    <xf numFmtId="0" fontId="27" fillId="0" borderId="2" xfId="0" applyFont="1" applyBorder="1" applyAlignment="1">
      <alignment horizontal="left" vertical="top" wrapText="1"/>
    </xf>
    <xf numFmtId="0" fontId="27" fillId="0" borderId="3" xfId="0" applyFont="1" applyBorder="1" applyAlignment="1">
      <alignment horizontal="left" vertical="top" wrapText="1"/>
    </xf>
    <xf numFmtId="0" fontId="0" fillId="0" borderId="45" xfId="0" applyBorder="1" applyAlignment="1">
      <alignment horizontal="left" vertical="top"/>
    </xf>
    <xf numFmtId="0" fontId="0" fillId="0" borderId="52" xfId="0" applyBorder="1" applyAlignment="1">
      <alignment horizontal="left" vertical="top"/>
    </xf>
    <xf numFmtId="0" fontId="0" fillId="0" borderId="1" xfId="0" applyBorder="1" applyAlignment="1">
      <alignment horizontal="left" vertical="top" wrapText="1"/>
    </xf>
    <xf numFmtId="168" fontId="31" fillId="0" borderId="1" xfId="2" applyNumberFormat="1" applyFont="1" applyBorder="1" applyAlignment="1" applyProtection="1">
      <alignment horizontal="right" vertical="top"/>
    </xf>
    <xf numFmtId="168" fontId="19" fillId="0" borderId="1" xfId="1" applyNumberFormat="1" applyFont="1" applyBorder="1" applyAlignment="1">
      <alignment horizontal="right" vertical="top"/>
    </xf>
    <xf numFmtId="168" fontId="37" fillId="0" borderId="43" xfId="2" applyNumberFormat="1" applyFont="1" applyBorder="1" applyAlignment="1" applyProtection="1">
      <alignment horizontal="right" vertical="top"/>
    </xf>
    <xf numFmtId="168" fontId="34" fillId="0" borderId="43" xfId="1" applyNumberFormat="1" applyFont="1" applyBorder="1" applyAlignment="1">
      <alignment horizontal="right" vertical="top"/>
    </xf>
    <xf numFmtId="0" fontId="0" fillId="0" borderId="8" xfId="0" applyBorder="1" applyAlignment="1">
      <alignment horizontal="left" vertical="top"/>
    </xf>
    <xf numFmtId="0" fontId="0" fillId="0" borderId="13" xfId="0" applyBorder="1" applyAlignment="1">
      <alignment horizontal="left" vertical="top"/>
    </xf>
    <xf numFmtId="0" fontId="0" fillId="0" borderId="10" xfId="0" applyBorder="1" applyAlignment="1">
      <alignment horizontal="left" vertical="top"/>
    </xf>
    <xf numFmtId="168" fontId="0" fillId="0" borderId="1" xfId="1" applyNumberFormat="1" applyFont="1" applyBorder="1" applyAlignment="1">
      <alignment horizontal="right" vertical="top"/>
    </xf>
    <xf numFmtId="168" fontId="37" fillId="0" borderId="1" xfId="2" applyNumberFormat="1" applyFont="1" applyBorder="1" applyAlignment="1" applyProtection="1">
      <alignment horizontal="right" vertical="top"/>
    </xf>
    <xf numFmtId="168" fontId="34" fillId="0" borderId="1" xfId="1" applyNumberFormat="1" applyFont="1" applyBorder="1" applyAlignment="1">
      <alignment horizontal="right" vertical="top"/>
    </xf>
    <xf numFmtId="0" fontId="69" fillId="0" borderId="0" xfId="0" applyFont="1" applyAlignment="1">
      <alignment horizontal="center" wrapText="1"/>
    </xf>
    <xf numFmtId="0" fontId="23" fillId="0" borderId="20" xfId="0" applyFont="1" applyFill="1" applyBorder="1" applyAlignment="1">
      <alignment horizontal="left" vertical="top" wrapText="1"/>
    </xf>
    <xf numFmtId="0" fontId="23" fillId="0" borderId="23" xfId="0" applyFont="1" applyFill="1" applyBorder="1" applyAlignment="1">
      <alignment horizontal="left" vertical="top" wrapText="1"/>
    </xf>
    <xf numFmtId="0" fontId="23" fillId="0" borderId="14" xfId="0" applyFont="1" applyFill="1" applyBorder="1" applyAlignment="1">
      <alignment horizontal="center" vertical="top" wrapText="1"/>
    </xf>
    <xf numFmtId="0" fontId="23" fillId="0" borderId="19" xfId="0" applyFont="1" applyFill="1" applyBorder="1" applyAlignment="1">
      <alignment horizontal="center" vertical="top" wrapText="1"/>
    </xf>
    <xf numFmtId="0" fontId="23" fillId="0" borderId="22" xfId="0" applyFont="1" applyFill="1" applyBorder="1" applyAlignment="1">
      <alignment horizontal="center" vertical="top"/>
    </xf>
    <xf numFmtId="0" fontId="23" fillId="0" borderId="58" xfId="0" applyFont="1" applyFill="1" applyBorder="1" applyAlignment="1">
      <alignment horizontal="center" vertical="top"/>
    </xf>
    <xf numFmtId="0" fontId="23" fillId="0" borderId="59" xfId="0" applyFont="1" applyFill="1" applyBorder="1" applyAlignment="1">
      <alignment horizontal="left" vertical="top" wrapText="1"/>
    </xf>
    <xf numFmtId="0" fontId="23" fillId="0" borderId="28" xfId="0" applyFont="1" applyFill="1" applyBorder="1" applyAlignment="1">
      <alignment horizontal="center" vertical="top" wrapText="1"/>
    </xf>
    <xf numFmtId="0" fontId="23" fillId="0" borderId="53" xfId="0" applyFont="1" applyFill="1" applyBorder="1" applyAlignment="1">
      <alignment horizontal="center" vertical="top" wrapText="1"/>
    </xf>
    <xf numFmtId="0" fontId="23" fillId="0" borderId="28" xfId="0" applyFont="1" applyFill="1" applyBorder="1" applyAlignment="1">
      <alignment horizontal="center" vertical="top"/>
    </xf>
    <xf numFmtId="0" fontId="23" fillId="0" borderId="14" xfId="0" applyFont="1" applyFill="1" applyBorder="1" applyAlignment="1">
      <alignment horizontal="center" vertical="top"/>
    </xf>
    <xf numFmtId="0" fontId="23" fillId="0" borderId="19" xfId="0" applyFont="1" applyFill="1" applyBorder="1" applyAlignment="1">
      <alignment horizontal="center" vertical="top"/>
    </xf>
    <xf numFmtId="0" fontId="23" fillId="0" borderId="21" xfId="0" applyFont="1" applyFill="1" applyBorder="1" applyAlignment="1">
      <alignment horizontal="left" vertical="top" wrapText="1"/>
    </xf>
    <xf numFmtId="0" fontId="23" fillId="0" borderId="24" xfId="0" applyFont="1" applyFill="1" applyBorder="1" applyAlignment="1">
      <alignment horizontal="left" vertical="top" wrapText="1"/>
    </xf>
    <xf numFmtId="0" fontId="23" fillId="0" borderId="22" xfId="0" applyFont="1" applyFill="1" applyBorder="1" applyAlignment="1">
      <alignment horizontal="center" vertical="top" wrapText="1"/>
    </xf>
    <xf numFmtId="0" fontId="23" fillId="0" borderId="61" xfId="0" applyFont="1" applyFill="1" applyBorder="1" applyAlignment="1">
      <alignment horizontal="left" vertical="top" wrapText="1"/>
    </xf>
    <xf numFmtId="0" fontId="23" fillId="0" borderId="55" xfId="0" applyFont="1" applyFill="1" applyBorder="1" applyAlignment="1">
      <alignment horizontal="left" vertical="top" wrapText="1"/>
    </xf>
    <xf numFmtId="0" fontId="23" fillId="0" borderId="60" xfId="0" applyFont="1" applyFill="1" applyBorder="1" applyAlignment="1">
      <alignment horizontal="left" vertical="top" wrapText="1"/>
    </xf>
    <xf numFmtId="0" fontId="38" fillId="0" borderId="61" xfId="0" applyFont="1" applyFill="1" applyBorder="1" applyAlignment="1">
      <alignment horizontal="left" vertical="top" wrapText="1"/>
    </xf>
    <xf numFmtId="0" fontId="38" fillId="0" borderId="55" xfId="0" applyFont="1" applyFill="1" applyBorder="1" applyAlignment="1">
      <alignment horizontal="left" vertical="top" wrapText="1"/>
    </xf>
    <xf numFmtId="0" fontId="33" fillId="0" borderId="0" xfId="0" applyFont="1" applyFill="1" applyAlignment="1">
      <alignment horizontal="center" vertical="top"/>
    </xf>
    <xf numFmtId="0" fontId="7" fillId="0" borderId="16" xfId="0" applyFont="1" applyFill="1" applyBorder="1" applyAlignment="1">
      <alignment horizontal="center" vertical="center"/>
    </xf>
    <xf numFmtId="0" fontId="7" fillId="0" borderId="62" xfId="0" applyFont="1" applyFill="1" applyBorder="1" applyAlignment="1">
      <alignment horizontal="center" vertical="center"/>
    </xf>
    <xf numFmtId="0" fontId="7" fillId="0" borderId="63" xfId="0" applyFont="1" applyFill="1" applyBorder="1" applyAlignment="1">
      <alignment horizontal="center" vertical="center"/>
    </xf>
    <xf numFmtId="0" fontId="23" fillId="0" borderId="15" xfId="0" applyFont="1" applyFill="1" applyBorder="1" applyAlignment="1">
      <alignment horizontal="left" vertical="top" wrapText="1"/>
    </xf>
    <xf numFmtId="0" fontId="23" fillId="0" borderId="4" xfId="0" applyFont="1" applyFill="1" applyBorder="1" applyAlignment="1">
      <alignment horizontal="left" vertical="top" wrapText="1"/>
    </xf>
    <xf numFmtId="0" fontId="40" fillId="0" borderId="2" xfId="3" applyFont="1" applyFill="1" applyBorder="1" applyAlignment="1">
      <alignment horizontal="left" vertical="top" wrapText="1"/>
    </xf>
    <xf numFmtId="0" fontId="40" fillId="0" borderId="4" xfId="3" applyFont="1" applyFill="1" applyBorder="1" applyAlignment="1">
      <alignment horizontal="left" vertical="top" wrapText="1"/>
    </xf>
    <xf numFmtId="0" fontId="50" fillId="0" borderId="2" xfId="3" applyFont="1" applyFill="1" applyBorder="1" applyAlignment="1">
      <alignment horizontal="left" vertical="top" wrapText="1"/>
    </xf>
    <xf numFmtId="0" fontId="50" fillId="0" borderId="4" xfId="3" applyFont="1" applyFill="1" applyBorder="1" applyAlignment="1">
      <alignment horizontal="left" vertical="top" wrapText="1"/>
    </xf>
    <xf numFmtId="0" fontId="50" fillId="0" borderId="56" xfId="3" applyFont="1" applyFill="1" applyBorder="1" applyAlignment="1">
      <alignment horizontal="left" vertical="top" wrapText="1"/>
    </xf>
    <xf numFmtId="0" fontId="39" fillId="0" borderId="0" xfId="3" applyFont="1" applyFill="1" applyAlignment="1">
      <alignment horizontal="center" vertical="top"/>
    </xf>
    <xf numFmtId="0" fontId="39" fillId="0" borderId="0" xfId="3" applyFont="1" applyFill="1" applyAlignment="1">
      <alignment horizontal="center" vertical="top" wrapText="1"/>
    </xf>
    <xf numFmtId="0" fontId="40" fillId="0" borderId="0" xfId="3" applyFont="1" applyFill="1" applyBorder="1" applyAlignment="1">
      <alignment horizontal="left" vertical="top" wrapText="1"/>
    </xf>
    <xf numFmtId="0" fontId="40" fillId="0" borderId="3" xfId="3" applyFont="1" applyFill="1" applyBorder="1" applyAlignment="1">
      <alignment horizontal="left" vertical="top" wrapText="1"/>
    </xf>
    <xf numFmtId="0" fontId="46" fillId="0" borderId="46" xfId="3" applyFont="1" applyFill="1" applyBorder="1" applyAlignment="1">
      <alignment horizontal="left" vertical="top" wrapText="1"/>
    </xf>
    <xf numFmtId="0" fontId="46" fillId="0" borderId="48" xfId="3" applyFont="1" applyFill="1" applyBorder="1" applyAlignment="1">
      <alignment horizontal="left" vertical="top" wrapText="1"/>
    </xf>
    <xf numFmtId="0" fontId="46" fillId="0" borderId="57" xfId="3" applyFont="1" applyFill="1" applyBorder="1" applyAlignment="1">
      <alignment horizontal="left" vertical="top" wrapText="1"/>
    </xf>
    <xf numFmtId="0" fontId="42" fillId="0" borderId="2" xfId="3" applyFont="1" applyFill="1" applyBorder="1" applyAlignment="1">
      <alignment horizontal="left" vertical="top" wrapText="1"/>
    </xf>
    <xf numFmtId="0" fontId="42" fillId="0" borderId="3" xfId="3" applyFont="1" applyFill="1" applyBorder="1" applyAlignment="1">
      <alignment horizontal="left" vertical="top" wrapText="1"/>
    </xf>
    <xf numFmtId="0" fontId="40" fillId="0" borderId="56" xfId="3" applyFont="1" applyFill="1" applyBorder="1" applyAlignment="1">
      <alignment horizontal="left" vertical="top" wrapText="1"/>
    </xf>
    <xf numFmtId="0" fontId="46" fillId="0" borderId="2" xfId="3" applyFont="1" applyFill="1" applyBorder="1" applyAlignment="1">
      <alignment horizontal="left" vertical="top" wrapText="1"/>
    </xf>
    <xf numFmtId="0" fontId="46" fillId="0" borderId="4" xfId="3" applyFont="1" applyFill="1" applyBorder="1" applyAlignment="1">
      <alignment horizontal="left" vertical="top" wrapText="1"/>
    </xf>
    <xf numFmtId="0" fontId="40" fillId="0" borderId="86" xfId="3" applyFont="1" applyFill="1" applyBorder="1" applyAlignment="1">
      <alignment horizontal="center" vertical="top"/>
    </xf>
    <xf numFmtId="0" fontId="40" fillId="0" borderId="54" xfId="3" applyFont="1" applyFill="1" applyBorder="1" applyAlignment="1">
      <alignment horizontal="center" vertical="top"/>
    </xf>
    <xf numFmtId="0" fontId="40" fillId="0" borderId="45" xfId="3" applyFont="1" applyFill="1" applyBorder="1" applyAlignment="1">
      <alignment horizontal="center" vertical="top" wrapText="1"/>
    </xf>
    <xf numFmtId="0" fontId="40" fillId="0" borderId="47" xfId="3" applyFont="1" applyFill="1" applyBorder="1" applyAlignment="1">
      <alignment horizontal="center" vertical="top" wrapText="1"/>
    </xf>
    <xf numFmtId="0" fontId="46" fillId="0" borderId="56" xfId="3" applyFont="1" applyFill="1" applyBorder="1" applyAlignment="1">
      <alignment horizontal="left" vertical="top" wrapText="1"/>
    </xf>
    <xf numFmtId="0" fontId="45" fillId="0" borderId="4" xfId="3" applyFont="1" applyFill="1" applyBorder="1" applyAlignment="1">
      <alignment vertical="top"/>
    </xf>
    <xf numFmtId="0" fontId="15" fillId="0" borderId="31" xfId="0" applyFont="1" applyBorder="1" applyAlignment="1">
      <alignment horizontal="center" vertical="center"/>
    </xf>
    <xf numFmtId="0" fontId="23" fillId="0" borderId="56" xfId="0" applyFont="1" applyBorder="1" applyAlignment="1">
      <alignment horizontal="left" vertical="top"/>
    </xf>
    <xf numFmtId="0" fontId="23" fillId="0" borderId="56" xfId="0" applyFont="1" applyBorder="1" applyAlignment="1">
      <alignment horizontal="left" vertical="top" wrapText="1"/>
    </xf>
    <xf numFmtId="0" fontId="23" fillId="0" borderId="74"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21" xfId="0" applyFont="1" applyBorder="1" applyAlignment="1">
      <alignment horizontal="left" vertical="top" wrapText="1"/>
    </xf>
    <xf numFmtId="0" fontId="23" fillId="0" borderId="61" xfId="0" applyFont="1" applyBorder="1" applyAlignment="1">
      <alignment horizontal="left" vertical="top" wrapText="1"/>
    </xf>
    <xf numFmtId="0" fontId="23" fillId="0" borderId="20" xfId="0" applyFont="1" applyBorder="1" applyAlignment="1">
      <alignment horizontal="left" vertical="top" wrapText="1"/>
    </xf>
    <xf numFmtId="0" fontId="23" fillId="0" borderId="46" xfId="0" applyFont="1" applyBorder="1" applyAlignment="1">
      <alignment horizontal="left" vertical="top" wrapText="1"/>
    </xf>
    <xf numFmtId="0" fontId="23" fillId="0" borderId="48" xfId="0" applyFont="1" applyBorder="1" applyAlignment="1">
      <alignment horizontal="left" vertical="top" wrapText="1"/>
    </xf>
    <xf numFmtId="0" fontId="23" fillId="0" borderId="41" xfId="0" applyFont="1" applyBorder="1" applyAlignment="1">
      <alignment horizontal="left" vertical="top" wrapText="1"/>
    </xf>
    <xf numFmtId="0" fontId="23" fillId="0" borderId="8" xfId="0" applyFont="1" applyBorder="1" applyAlignment="1">
      <alignment horizontal="left" vertical="top" wrapText="1"/>
    </xf>
    <xf numFmtId="0" fontId="23" fillId="0" borderId="10" xfId="0" applyFont="1" applyBorder="1" applyAlignment="1">
      <alignment horizontal="left" vertical="top" wrapText="1"/>
    </xf>
    <xf numFmtId="0" fontId="23" fillId="0" borderId="14" xfId="0" applyFont="1" applyBorder="1" applyAlignment="1">
      <alignment horizontal="left" vertical="top" wrapText="1"/>
    </xf>
    <xf numFmtId="0" fontId="23" fillId="0" borderId="15" xfId="0" applyFont="1" applyBorder="1" applyAlignment="1">
      <alignment horizontal="left" vertical="top" wrapText="1"/>
    </xf>
    <xf numFmtId="0" fontId="7" fillId="0" borderId="0" xfId="0" applyFont="1" applyAlignment="1">
      <alignment horizontal="center"/>
    </xf>
    <xf numFmtId="0" fontId="23" fillId="0" borderId="1" xfId="0" applyFont="1" applyBorder="1" applyAlignment="1">
      <alignment horizontal="left" vertical="top"/>
    </xf>
    <xf numFmtId="0" fontId="23" fillId="0" borderId="4" xfId="0" applyFont="1" applyBorder="1" applyAlignment="1">
      <alignment horizontal="left" vertical="top" wrapText="1"/>
    </xf>
    <xf numFmtId="0" fontId="23" fillId="0" borderId="45" xfId="0" applyFont="1" applyBorder="1" applyAlignment="1">
      <alignment horizontal="center" vertical="top"/>
    </xf>
    <xf numFmtId="0" fontId="23" fillId="0" borderId="42" xfId="0" applyFont="1" applyBorder="1" applyAlignment="1">
      <alignment horizontal="center" vertical="top"/>
    </xf>
    <xf numFmtId="0" fontId="23" fillId="0" borderId="2" xfId="0" applyFont="1" applyBorder="1" applyAlignment="1">
      <alignment horizontal="left" vertical="top"/>
    </xf>
    <xf numFmtId="0" fontId="23" fillId="0" borderId="4" xfId="0" applyFont="1" applyBorder="1" applyAlignment="1">
      <alignment horizontal="left" vertical="top"/>
    </xf>
    <xf numFmtId="0" fontId="23" fillId="0" borderId="46" xfId="0" applyFont="1" applyBorder="1" applyAlignment="1">
      <alignment horizontal="center" vertical="top"/>
    </xf>
    <xf numFmtId="0" fontId="23" fillId="0" borderId="48" xfId="0" applyFont="1" applyBorder="1" applyAlignment="1">
      <alignment horizontal="center" vertical="top"/>
    </xf>
    <xf numFmtId="0" fontId="23" fillId="0" borderId="72" xfId="0" applyFont="1" applyBorder="1" applyAlignment="1">
      <alignment horizontal="left" vertical="top" wrapText="1"/>
    </xf>
    <xf numFmtId="0" fontId="23" fillId="0" borderId="73" xfId="0" applyFont="1" applyBorder="1" applyAlignment="1">
      <alignment horizontal="left" vertical="top" wrapText="1"/>
    </xf>
    <xf numFmtId="0" fontId="7" fillId="0" borderId="0" xfId="0" applyFont="1" applyAlignment="1">
      <alignment horizontal="center" wrapText="1"/>
    </xf>
    <xf numFmtId="0" fontId="33" fillId="0" borderId="0" xfId="0" applyFont="1" applyAlignment="1">
      <alignment horizontal="center" vertical="top" wrapText="1"/>
    </xf>
    <xf numFmtId="0" fontId="64" fillId="0" borderId="0" xfId="0" applyFont="1" applyAlignment="1">
      <alignment horizontal="center"/>
    </xf>
    <xf numFmtId="0" fontId="59" fillId="0" borderId="29" xfId="0" applyFont="1" applyBorder="1" applyAlignment="1">
      <alignment horizontal="center"/>
    </xf>
    <xf numFmtId="0" fontId="59" fillId="0" borderId="31" xfId="0" applyFont="1" applyBorder="1" applyAlignment="1">
      <alignment horizontal="center"/>
    </xf>
    <xf numFmtId="0" fontId="59" fillId="0" borderId="33" xfId="0" applyFont="1" applyBorder="1" applyAlignment="1">
      <alignment horizontal="center"/>
    </xf>
    <xf numFmtId="0" fontId="59" fillId="0" borderId="45" xfId="0" applyFont="1" applyBorder="1" applyAlignment="1">
      <alignment horizontal="center" vertical="center"/>
    </xf>
    <xf numFmtId="0" fontId="59" fillId="0" borderId="47" xfId="0" applyFont="1" applyBorder="1" applyAlignment="1">
      <alignment horizontal="center" vertical="center"/>
    </xf>
    <xf numFmtId="0" fontId="59" fillId="0" borderId="2" xfId="0" applyFont="1" applyBorder="1" applyAlignment="1">
      <alignment horizontal="center" wrapText="1"/>
    </xf>
    <xf numFmtId="0" fontId="59" fillId="0" borderId="56" xfId="0" applyFont="1" applyBorder="1" applyAlignment="1">
      <alignment horizontal="center" wrapText="1"/>
    </xf>
    <xf numFmtId="0" fontId="59" fillId="0" borderId="2" xfId="0" applyFont="1" applyBorder="1" applyAlignment="1">
      <alignment horizontal="center" vertical="center"/>
    </xf>
    <xf numFmtId="0" fontId="59" fillId="0" borderId="56" xfId="0" applyFont="1" applyBorder="1" applyAlignment="1">
      <alignment horizontal="center" vertical="center"/>
    </xf>
    <xf numFmtId="0" fontId="59" fillId="0" borderId="1" xfId="0" applyFont="1" applyBorder="1" applyAlignment="1">
      <alignment horizontal="center" vertical="center"/>
    </xf>
    <xf numFmtId="0" fontId="59" fillId="0" borderId="1" xfId="0" applyFont="1" applyBorder="1" applyAlignment="1">
      <alignment horizontal="center" vertical="top"/>
    </xf>
    <xf numFmtId="0" fontId="59" fillId="0" borderId="36" xfId="0" applyFont="1" applyBorder="1" applyAlignment="1">
      <alignment horizontal="center" vertical="top"/>
    </xf>
    <xf numFmtId="0" fontId="59" fillId="0" borderId="43" xfId="0" applyFont="1" applyBorder="1" applyAlignment="1">
      <alignment horizontal="center" vertical="center"/>
    </xf>
    <xf numFmtId="0" fontId="60" fillId="6" borderId="31" xfId="0" applyFont="1" applyFill="1" applyBorder="1" applyAlignment="1">
      <alignment horizontal="left" vertical="top" wrapText="1"/>
    </xf>
    <xf numFmtId="0" fontId="60" fillId="6" borderId="49" xfId="0" applyFont="1" applyFill="1" applyBorder="1" applyAlignment="1">
      <alignment horizontal="center" vertical="top"/>
    </xf>
    <xf numFmtId="0" fontId="60" fillId="6" borderId="4" xfId="0" applyFont="1" applyFill="1" applyBorder="1" applyAlignment="1">
      <alignment horizontal="center" vertical="top"/>
    </xf>
    <xf numFmtId="0" fontId="20" fillId="0" borderId="45" xfId="0" applyFont="1" applyBorder="1" applyAlignment="1">
      <alignment horizontal="center" vertical="top"/>
    </xf>
    <xf numFmtId="0" fontId="20" fillId="0" borderId="42" xfId="0" applyFont="1" applyBorder="1" applyAlignment="1">
      <alignment horizontal="center" vertical="top"/>
    </xf>
    <xf numFmtId="0" fontId="20" fillId="0" borderId="52" xfId="0" applyFont="1" applyBorder="1" applyAlignment="1">
      <alignment horizontal="center" vertical="top"/>
    </xf>
    <xf numFmtId="0" fontId="20" fillId="0" borderId="1" xfId="0" applyFont="1" applyBorder="1" applyAlignment="1">
      <alignment horizontal="left" vertical="top" wrapText="1"/>
    </xf>
    <xf numFmtId="0" fontId="20" fillId="0" borderId="2" xfId="0" applyFont="1" applyBorder="1" applyAlignment="1">
      <alignment horizontal="center" vertical="top"/>
    </xf>
    <xf numFmtId="0" fontId="20" fillId="0" borderId="15" xfId="0" applyFont="1" applyBorder="1" applyAlignment="1">
      <alignment horizontal="center" vertical="top"/>
    </xf>
    <xf numFmtId="0" fontId="20" fillId="0" borderId="11" xfId="0" applyFont="1" applyBorder="1" applyAlignment="1">
      <alignment horizontal="center" vertical="top"/>
    </xf>
    <xf numFmtId="0" fontId="20" fillId="0" borderId="14" xfId="0" applyFont="1" applyBorder="1" applyAlignment="1">
      <alignment horizontal="center" vertical="top"/>
    </xf>
    <xf numFmtId="0" fontId="20" fillId="0" borderId="9" xfId="0" applyFont="1" applyBorder="1" applyAlignment="1">
      <alignment horizontal="center" vertical="top"/>
    </xf>
    <xf numFmtId="0" fontId="20" fillId="0" borderId="10" xfId="0" applyFont="1" applyBorder="1" applyAlignment="1">
      <alignment horizontal="left" vertical="top" wrapText="1"/>
    </xf>
    <xf numFmtId="0" fontId="20" fillId="0" borderId="15" xfId="0" applyFont="1" applyBorder="1" applyAlignment="1">
      <alignment horizontal="left" vertical="top" wrapText="1"/>
    </xf>
    <xf numFmtId="0" fontId="38" fillId="0" borderId="2" xfId="0" applyFont="1" applyFill="1" applyBorder="1" applyAlignment="1">
      <alignment horizontal="center" vertical="top" wrapText="1"/>
    </xf>
    <xf numFmtId="0" fontId="38" fillId="0" borderId="4" xfId="0" applyFont="1" applyFill="1" applyBorder="1" applyAlignment="1">
      <alignment horizontal="center" vertical="top" wrapText="1"/>
    </xf>
    <xf numFmtId="0" fontId="20" fillId="0" borderId="1" xfId="0" applyFont="1" applyBorder="1" applyAlignment="1">
      <alignment horizontal="center" vertical="top"/>
    </xf>
    <xf numFmtId="0" fontId="38" fillId="0" borderId="8" xfId="0" applyFont="1" applyFill="1" applyBorder="1" applyAlignment="1">
      <alignment horizontal="left" vertical="top" wrapText="1"/>
    </xf>
    <xf numFmtId="0" fontId="38" fillId="0" borderId="10" xfId="0" applyFont="1" applyFill="1" applyBorder="1" applyAlignment="1">
      <alignment horizontal="left" vertical="top" wrapText="1"/>
    </xf>
    <xf numFmtId="0" fontId="38" fillId="0" borderId="14" xfId="0" applyFont="1" applyFill="1" applyBorder="1" applyAlignment="1">
      <alignment horizontal="left" vertical="top" wrapText="1"/>
    </xf>
    <xf numFmtId="0" fontId="38" fillId="0" borderId="15" xfId="0" applyFont="1" applyFill="1" applyBorder="1" applyAlignment="1">
      <alignment horizontal="left" vertical="top" wrapText="1"/>
    </xf>
    <xf numFmtId="0" fontId="38" fillId="0" borderId="9" xfId="0" applyFont="1" applyFill="1" applyBorder="1" applyAlignment="1">
      <alignment horizontal="left" vertical="top" wrapText="1"/>
    </xf>
    <xf numFmtId="0" fontId="38" fillId="0" borderId="11" xfId="0" applyFont="1" applyFill="1" applyBorder="1" applyAlignment="1">
      <alignment horizontal="left" vertical="top" wrapText="1"/>
    </xf>
    <xf numFmtId="0" fontId="38" fillId="0" borderId="1" xfId="0" applyFont="1" applyFill="1" applyBorder="1" applyAlignment="1">
      <alignment horizontal="center" vertical="top" wrapText="1"/>
    </xf>
    <xf numFmtId="0" fontId="20" fillId="0" borderId="44" xfId="0" applyFont="1" applyBorder="1" applyAlignment="1">
      <alignment horizontal="center" vertical="top"/>
    </xf>
    <xf numFmtId="0" fontId="59" fillId="6" borderId="44" xfId="0" applyFont="1" applyFill="1" applyBorder="1" applyAlignment="1">
      <alignment horizontal="center" vertical="top"/>
    </xf>
    <xf numFmtId="0" fontId="59" fillId="6" borderId="1" xfId="0" applyFont="1" applyFill="1" applyBorder="1" applyAlignment="1">
      <alignment horizontal="left" vertical="top" wrapText="1"/>
    </xf>
    <xf numFmtId="0" fontId="59" fillId="6" borderId="5" xfId="0" applyFont="1" applyFill="1" applyBorder="1" applyAlignment="1">
      <alignment horizontal="left" vertical="top" wrapText="1"/>
    </xf>
    <xf numFmtId="0" fontId="59" fillId="6" borderId="7" xfId="0" applyFont="1" applyFill="1" applyBorder="1" applyAlignment="1">
      <alignment horizontal="left" vertical="top" wrapText="1"/>
    </xf>
    <xf numFmtId="0" fontId="59" fillId="6" borderId="1" xfId="0" applyFont="1" applyFill="1" applyBorder="1" applyAlignment="1">
      <alignment horizontal="center" vertical="top" wrapText="1"/>
    </xf>
    <xf numFmtId="0" fontId="20" fillId="0" borderId="3" xfId="0" applyFont="1" applyBorder="1" applyAlignment="1">
      <alignment horizontal="left" vertical="top" wrapText="1"/>
    </xf>
    <xf numFmtId="0" fontId="72" fillId="0" borderId="8" xfId="0" applyFont="1" applyFill="1" applyBorder="1" applyAlignment="1">
      <alignment horizontal="left" vertical="top" wrapText="1"/>
    </xf>
    <xf numFmtId="0" fontId="72" fillId="0" borderId="10" xfId="0" applyFont="1" applyFill="1" applyBorder="1" applyAlignment="1">
      <alignment horizontal="left" vertical="top" wrapText="1"/>
    </xf>
    <xf numFmtId="0" fontId="72" fillId="0" borderId="9" xfId="0" applyFont="1" applyFill="1" applyBorder="1" applyAlignment="1">
      <alignment horizontal="left" vertical="top" wrapText="1"/>
    </xf>
    <xf numFmtId="0" fontId="72" fillId="0" borderId="11" xfId="0" applyFont="1" applyFill="1" applyBorder="1" applyAlignment="1">
      <alignment horizontal="left" vertical="top" wrapText="1"/>
    </xf>
    <xf numFmtId="0" fontId="59" fillId="6" borderId="43" xfId="0" applyFont="1" applyFill="1" applyBorder="1" applyAlignment="1">
      <alignment horizontal="center" vertical="top" wrapText="1"/>
    </xf>
    <xf numFmtId="0" fontId="59" fillId="6" borderId="1" xfId="0" applyFont="1" applyFill="1" applyBorder="1" applyAlignment="1">
      <alignment horizontal="center" vertical="top"/>
    </xf>
    <xf numFmtId="0" fontId="59" fillId="6" borderId="8" xfId="0" applyFont="1" applyFill="1" applyBorder="1" applyAlignment="1">
      <alignment horizontal="left" vertical="top" wrapText="1"/>
    </xf>
    <xf numFmtId="0" fontId="59" fillId="6" borderId="10" xfId="0" applyFont="1" applyFill="1" applyBorder="1" applyAlignment="1">
      <alignment horizontal="left" vertical="top" wrapText="1"/>
    </xf>
    <xf numFmtId="0" fontId="59" fillId="6" borderId="9" xfId="0" applyFont="1" applyFill="1" applyBorder="1" applyAlignment="1">
      <alignment horizontal="left" vertical="top" wrapText="1"/>
    </xf>
    <xf numFmtId="0" fontId="59" fillId="6" borderId="11" xfId="0" applyFont="1" applyFill="1" applyBorder="1" applyAlignment="1">
      <alignment horizontal="left" vertical="top" wrapText="1"/>
    </xf>
    <xf numFmtId="0" fontId="59" fillId="2" borderId="45" xfId="0" applyFont="1" applyFill="1" applyBorder="1" applyAlignment="1">
      <alignment horizontal="center" vertical="top"/>
    </xf>
    <xf numFmtId="0" fontId="59" fillId="2" borderId="42" xfId="0" applyFont="1" applyFill="1" applyBorder="1" applyAlignment="1">
      <alignment horizontal="center" vertical="top"/>
    </xf>
    <xf numFmtId="0" fontId="59" fillId="2" borderId="8" xfId="0" applyFont="1" applyFill="1" applyBorder="1" applyAlignment="1">
      <alignment horizontal="center" vertical="top"/>
    </xf>
    <xf numFmtId="0" fontId="59" fillId="2" borderId="14" xfId="0" applyFont="1" applyFill="1" applyBorder="1" applyAlignment="1">
      <alignment horizontal="center" vertical="top"/>
    </xf>
    <xf numFmtId="0" fontId="59" fillId="2" borderId="10" xfId="0" applyFont="1" applyFill="1" applyBorder="1" applyAlignment="1">
      <alignment horizontal="left" vertical="top" wrapText="1"/>
    </xf>
    <xf numFmtId="0" fontId="59" fillId="2" borderId="15" xfId="0" applyFont="1" applyFill="1" applyBorder="1" applyAlignment="1">
      <alignment horizontal="left" vertical="top" wrapText="1"/>
    </xf>
    <xf numFmtId="0" fontId="20" fillId="0" borderId="36" xfId="0" applyFont="1" applyBorder="1" applyAlignment="1">
      <alignment horizontal="left" vertical="top" wrapText="1"/>
    </xf>
    <xf numFmtId="0" fontId="20" fillId="0" borderId="5" xfId="0" applyFont="1" applyBorder="1" applyAlignment="1">
      <alignment horizontal="center" vertical="top"/>
    </xf>
    <xf numFmtId="0" fontId="20" fillId="0" borderId="11" xfId="0" applyFont="1" applyBorder="1" applyAlignment="1">
      <alignment horizontal="left" vertical="top" wrapText="1"/>
    </xf>
    <xf numFmtId="0" fontId="20" fillId="0" borderId="7" xfId="0" applyFont="1" applyBorder="1" applyAlignment="1">
      <alignment horizontal="left" vertical="top" wrapText="1"/>
    </xf>
    <xf numFmtId="0" fontId="38" fillId="0" borderId="8" xfId="0" applyFont="1" applyFill="1" applyBorder="1" applyAlignment="1">
      <alignment horizontal="center" vertical="top" wrapText="1"/>
    </xf>
    <xf numFmtId="0" fontId="38" fillId="0" borderId="14" xfId="0" applyFont="1" applyFill="1" applyBorder="1" applyAlignment="1">
      <alignment horizontal="center" vertical="top" wrapText="1"/>
    </xf>
    <xf numFmtId="0" fontId="38" fillId="0" borderId="5" xfId="0" applyFont="1" applyFill="1" applyBorder="1" applyAlignment="1">
      <alignment horizontal="left" vertical="top" wrapText="1"/>
    </xf>
    <xf numFmtId="0" fontId="38" fillId="0" borderId="7" xfId="0" applyFont="1" applyFill="1" applyBorder="1" applyAlignment="1">
      <alignment horizontal="left" vertical="top" wrapText="1"/>
    </xf>
    <xf numFmtId="0" fontId="19" fillId="0" borderId="10" xfId="0" applyFont="1" applyBorder="1" applyAlignment="1">
      <alignment horizontal="left" vertical="top" wrapText="1"/>
    </xf>
    <xf numFmtId="0" fontId="19" fillId="0" borderId="15" xfId="0" applyFont="1" applyBorder="1" applyAlignment="1">
      <alignment horizontal="left" vertical="top" wrapText="1"/>
    </xf>
    <xf numFmtId="0" fontId="19" fillId="0" borderId="44" xfId="0" applyFont="1" applyBorder="1" applyAlignment="1">
      <alignment horizontal="center" vertical="top"/>
    </xf>
    <xf numFmtId="0" fontId="19" fillId="0" borderId="1" xfId="0" applyFont="1" applyBorder="1" applyAlignment="1">
      <alignment horizontal="left" vertical="top" wrapText="1"/>
    </xf>
    <xf numFmtId="0" fontId="19" fillId="0" borderId="1" xfId="0" applyFont="1" applyBorder="1" applyAlignment="1">
      <alignment horizontal="center" vertical="top"/>
    </xf>
    <xf numFmtId="0" fontId="38" fillId="0" borderId="1" xfId="0" applyFont="1" applyFill="1" applyBorder="1" applyAlignment="1">
      <alignment horizontal="left" vertical="top" wrapText="1"/>
    </xf>
    <xf numFmtId="0" fontId="19" fillId="0" borderId="45" xfId="0" applyFont="1" applyBorder="1" applyAlignment="1">
      <alignment horizontal="center" vertical="top"/>
    </xf>
    <xf numFmtId="0" fontId="19" fillId="0" borderId="42" xfId="0" applyFont="1" applyBorder="1" applyAlignment="1">
      <alignment horizontal="center" vertical="top"/>
    </xf>
    <xf numFmtId="0" fontId="19" fillId="0" borderId="2" xfId="0" applyFont="1" applyBorder="1" applyAlignment="1">
      <alignment horizontal="center" vertical="top"/>
    </xf>
    <xf numFmtId="0" fontId="19" fillId="0" borderId="4" xfId="0" applyFont="1" applyBorder="1" applyAlignment="1">
      <alignment horizontal="center" vertical="top"/>
    </xf>
    <xf numFmtId="0" fontId="7" fillId="0" borderId="0" xfId="0" applyFont="1" applyAlignment="1">
      <alignment horizontal="center" vertical="top"/>
    </xf>
    <xf numFmtId="0" fontId="38" fillId="0" borderId="36" xfId="0" applyFont="1" applyFill="1" applyBorder="1" applyAlignment="1">
      <alignment horizontal="center" vertical="top" wrapText="1"/>
    </xf>
    <xf numFmtId="0" fontId="38" fillId="0" borderId="43" xfId="0" applyFont="1" applyFill="1" applyBorder="1" applyAlignment="1">
      <alignment horizontal="center" vertical="top" wrapText="1"/>
    </xf>
    <xf numFmtId="0" fontId="38" fillId="0" borderId="38" xfId="0" applyFont="1" applyFill="1" applyBorder="1" applyAlignment="1">
      <alignment horizontal="center" vertical="top" wrapText="1"/>
    </xf>
    <xf numFmtId="0" fontId="19" fillId="0" borderId="36" xfId="0" applyFont="1" applyBorder="1" applyAlignment="1">
      <alignment horizontal="center" vertical="top"/>
    </xf>
    <xf numFmtId="0" fontId="38" fillId="0" borderId="35" xfId="0" applyFont="1" applyFill="1" applyBorder="1" applyAlignment="1">
      <alignment horizontal="left" vertical="top" wrapText="1"/>
    </xf>
    <xf numFmtId="0" fontId="38" fillId="0" borderId="37" xfId="0" applyFont="1" applyFill="1" applyBorder="1" applyAlignment="1">
      <alignment horizontal="left" vertical="top" wrapText="1"/>
    </xf>
    <xf numFmtId="0" fontId="19" fillId="0" borderId="34" xfId="0" applyFont="1" applyBorder="1" applyAlignment="1">
      <alignment horizontal="center" vertical="top"/>
    </xf>
    <xf numFmtId="0" fontId="38" fillId="0" borderId="3" xfId="0" applyFont="1" applyFill="1" applyBorder="1" applyAlignment="1">
      <alignment horizontal="center" vertical="top" wrapText="1"/>
    </xf>
    <xf numFmtId="0" fontId="20" fillId="0" borderId="3" xfId="0" applyFont="1" applyBorder="1" applyAlignment="1">
      <alignment horizontal="center" vertical="top"/>
    </xf>
    <xf numFmtId="0" fontId="19" fillId="0" borderId="8" xfId="0" applyFont="1" applyBorder="1" applyAlignment="1">
      <alignment horizontal="center" vertical="top" wrapText="1"/>
    </xf>
    <xf numFmtId="0" fontId="19" fillId="0" borderId="14" xfId="0" applyFont="1" applyBorder="1" applyAlignment="1">
      <alignment horizontal="center" vertical="top" wrapText="1"/>
    </xf>
    <xf numFmtId="0" fontId="38" fillId="4" borderId="10" xfId="0" applyFont="1" applyFill="1" applyBorder="1" applyAlignment="1">
      <alignment horizontal="left" vertical="top" wrapText="1"/>
    </xf>
    <xf numFmtId="0" fontId="38" fillId="4" borderId="11" xfId="0" applyFont="1" applyFill="1" applyBorder="1" applyAlignment="1">
      <alignment horizontal="left" vertical="top" wrapText="1"/>
    </xf>
    <xf numFmtId="0" fontId="23" fillId="4" borderId="10" xfId="0" applyFont="1" applyFill="1" applyBorder="1" applyAlignment="1">
      <alignment horizontal="left" vertical="top" wrapText="1"/>
    </xf>
    <xf numFmtId="0" fontId="23" fillId="4" borderId="11" xfId="0" applyFont="1" applyFill="1" applyBorder="1" applyAlignment="1">
      <alignment horizontal="left" vertical="top" wrapText="1"/>
    </xf>
    <xf numFmtId="0" fontId="19" fillId="0" borderId="14" xfId="0" applyFont="1" applyBorder="1" applyAlignment="1">
      <alignment horizontal="center" vertical="top"/>
    </xf>
    <xf numFmtId="0" fontId="19" fillId="0" borderId="9" xfId="0" applyFont="1" applyBorder="1" applyAlignment="1">
      <alignment horizontal="center" vertical="top"/>
    </xf>
    <xf numFmtId="0" fontId="23" fillId="0" borderId="1" xfId="0" applyFont="1" applyBorder="1" applyAlignment="1">
      <alignment horizontal="left" vertical="top" wrapText="1"/>
    </xf>
  </cellXfs>
  <cellStyles count="75">
    <cellStyle name="Comma [0]" xfId="1" builtinId="6"/>
    <cellStyle name="Comma [0] 2" xfId="13"/>
    <cellStyle name="Comma [0] 3" xfId="14"/>
    <cellStyle name="Comma 2" xfId="15"/>
    <cellStyle name="Comma 2 2" xfId="16"/>
    <cellStyle name="Hyperlink" xfId="2" builtinId="8"/>
    <cellStyle name="Normal" xfId="0" builtinId="0"/>
    <cellStyle name="Normal 10" xfId="17"/>
    <cellStyle name="Normal 10 2" xfId="18"/>
    <cellStyle name="Normal 10 3" xfId="19"/>
    <cellStyle name="Normal 10 4" xfId="20"/>
    <cellStyle name="Normal 10 5" xfId="21"/>
    <cellStyle name="Normal 10 6" xfId="22"/>
    <cellStyle name="Normal 10 7" xfId="23"/>
    <cellStyle name="Normal 10 8" xfId="24"/>
    <cellStyle name="Normal 11" xfId="11"/>
    <cellStyle name="Normal 11 2" xfId="25"/>
    <cellStyle name="Normal 11 3" xfId="26"/>
    <cellStyle name="Normal 11 4" xfId="27"/>
    <cellStyle name="Normal 11 5" xfId="28"/>
    <cellStyle name="Normal 11 6" xfId="29"/>
    <cellStyle name="Normal 11 7" xfId="30"/>
    <cellStyle name="Normal 11 8" xfId="31"/>
    <cellStyle name="Normal 12" xfId="32"/>
    <cellStyle name="Normal 2" xfId="3"/>
    <cellStyle name="Normal 2 2" xfId="12"/>
    <cellStyle name="Normal 3" xfId="4"/>
    <cellStyle name="Normal 4" xfId="5"/>
    <cellStyle name="Normal 4 2" xfId="33"/>
    <cellStyle name="Normal 4 3" xfId="34"/>
    <cellStyle name="Normal 4 4" xfId="35"/>
    <cellStyle name="Normal 4 5" xfId="36"/>
    <cellStyle name="Normal 4 6" xfId="37"/>
    <cellStyle name="Normal 4 7" xfId="38"/>
    <cellStyle name="Normal 4 8" xfId="39"/>
    <cellStyle name="Normal 5" xfId="6"/>
    <cellStyle name="Normal 5 2" xfId="40"/>
    <cellStyle name="Normal 5 3" xfId="41"/>
    <cellStyle name="Normal 5 4" xfId="42"/>
    <cellStyle name="Normal 5 5" xfId="43"/>
    <cellStyle name="Normal 5 6" xfId="44"/>
    <cellStyle name="Normal 5 7" xfId="45"/>
    <cellStyle name="Normal 5 8" xfId="46"/>
    <cellStyle name="Normal 6" xfId="7"/>
    <cellStyle name="Normal 6 2" xfId="47"/>
    <cellStyle name="Normal 6 3" xfId="48"/>
    <cellStyle name="Normal 6 4" xfId="49"/>
    <cellStyle name="Normal 6 5" xfId="50"/>
    <cellStyle name="Normal 6 6" xfId="51"/>
    <cellStyle name="Normal 6 7" xfId="52"/>
    <cellStyle name="Normal 6 8" xfId="53"/>
    <cellStyle name="Normal 7" xfId="8"/>
    <cellStyle name="Normal 7 2" xfId="54"/>
    <cellStyle name="Normal 7 3" xfId="55"/>
    <cellStyle name="Normal 7 4" xfId="56"/>
    <cellStyle name="Normal 7 5" xfId="57"/>
    <cellStyle name="Normal 7 6" xfId="58"/>
    <cellStyle name="Normal 7 7" xfId="59"/>
    <cellStyle name="Normal 7 8" xfId="60"/>
    <cellStyle name="Normal 8" xfId="9"/>
    <cellStyle name="Normal 8 2" xfId="61"/>
    <cellStyle name="Normal 8 3" xfId="62"/>
    <cellStyle name="Normal 8 4" xfId="63"/>
    <cellStyle name="Normal 8 5" xfId="64"/>
    <cellStyle name="Normal 8 6" xfId="65"/>
    <cellStyle name="Normal 8 7" xfId="66"/>
    <cellStyle name="Normal 8 8" xfId="67"/>
    <cellStyle name="Normal 9" xfId="10"/>
    <cellStyle name="Normal 9 2" xfId="68"/>
    <cellStyle name="Normal 9 3" xfId="69"/>
    <cellStyle name="Normal 9 4" xfId="70"/>
    <cellStyle name="Normal 9 5" xfId="71"/>
    <cellStyle name="Normal 9 6" xfId="72"/>
    <cellStyle name="Normal 9 7" xfId="73"/>
    <cellStyle name="Normal 9 8" xfId="7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0</xdr:rowOff>
        </xdr:from>
        <xdr:to>
          <xdr:col>14</xdr:col>
          <xdr:colOff>581025</xdr:colOff>
          <xdr:row>36</xdr:row>
          <xdr:rowOff>161925</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2013\Materi\RENSTRA\RENSTRA%20BPOM\Revisi%20Renstra%202010-2014%20Final\LAMPIRAN%20rev%20final%202405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mp 1 "/>
      <sheetName val="Lamp 2"/>
      <sheetName val="Lamp 3 rev"/>
      <sheetName val="Lamp 3"/>
      <sheetName val="Lamp 5 "/>
      <sheetName val="Lamp 4"/>
      <sheetName val="Lamp 6"/>
      <sheetName val="Lamp 7"/>
      <sheetName val="Lamp 8"/>
      <sheetName val="Lamp 7 (2)"/>
    </sheetNames>
    <sheetDataSet>
      <sheetData sheetId="0" refreshError="1"/>
      <sheetData sheetId="1" refreshError="1"/>
      <sheetData sheetId="2"/>
      <sheetData sheetId="3">
        <row r="7">
          <cell r="G7">
            <v>56.33</v>
          </cell>
          <cell r="H7">
            <v>70.849999999999994</v>
          </cell>
          <cell r="I7">
            <v>81.709999999999994</v>
          </cell>
          <cell r="L7">
            <v>8</v>
          </cell>
          <cell r="M7">
            <v>8</v>
          </cell>
          <cell r="N7">
            <v>11</v>
          </cell>
          <cell r="O7">
            <v>11</v>
          </cell>
        </row>
        <row r="8">
          <cell r="F8">
            <v>57.78</v>
          </cell>
          <cell r="G8">
            <v>61.19</v>
          </cell>
          <cell r="H8">
            <v>63.5</v>
          </cell>
          <cell r="I8">
            <v>65.760000000000005</v>
          </cell>
          <cell r="L8">
            <v>20.5</v>
          </cell>
          <cell r="M8">
            <v>21.5</v>
          </cell>
          <cell r="N8">
            <v>23.75</v>
          </cell>
          <cell r="O8">
            <v>28</v>
          </cell>
        </row>
        <row r="9">
          <cell r="F9">
            <v>424.91999999999996</v>
          </cell>
          <cell r="G9">
            <v>524.82000000000005</v>
          </cell>
          <cell r="H9">
            <v>544.63</v>
          </cell>
          <cell r="I9">
            <v>591.50699999999995</v>
          </cell>
          <cell r="L9">
            <v>211.76</v>
          </cell>
          <cell r="M9">
            <v>333.02</v>
          </cell>
          <cell r="N9">
            <v>361.17</v>
          </cell>
          <cell r="O9">
            <v>413.52</v>
          </cell>
        </row>
      </sheetData>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mailto:=@SUM(E7:I7)" TargetMode="External"/><Relationship Id="rId18" Type="http://schemas.openxmlformats.org/officeDocument/2006/relationships/hyperlink" Target="mailto:=@SUM(E7:I7)" TargetMode="External"/><Relationship Id="rId26" Type="http://schemas.openxmlformats.org/officeDocument/2006/relationships/hyperlink" Target="mailto:=@SUM(E7:I7)" TargetMode="External"/><Relationship Id="rId39" Type="http://schemas.openxmlformats.org/officeDocument/2006/relationships/hyperlink" Target="mailto:=@SUM(F30:I31)" TargetMode="External"/><Relationship Id="rId21" Type="http://schemas.openxmlformats.org/officeDocument/2006/relationships/hyperlink" Target="mailto:=@SUM(E7:I7)" TargetMode="External"/><Relationship Id="rId34" Type="http://schemas.openxmlformats.org/officeDocument/2006/relationships/hyperlink" Target="mailto:=@SUM(E7:I7)" TargetMode="External"/><Relationship Id="rId42" Type="http://schemas.openxmlformats.org/officeDocument/2006/relationships/hyperlink" Target="mailto:=@SUM(F30:I31)" TargetMode="External"/><Relationship Id="rId47" Type="http://schemas.openxmlformats.org/officeDocument/2006/relationships/hyperlink" Target="mailto:=@SUM(F30:I31)" TargetMode="External"/><Relationship Id="rId50" Type="http://schemas.openxmlformats.org/officeDocument/2006/relationships/hyperlink" Target="mailto:=@SUM(F30:I31)" TargetMode="External"/><Relationship Id="rId55" Type="http://schemas.openxmlformats.org/officeDocument/2006/relationships/printerSettings" Target="../printerSettings/printerSettings3.bin"/><Relationship Id="rId7" Type="http://schemas.openxmlformats.org/officeDocument/2006/relationships/hyperlink" Target="mailto:=@SUM(E7:I7)" TargetMode="External"/><Relationship Id="rId12" Type="http://schemas.openxmlformats.org/officeDocument/2006/relationships/hyperlink" Target="mailto:=@SUM(E7:I7)" TargetMode="External"/><Relationship Id="rId17" Type="http://schemas.openxmlformats.org/officeDocument/2006/relationships/hyperlink" Target="mailto:=@SUM(E7:I7)" TargetMode="External"/><Relationship Id="rId25" Type="http://schemas.openxmlformats.org/officeDocument/2006/relationships/hyperlink" Target="mailto:=@SUM(E7:I7)" TargetMode="External"/><Relationship Id="rId33" Type="http://schemas.openxmlformats.org/officeDocument/2006/relationships/hyperlink" Target="mailto:=@SUM(E7:I7)" TargetMode="External"/><Relationship Id="rId38" Type="http://schemas.openxmlformats.org/officeDocument/2006/relationships/hyperlink" Target="mailto:=@SUM(F30:I31)" TargetMode="External"/><Relationship Id="rId46" Type="http://schemas.openxmlformats.org/officeDocument/2006/relationships/hyperlink" Target="mailto:=@SUM(F30:I31)" TargetMode="External"/><Relationship Id="rId2" Type="http://schemas.openxmlformats.org/officeDocument/2006/relationships/hyperlink" Target="mailto:=@SUM(E7:I7)" TargetMode="External"/><Relationship Id="rId16" Type="http://schemas.openxmlformats.org/officeDocument/2006/relationships/hyperlink" Target="mailto:=@SUM(E7:I7)" TargetMode="External"/><Relationship Id="rId20" Type="http://schemas.openxmlformats.org/officeDocument/2006/relationships/hyperlink" Target="mailto:=@SUM(E7:I7)" TargetMode="External"/><Relationship Id="rId29" Type="http://schemas.openxmlformats.org/officeDocument/2006/relationships/hyperlink" Target="mailto:=@SUM(E7:I7)" TargetMode="External"/><Relationship Id="rId41" Type="http://schemas.openxmlformats.org/officeDocument/2006/relationships/hyperlink" Target="mailto:=@SUM(F30:I31)" TargetMode="External"/><Relationship Id="rId54" Type="http://schemas.openxmlformats.org/officeDocument/2006/relationships/hyperlink" Target="mailto:=@SUM(F30:I31)" TargetMode="External"/><Relationship Id="rId1" Type="http://schemas.openxmlformats.org/officeDocument/2006/relationships/hyperlink" Target="mailto:=@SUM(E7:I7)" TargetMode="External"/><Relationship Id="rId6" Type="http://schemas.openxmlformats.org/officeDocument/2006/relationships/hyperlink" Target="mailto:=@SUM(E7:I7)" TargetMode="External"/><Relationship Id="rId11" Type="http://schemas.openxmlformats.org/officeDocument/2006/relationships/hyperlink" Target="mailto:=@SUM(E7:I7)" TargetMode="External"/><Relationship Id="rId24" Type="http://schemas.openxmlformats.org/officeDocument/2006/relationships/hyperlink" Target="mailto:=@SUM(E7:I7)" TargetMode="External"/><Relationship Id="rId32" Type="http://schemas.openxmlformats.org/officeDocument/2006/relationships/hyperlink" Target="mailto:=@SUM(E7:I7)" TargetMode="External"/><Relationship Id="rId37" Type="http://schemas.openxmlformats.org/officeDocument/2006/relationships/hyperlink" Target="mailto:=@sum(H37:H39)" TargetMode="External"/><Relationship Id="rId40" Type="http://schemas.openxmlformats.org/officeDocument/2006/relationships/hyperlink" Target="mailto:=@SUM(F30:I31)" TargetMode="External"/><Relationship Id="rId45" Type="http://schemas.openxmlformats.org/officeDocument/2006/relationships/hyperlink" Target="mailto:=@SUM(F30:I31)" TargetMode="External"/><Relationship Id="rId53" Type="http://schemas.openxmlformats.org/officeDocument/2006/relationships/hyperlink" Target="mailto:=@SUM(F30:I31)" TargetMode="External"/><Relationship Id="rId5" Type="http://schemas.openxmlformats.org/officeDocument/2006/relationships/hyperlink" Target="mailto:=@SUM(E7:I7)" TargetMode="External"/><Relationship Id="rId15" Type="http://schemas.openxmlformats.org/officeDocument/2006/relationships/hyperlink" Target="mailto:=@SUM(E7:I7)" TargetMode="External"/><Relationship Id="rId23" Type="http://schemas.openxmlformats.org/officeDocument/2006/relationships/hyperlink" Target="mailto:=@SUM(E7:I7)" TargetMode="External"/><Relationship Id="rId28" Type="http://schemas.openxmlformats.org/officeDocument/2006/relationships/hyperlink" Target="mailto:=@SUM(E7:I7)" TargetMode="External"/><Relationship Id="rId36" Type="http://schemas.openxmlformats.org/officeDocument/2006/relationships/hyperlink" Target="mailto:=@sum(H37:H39)" TargetMode="External"/><Relationship Id="rId49" Type="http://schemas.openxmlformats.org/officeDocument/2006/relationships/hyperlink" Target="mailto:=@SUM(F30:I31)" TargetMode="External"/><Relationship Id="rId10" Type="http://schemas.openxmlformats.org/officeDocument/2006/relationships/hyperlink" Target="mailto:=@SUM(E7:I7)" TargetMode="External"/><Relationship Id="rId19" Type="http://schemas.openxmlformats.org/officeDocument/2006/relationships/hyperlink" Target="mailto:=@SUM(E7:I7)" TargetMode="External"/><Relationship Id="rId31" Type="http://schemas.openxmlformats.org/officeDocument/2006/relationships/hyperlink" Target="mailto:=@SUM(E7:I7)" TargetMode="External"/><Relationship Id="rId44" Type="http://schemas.openxmlformats.org/officeDocument/2006/relationships/hyperlink" Target="mailto:=@SUM(F30:I31)" TargetMode="External"/><Relationship Id="rId52" Type="http://schemas.openxmlformats.org/officeDocument/2006/relationships/hyperlink" Target="mailto:=@SUM(F30:I31)" TargetMode="External"/><Relationship Id="rId4" Type="http://schemas.openxmlformats.org/officeDocument/2006/relationships/hyperlink" Target="mailto:=@SUM(E7:I7)" TargetMode="External"/><Relationship Id="rId9" Type="http://schemas.openxmlformats.org/officeDocument/2006/relationships/hyperlink" Target="mailto:=@SUM(E7:I7)" TargetMode="External"/><Relationship Id="rId14" Type="http://schemas.openxmlformats.org/officeDocument/2006/relationships/hyperlink" Target="mailto:=@SUM(E7:I7)" TargetMode="External"/><Relationship Id="rId22" Type="http://schemas.openxmlformats.org/officeDocument/2006/relationships/hyperlink" Target="mailto:=@SUM(E7:I7)" TargetMode="External"/><Relationship Id="rId27" Type="http://schemas.openxmlformats.org/officeDocument/2006/relationships/hyperlink" Target="mailto:=@SUM(E7:I7)" TargetMode="External"/><Relationship Id="rId30" Type="http://schemas.openxmlformats.org/officeDocument/2006/relationships/hyperlink" Target="mailto:=@SUM(E7:I7)" TargetMode="External"/><Relationship Id="rId35" Type="http://schemas.openxmlformats.org/officeDocument/2006/relationships/hyperlink" Target="mailto:=@SUM(E7:I7)" TargetMode="External"/><Relationship Id="rId43" Type="http://schemas.openxmlformats.org/officeDocument/2006/relationships/hyperlink" Target="mailto:=@SUM(F30:I31)" TargetMode="External"/><Relationship Id="rId48" Type="http://schemas.openxmlformats.org/officeDocument/2006/relationships/hyperlink" Target="mailto:=@SUM(F30:I31)" TargetMode="External"/><Relationship Id="rId8" Type="http://schemas.openxmlformats.org/officeDocument/2006/relationships/hyperlink" Target="mailto:=@SUM(E7:I7)" TargetMode="External"/><Relationship Id="rId51" Type="http://schemas.openxmlformats.org/officeDocument/2006/relationships/hyperlink" Target="mailto:=@SUM(F30:I31)" TargetMode="External"/><Relationship Id="rId3" Type="http://schemas.openxmlformats.org/officeDocument/2006/relationships/hyperlink" Target="mailto:=@SUM(E7:I7)"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SUM(E7:I7)" TargetMode="External"/><Relationship Id="rId18" Type="http://schemas.openxmlformats.org/officeDocument/2006/relationships/hyperlink" Target="mailto:=@SUM(E7:I7)" TargetMode="External"/><Relationship Id="rId26" Type="http://schemas.openxmlformats.org/officeDocument/2006/relationships/hyperlink" Target="mailto:=@SUM(E7:I7)" TargetMode="External"/><Relationship Id="rId39" Type="http://schemas.openxmlformats.org/officeDocument/2006/relationships/hyperlink" Target="mailto:=@SUM(F30:I31)" TargetMode="External"/><Relationship Id="rId21" Type="http://schemas.openxmlformats.org/officeDocument/2006/relationships/hyperlink" Target="mailto:=@SUM(E7:I7)" TargetMode="External"/><Relationship Id="rId34" Type="http://schemas.openxmlformats.org/officeDocument/2006/relationships/hyperlink" Target="mailto:=@SUM(E7:I7)" TargetMode="External"/><Relationship Id="rId42" Type="http://schemas.openxmlformats.org/officeDocument/2006/relationships/hyperlink" Target="mailto:=@SUM(F30:I31)" TargetMode="External"/><Relationship Id="rId47" Type="http://schemas.openxmlformats.org/officeDocument/2006/relationships/hyperlink" Target="mailto:=@SUM(F30:I31)" TargetMode="External"/><Relationship Id="rId50" Type="http://schemas.openxmlformats.org/officeDocument/2006/relationships/hyperlink" Target="mailto:=@SUM(F30:I31)" TargetMode="External"/><Relationship Id="rId55" Type="http://schemas.openxmlformats.org/officeDocument/2006/relationships/printerSettings" Target="../printerSettings/printerSettings4.bin"/><Relationship Id="rId7" Type="http://schemas.openxmlformats.org/officeDocument/2006/relationships/hyperlink" Target="mailto:=@SUM(E7:I7)" TargetMode="External"/><Relationship Id="rId12" Type="http://schemas.openxmlformats.org/officeDocument/2006/relationships/hyperlink" Target="mailto:=@SUM(E7:I7)" TargetMode="External"/><Relationship Id="rId17" Type="http://schemas.openxmlformats.org/officeDocument/2006/relationships/hyperlink" Target="mailto:=@SUM(E7:I7)" TargetMode="External"/><Relationship Id="rId25" Type="http://schemas.openxmlformats.org/officeDocument/2006/relationships/hyperlink" Target="mailto:=@SUM(E7:I7)" TargetMode="External"/><Relationship Id="rId33" Type="http://schemas.openxmlformats.org/officeDocument/2006/relationships/hyperlink" Target="mailto:=@SUM(E7:I7)" TargetMode="External"/><Relationship Id="rId38" Type="http://schemas.openxmlformats.org/officeDocument/2006/relationships/hyperlink" Target="mailto:=@SUM(F30:I31)" TargetMode="External"/><Relationship Id="rId46" Type="http://schemas.openxmlformats.org/officeDocument/2006/relationships/hyperlink" Target="mailto:=@SUM(F30:I31)" TargetMode="External"/><Relationship Id="rId2" Type="http://schemas.openxmlformats.org/officeDocument/2006/relationships/hyperlink" Target="mailto:=@SUM(E7:I7)" TargetMode="External"/><Relationship Id="rId16" Type="http://schemas.openxmlformats.org/officeDocument/2006/relationships/hyperlink" Target="mailto:=@SUM(E7:I7)" TargetMode="External"/><Relationship Id="rId20" Type="http://schemas.openxmlformats.org/officeDocument/2006/relationships/hyperlink" Target="mailto:=@SUM(E7:I7)" TargetMode="External"/><Relationship Id="rId29" Type="http://schemas.openxmlformats.org/officeDocument/2006/relationships/hyperlink" Target="mailto:=@SUM(E7:I7)" TargetMode="External"/><Relationship Id="rId41" Type="http://schemas.openxmlformats.org/officeDocument/2006/relationships/hyperlink" Target="mailto:=@SUM(F30:I31)" TargetMode="External"/><Relationship Id="rId54" Type="http://schemas.openxmlformats.org/officeDocument/2006/relationships/hyperlink" Target="mailto:=@SUM(F30:I31)" TargetMode="External"/><Relationship Id="rId1" Type="http://schemas.openxmlformats.org/officeDocument/2006/relationships/hyperlink" Target="mailto:=@SUM(E7:I7)" TargetMode="External"/><Relationship Id="rId6" Type="http://schemas.openxmlformats.org/officeDocument/2006/relationships/hyperlink" Target="mailto:=@SUM(E7:I7)" TargetMode="External"/><Relationship Id="rId11" Type="http://schemas.openxmlformats.org/officeDocument/2006/relationships/hyperlink" Target="mailto:=@SUM(E7:I7)" TargetMode="External"/><Relationship Id="rId24" Type="http://schemas.openxmlformats.org/officeDocument/2006/relationships/hyperlink" Target="mailto:=@SUM(E7:I7)" TargetMode="External"/><Relationship Id="rId32" Type="http://schemas.openxmlformats.org/officeDocument/2006/relationships/hyperlink" Target="mailto:=@SUM(E7:I7)" TargetMode="External"/><Relationship Id="rId37" Type="http://schemas.openxmlformats.org/officeDocument/2006/relationships/hyperlink" Target="mailto:=@sum(H37:H39)" TargetMode="External"/><Relationship Id="rId40" Type="http://schemas.openxmlformats.org/officeDocument/2006/relationships/hyperlink" Target="mailto:=@SUM(F30:I31)" TargetMode="External"/><Relationship Id="rId45" Type="http://schemas.openxmlformats.org/officeDocument/2006/relationships/hyperlink" Target="mailto:=@SUM(F30:I31)" TargetMode="External"/><Relationship Id="rId53" Type="http://schemas.openxmlformats.org/officeDocument/2006/relationships/hyperlink" Target="mailto:=@SUM(F30:I31)" TargetMode="External"/><Relationship Id="rId5" Type="http://schemas.openxmlformats.org/officeDocument/2006/relationships/hyperlink" Target="mailto:=@SUM(E7:I7)" TargetMode="External"/><Relationship Id="rId15" Type="http://schemas.openxmlformats.org/officeDocument/2006/relationships/hyperlink" Target="mailto:=@SUM(E7:I7)" TargetMode="External"/><Relationship Id="rId23" Type="http://schemas.openxmlformats.org/officeDocument/2006/relationships/hyperlink" Target="mailto:=@SUM(E7:I7)" TargetMode="External"/><Relationship Id="rId28" Type="http://schemas.openxmlformats.org/officeDocument/2006/relationships/hyperlink" Target="mailto:=@SUM(E7:I7)" TargetMode="External"/><Relationship Id="rId36" Type="http://schemas.openxmlformats.org/officeDocument/2006/relationships/hyperlink" Target="mailto:=@sum(H37:H39)" TargetMode="External"/><Relationship Id="rId49" Type="http://schemas.openxmlformats.org/officeDocument/2006/relationships/hyperlink" Target="mailto:=@SUM(F30:I31)" TargetMode="External"/><Relationship Id="rId10" Type="http://schemas.openxmlformats.org/officeDocument/2006/relationships/hyperlink" Target="mailto:=@SUM(E7:I7)" TargetMode="External"/><Relationship Id="rId19" Type="http://schemas.openxmlformats.org/officeDocument/2006/relationships/hyperlink" Target="mailto:=@SUM(E7:I7)" TargetMode="External"/><Relationship Id="rId31" Type="http://schemas.openxmlformats.org/officeDocument/2006/relationships/hyperlink" Target="mailto:=@SUM(E7:I7)" TargetMode="External"/><Relationship Id="rId44" Type="http://schemas.openxmlformats.org/officeDocument/2006/relationships/hyperlink" Target="mailto:=@SUM(F30:I31)" TargetMode="External"/><Relationship Id="rId52" Type="http://schemas.openxmlformats.org/officeDocument/2006/relationships/hyperlink" Target="mailto:=@SUM(F30:I31)" TargetMode="External"/><Relationship Id="rId4" Type="http://schemas.openxmlformats.org/officeDocument/2006/relationships/hyperlink" Target="mailto:=@SUM(E7:I7)" TargetMode="External"/><Relationship Id="rId9" Type="http://schemas.openxmlformats.org/officeDocument/2006/relationships/hyperlink" Target="mailto:=@SUM(E7:I7)" TargetMode="External"/><Relationship Id="rId14" Type="http://schemas.openxmlformats.org/officeDocument/2006/relationships/hyperlink" Target="mailto:=@SUM(E7:I7)" TargetMode="External"/><Relationship Id="rId22" Type="http://schemas.openxmlformats.org/officeDocument/2006/relationships/hyperlink" Target="mailto:=@SUM(E7:I7)" TargetMode="External"/><Relationship Id="rId27" Type="http://schemas.openxmlformats.org/officeDocument/2006/relationships/hyperlink" Target="mailto:=@SUM(E7:I7)" TargetMode="External"/><Relationship Id="rId30" Type="http://schemas.openxmlformats.org/officeDocument/2006/relationships/hyperlink" Target="mailto:=@SUM(E7:I7)" TargetMode="External"/><Relationship Id="rId35" Type="http://schemas.openxmlformats.org/officeDocument/2006/relationships/hyperlink" Target="mailto:=@SUM(E7:I7)" TargetMode="External"/><Relationship Id="rId43" Type="http://schemas.openxmlformats.org/officeDocument/2006/relationships/hyperlink" Target="mailto:=@SUM(F30:I31)" TargetMode="External"/><Relationship Id="rId48" Type="http://schemas.openxmlformats.org/officeDocument/2006/relationships/hyperlink" Target="mailto:=@SUM(F30:I31)" TargetMode="External"/><Relationship Id="rId8" Type="http://schemas.openxmlformats.org/officeDocument/2006/relationships/hyperlink" Target="mailto:=@SUM(E7:I7)" TargetMode="External"/><Relationship Id="rId51" Type="http://schemas.openxmlformats.org/officeDocument/2006/relationships/hyperlink" Target="mailto:=@SUM(F30:I31)" TargetMode="External"/><Relationship Id="rId3" Type="http://schemas.openxmlformats.org/officeDocument/2006/relationships/hyperlink" Target="mailto:=@SUM(E7:I7)"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package" Target="../embeddings/Microsoft_PowerPoint_Slide1.sldx"/></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22"/>
  <sheetViews>
    <sheetView view="pageBreakPreview" topLeftCell="A4" zoomScaleSheetLayoutView="100" workbookViewId="0">
      <pane xSplit="5" topLeftCell="F1" activePane="topRight" state="frozen"/>
      <selection activeCell="A7" sqref="A7"/>
      <selection pane="topRight" activeCell="D114" sqref="D114:E114"/>
    </sheetView>
  </sheetViews>
  <sheetFormatPr defaultColWidth="9.140625" defaultRowHeight="12.75" x14ac:dyDescent="0.2"/>
  <cols>
    <col min="1" max="1" width="5.140625" style="403" customWidth="1"/>
    <col min="2" max="3" width="35.7109375" style="356" customWidth="1"/>
    <col min="4" max="4" width="3.42578125" style="357" customWidth="1"/>
    <col min="5" max="5" width="35.7109375" style="356" customWidth="1"/>
    <col min="6" max="6" width="8.140625" style="356" customWidth="1"/>
    <col min="7" max="10" width="8.140625" style="357" customWidth="1"/>
    <col min="11" max="11" width="9.42578125" style="357" customWidth="1"/>
    <col min="12" max="12" width="18.7109375" style="356" customWidth="1"/>
    <col min="13" max="13" width="10" style="358" bestFit="1" customWidth="1"/>
    <col min="14" max="14" width="12" style="358" bestFit="1" customWidth="1"/>
    <col min="15" max="15" width="12" style="421" bestFit="1" customWidth="1"/>
    <col min="16" max="16" width="11" style="358" bestFit="1" customWidth="1"/>
    <col min="17" max="17" width="12" style="358" bestFit="1" customWidth="1"/>
    <col min="18" max="18" width="9.140625" style="358"/>
    <col min="19" max="19" width="11" style="358" bestFit="1" customWidth="1"/>
    <col min="20" max="16384" width="9.140625" style="358"/>
  </cols>
  <sheetData>
    <row r="1" spans="1:19" x14ac:dyDescent="0.2">
      <c r="A1" s="1008"/>
      <c r="B1" s="1008"/>
      <c r="I1" s="1009"/>
      <c r="J1" s="1009"/>
      <c r="K1" s="1009"/>
      <c r="L1" s="1009"/>
    </row>
    <row r="2" spans="1:19" x14ac:dyDescent="0.2">
      <c r="A2" s="1010" t="s">
        <v>627</v>
      </c>
      <c r="B2" s="1011"/>
      <c r="C2" s="1011"/>
      <c r="D2" s="1011"/>
      <c r="E2" s="1011"/>
      <c r="F2" s="1011"/>
      <c r="G2" s="1011"/>
      <c r="H2" s="1011"/>
      <c r="I2" s="1011"/>
      <c r="J2" s="1011"/>
      <c r="K2" s="1011"/>
      <c r="L2" s="1011"/>
      <c r="P2" s="432"/>
    </row>
    <row r="3" spans="1:19" x14ac:dyDescent="0.2">
      <c r="A3" s="1010" t="s">
        <v>146</v>
      </c>
      <c r="B3" s="1011"/>
      <c r="C3" s="1011"/>
      <c r="D3" s="1011"/>
      <c r="E3" s="1011"/>
      <c r="F3" s="1011"/>
      <c r="G3" s="1011"/>
      <c r="H3" s="1011"/>
      <c r="I3" s="1011"/>
      <c r="J3" s="1011"/>
      <c r="K3" s="1011"/>
      <c r="L3" s="1011"/>
      <c r="P3" s="421"/>
      <c r="Q3" s="432"/>
      <c r="S3" s="421"/>
    </row>
    <row r="4" spans="1:19" x14ac:dyDescent="0.2">
      <c r="A4" s="1012" t="s">
        <v>147</v>
      </c>
      <c r="B4" s="1012"/>
      <c r="C4" s="1012"/>
      <c r="D4" s="1012"/>
      <c r="E4" s="1012"/>
      <c r="F4" s="1012"/>
      <c r="G4" s="1012"/>
      <c r="H4" s="1012"/>
      <c r="I4" s="1012"/>
      <c r="J4" s="1012"/>
      <c r="K4" s="1012"/>
      <c r="L4" s="1012"/>
      <c r="N4" s="421"/>
    </row>
    <row r="5" spans="1:19" x14ac:dyDescent="0.2">
      <c r="P5" s="432"/>
    </row>
    <row r="6" spans="1:19" s="359" customFormat="1" x14ac:dyDescent="0.25">
      <c r="A6" s="1017" t="s">
        <v>133</v>
      </c>
      <c r="B6" s="1013" t="s">
        <v>9</v>
      </c>
      <c r="C6" s="1013" t="s">
        <v>0</v>
      </c>
      <c r="D6" s="1019" t="s">
        <v>149</v>
      </c>
      <c r="E6" s="1020"/>
      <c r="F6" s="1000" t="s">
        <v>131</v>
      </c>
      <c r="G6" s="1000"/>
      <c r="H6" s="1000"/>
      <c r="I6" s="1000"/>
      <c r="J6" s="1000"/>
      <c r="K6" s="1001"/>
      <c r="L6" s="1013" t="s">
        <v>148</v>
      </c>
      <c r="O6" s="422"/>
    </row>
    <row r="7" spans="1:19" s="359" customFormat="1" ht="21.2" customHeight="1" x14ac:dyDescent="0.25">
      <c r="A7" s="1018"/>
      <c r="B7" s="1014"/>
      <c r="C7" s="1014"/>
      <c r="D7" s="1021"/>
      <c r="E7" s="1022"/>
      <c r="F7" s="440">
        <v>2010</v>
      </c>
      <c r="G7" s="440">
        <v>2011</v>
      </c>
      <c r="H7" s="440">
        <v>2012</v>
      </c>
      <c r="I7" s="440">
        <v>2013</v>
      </c>
      <c r="J7" s="440">
        <v>2014</v>
      </c>
      <c r="K7" s="360" t="s">
        <v>1138</v>
      </c>
      <c r="L7" s="1014"/>
      <c r="O7" s="422"/>
    </row>
    <row r="8" spans="1:19" s="364" customFormat="1" ht="25.5" x14ac:dyDescent="0.25">
      <c r="A8" s="1015">
        <v>1</v>
      </c>
      <c r="B8" s="1002" t="s">
        <v>1161</v>
      </c>
      <c r="C8" s="1002" t="s">
        <v>3</v>
      </c>
      <c r="D8" s="361">
        <v>1</v>
      </c>
      <c r="E8" s="362" t="s">
        <v>779</v>
      </c>
      <c r="F8" s="363">
        <v>10</v>
      </c>
      <c r="G8" s="363">
        <v>15</v>
      </c>
      <c r="H8" s="363">
        <v>20</v>
      </c>
      <c r="I8" s="363">
        <v>100</v>
      </c>
      <c r="J8" s="363">
        <v>100</v>
      </c>
      <c r="K8" s="363">
        <f>J8</f>
        <v>100</v>
      </c>
      <c r="L8" s="1002" t="s">
        <v>71</v>
      </c>
      <c r="O8" s="423"/>
    </row>
    <row r="9" spans="1:19" s="364" customFormat="1" ht="40.5" customHeight="1" x14ac:dyDescent="0.25">
      <c r="A9" s="1016"/>
      <c r="B9" s="1002"/>
      <c r="C9" s="1002"/>
      <c r="D9" s="361">
        <v>2</v>
      </c>
      <c r="E9" s="362" t="s">
        <v>780</v>
      </c>
      <c r="F9" s="363">
        <v>70</v>
      </c>
      <c r="G9" s="363">
        <v>72</v>
      </c>
      <c r="H9" s="363">
        <v>75</v>
      </c>
      <c r="I9" s="363">
        <v>78</v>
      </c>
      <c r="J9" s="363">
        <v>80</v>
      </c>
      <c r="K9" s="363">
        <f>J9</f>
        <v>80</v>
      </c>
      <c r="L9" s="1002"/>
      <c r="O9" s="423"/>
    </row>
    <row r="10" spans="1:19" s="367" customFormat="1" ht="15" x14ac:dyDescent="0.25">
      <c r="A10" s="447" t="s">
        <v>11</v>
      </c>
      <c r="B10" s="987" t="s">
        <v>7</v>
      </c>
      <c r="C10" s="987" t="s">
        <v>8</v>
      </c>
      <c r="D10" s="365">
        <v>1</v>
      </c>
      <c r="E10" s="366" t="s">
        <v>1179</v>
      </c>
      <c r="F10" s="450">
        <v>8</v>
      </c>
      <c r="G10" s="450">
        <v>8</v>
      </c>
      <c r="H10" s="450" t="s">
        <v>344</v>
      </c>
      <c r="I10" s="450" t="s">
        <v>344</v>
      </c>
      <c r="J10" s="450" t="s">
        <v>344</v>
      </c>
      <c r="K10" s="450" t="s">
        <v>344</v>
      </c>
      <c r="L10" s="987" t="s">
        <v>75</v>
      </c>
      <c r="O10" s="424"/>
    </row>
    <row r="11" spans="1:19" s="367" customFormat="1" ht="25.5" x14ac:dyDescent="0.25">
      <c r="A11" s="448"/>
      <c r="B11" s="988"/>
      <c r="C11" s="988"/>
      <c r="D11" s="365">
        <v>2</v>
      </c>
      <c r="E11" s="366" t="s">
        <v>1148</v>
      </c>
      <c r="F11" s="450">
        <v>21</v>
      </c>
      <c r="G11" s="450">
        <v>25</v>
      </c>
      <c r="H11" s="450">
        <v>25</v>
      </c>
      <c r="I11" s="450">
        <v>28</v>
      </c>
      <c r="J11" s="750">
        <v>32</v>
      </c>
      <c r="K11" s="938" t="s">
        <v>1167</v>
      </c>
      <c r="L11" s="988"/>
      <c r="N11" s="367">
        <f>SUM(F11:J11)</f>
        <v>131</v>
      </c>
      <c r="O11" s="424"/>
    </row>
    <row r="12" spans="1:19" s="367" customFormat="1" ht="25.5" x14ac:dyDescent="0.25">
      <c r="A12" s="448"/>
      <c r="B12" s="988"/>
      <c r="C12" s="988"/>
      <c r="D12" s="365">
        <v>3</v>
      </c>
      <c r="E12" s="366" t="s">
        <v>199</v>
      </c>
      <c r="F12" s="450">
        <v>60</v>
      </c>
      <c r="G12" s="450">
        <v>80</v>
      </c>
      <c r="H12" s="450">
        <v>90</v>
      </c>
      <c r="I12" s="450">
        <v>100</v>
      </c>
      <c r="J12" s="450">
        <v>110</v>
      </c>
      <c r="K12" s="923" t="s">
        <v>1168</v>
      </c>
      <c r="L12" s="988"/>
      <c r="N12" s="367">
        <f>SUM(F12:J12)</f>
        <v>440</v>
      </c>
      <c r="O12" s="424"/>
    </row>
    <row r="13" spans="1:19" s="367" customFormat="1" ht="28.15" customHeight="1" x14ac:dyDescent="0.25">
      <c r="A13" s="448"/>
      <c r="B13" s="988"/>
      <c r="C13" s="988"/>
      <c r="D13" s="365">
        <v>4</v>
      </c>
      <c r="E13" s="366" t="s">
        <v>1160</v>
      </c>
      <c r="F13" s="450">
        <v>30</v>
      </c>
      <c r="G13" s="450">
        <v>45</v>
      </c>
      <c r="H13" s="450">
        <v>60</v>
      </c>
      <c r="I13" s="450">
        <v>70</v>
      </c>
      <c r="J13" s="450">
        <v>75</v>
      </c>
      <c r="K13" s="923" t="s">
        <v>1169</v>
      </c>
      <c r="L13" s="988"/>
      <c r="N13" s="367">
        <f>SUM(F13:J13)</f>
        <v>280</v>
      </c>
      <c r="O13" s="424"/>
    </row>
    <row r="14" spans="1:19" s="369" customFormat="1" ht="25.5" x14ac:dyDescent="0.25">
      <c r="A14" s="368"/>
      <c r="B14" s="989"/>
      <c r="C14" s="989"/>
      <c r="D14" s="365">
        <v>5</v>
      </c>
      <c r="E14" s="366" t="s">
        <v>1143</v>
      </c>
      <c r="F14" s="450">
        <v>2000</v>
      </c>
      <c r="G14" s="450">
        <v>2000</v>
      </c>
      <c r="H14" s="450">
        <v>2100</v>
      </c>
      <c r="I14" s="450">
        <v>2200</v>
      </c>
      <c r="J14" s="450">
        <v>2300</v>
      </c>
      <c r="K14" s="938" t="s">
        <v>1170</v>
      </c>
      <c r="L14" s="989"/>
      <c r="N14" s="369">
        <f>SUM(F14:J14)</f>
        <v>10600</v>
      </c>
      <c r="O14" s="425"/>
    </row>
    <row r="15" spans="1:19" s="367" customFormat="1" ht="54" customHeight="1" x14ac:dyDescent="0.25">
      <c r="A15" s="991" t="s">
        <v>12</v>
      </c>
      <c r="B15" s="990" t="s">
        <v>742</v>
      </c>
      <c r="C15" s="990" t="s">
        <v>370</v>
      </c>
      <c r="D15" s="370">
        <v>1</v>
      </c>
      <c r="E15" s="371" t="s">
        <v>200</v>
      </c>
      <c r="F15" s="372">
        <v>40</v>
      </c>
      <c r="G15" s="372">
        <v>40</v>
      </c>
      <c r="H15" s="372">
        <v>42</v>
      </c>
      <c r="I15" s="372">
        <v>43</v>
      </c>
      <c r="J15" s="372">
        <v>43</v>
      </c>
      <c r="K15" s="372" t="s">
        <v>677</v>
      </c>
      <c r="L15" s="990" t="s">
        <v>77</v>
      </c>
      <c r="O15" s="424"/>
    </row>
    <row r="16" spans="1:19" s="375" customFormat="1" ht="39.75" customHeight="1" x14ac:dyDescent="0.25">
      <c r="A16" s="993"/>
      <c r="B16" s="990"/>
      <c r="C16" s="990"/>
      <c r="D16" s="373">
        <v>2</v>
      </c>
      <c r="E16" s="374" t="s">
        <v>933</v>
      </c>
      <c r="F16" s="450">
        <v>7</v>
      </c>
      <c r="G16" s="450">
        <v>7</v>
      </c>
      <c r="H16" s="450">
        <v>7</v>
      </c>
      <c r="I16" s="450">
        <v>7</v>
      </c>
      <c r="J16" s="450">
        <v>7</v>
      </c>
      <c r="K16" s="450" t="s">
        <v>679</v>
      </c>
      <c r="L16" s="990"/>
      <c r="O16" s="426"/>
    </row>
    <row r="17" spans="1:15" s="367" customFormat="1" ht="42" customHeight="1" x14ac:dyDescent="0.25">
      <c r="A17" s="984" t="s">
        <v>13</v>
      </c>
      <c r="B17" s="987" t="s">
        <v>380</v>
      </c>
      <c r="C17" s="987" t="s">
        <v>6</v>
      </c>
      <c r="D17" s="376">
        <v>1</v>
      </c>
      <c r="E17" s="793" t="s">
        <v>1035</v>
      </c>
      <c r="F17" s="372">
        <v>21</v>
      </c>
      <c r="G17" s="372">
        <v>49</v>
      </c>
      <c r="H17" s="798" t="s">
        <v>344</v>
      </c>
      <c r="I17" s="798" t="s">
        <v>344</v>
      </c>
      <c r="J17" s="798" t="s">
        <v>344</v>
      </c>
      <c r="K17" s="798" t="s">
        <v>344</v>
      </c>
      <c r="L17" s="987" t="s">
        <v>74</v>
      </c>
      <c r="O17" s="424"/>
    </row>
    <row r="18" spans="1:15" s="367" customFormat="1" ht="40.5" customHeight="1" x14ac:dyDescent="0.25">
      <c r="A18" s="985"/>
      <c r="B18" s="988"/>
      <c r="C18" s="988"/>
      <c r="D18" s="376">
        <v>2</v>
      </c>
      <c r="E18" s="934" t="s">
        <v>1166</v>
      </c>
      <c r="F18" s="798" t="s">
        <v>344</v>
      </c>
      <c r="G18" s="372">
        <v>15</v>
      </c>
      <c r="H18" s="372">
        <v>15</v>
      </c>
      <c r="I18" s="372">
        <v>15</v>
      </c>
      <c r="J18" s="372">
        <v>15</v>
      </c>
      <c r="K18" s="372">
        <v>15</v>
      </c>
      <c r="L18" s="988"/>
      <c r="O18" s="424"/>
    </row>
    <row r="19" spans="1:15" s="367" customFormat="1" ht="38.25" x14ac:dyDescent="0.25">
      <c r="A19" s="986"/>
      <c r="B19" s="989"/>
      <c r="C19" s="989"/>
      <c r="D19" s="702">
        <v>3</v>
      </c>
      <c r="E19" s="939" t="s">
        <v>1180</v>
      </c>
      <c r="F19" s="798" t="s">
        <v>344</v>
      </c>
      <c r="G19" s="372">
        <v>54</v>
      </c>
      <c r="H19" s="372">
        <v>54</v>
      </c>
      <c r="I19" s="372">
        <v>55</v>
      </c>
      <c r="J19" s="372">
        <v>55</v>
      </c>
      <c r="K19" s="372">
        <v>55</v>
      </c>
      <c r="L19" s="989"/>
      <c r="O19" s="424"/>
    </row>
    <row r="20" spans="1:15" s="367" customFormat="1" ht="27.75" customHeight="1" x14ac:dyDescent="0.25">
      <c r="A20" s="447" t="s">
        <v>184</v>
      </c>
      <c r="B20" s="377" t="s">
        <v>743</v>
      </c>
      <c r="C20" s="987" t="s">
        <v>4</v>
      </c>
      <c r="D20" s="365">
        <v>1</v>
      </c>
      <c r="E20" s="366" t="s">
        <v>687</v>
      </c>
      <c r="F20" s="450" t="s">
        <v>344</v>
      </c>
      <c r="G20" s="372">
        <v>50</v>
      </c>
      <c r="H20" s="372">
        <v>96</v>
      </c>
      <c r="I20" s="372">
        <v>96</v>
      </c>
      <c r="J20" s="372">
        <v>50</v>
      </c>
      <c r="K20" s="957" t="s">
        <v>1171</v>
      </c>
      <c r="L20" s="377" t="s">
        <v>73</v>
      </c>
      <c r="N20" s="367">
        <f>SUM(F20:J20)</f>
        <v>292</v>
      </c>
      <c r="O20" s="424"/>
    </row>
    <row r="21" spans="1:15" s="367" customFormat="1" ht="25.5" x14ac:dyDescent="0.25">
      <c r="A21" s="448"/>
      <c r="B21" s="378"/>
      <c r="C21" s="988"/>
      <c r="D21" s="365">
        <v>2</v>
      </c>
      <c r="E21" s="366" t="s">
        <v>796</v>
      </c>
      <c r="F21" s="450">
        <v>30</v>
      </c>
      <c r="G21" s="450">
        <v>40</v>
      </c>
      <c r="H21" s="450">
        <v>50</v>
      </c>
      <c r="I21" s="450" t="s">
        <v>344</v>
      </c>
      <c r="J21" s="450" t="s">
        <v>344</v>
      </c>
      <c r="K21" s="450" t="s">
        <v>344</v>
      </c>
      <c r="L21" s="378"/>
      <c r="O21" s="424"/>
    </row>
    <row r="22" spans="1:15" s="367" customFormat="1" ht="27.75" x14ac:dyDescent="0.25">
      <c r="A22" s="448"/>
      <c r="B22" s="378"/>
      <c r="C22" s="378"/>
      <c r="D22" s="365">
        <v>3</v>
      </c>
      <c r="E22" s="366" t="s">
        <v>934</v>
      </c>
      <c r="F22" s="750" t="s">
        <v>344</v>
      </c>
      <c r="G22" s="750" t="s">
        <v>344</v>
      </c>
      <c r="H22" s="750">
        <v>1</v>
      </c>
      <c r="I22" s="750" t="s">
        <v>344</v>
      </c>
      <c r="J22" s="750" t="s">
        <v>344</v>
      </c>
      <c r="K22" s="750" t="s">
        <v>344</v>
      </c>
      <c r="L22" s="378"/>
      <c r="O22" s="424"/>
    </row>
    <row r="23" spans="1:15" s="367" customFormat="1" ht="38.25" x14ac:dyDescent="0.25">
      <c r="A23" s="448"/>
      <c r="B23" s="378"/>
      <c r="C23" s="378"/>
      <c r="D23" s="365">
        <v>4</v>
      </c>
      <c r="E23" s="366" t="s">
        <v>263</v>
      </c>
      <c r="F23" s="750" t="s">
        <v>344</v>
      </c>
      <c r="G23" s="750" t="s">
        <v>344</v>
      </c>
      <c r="H23" s="750" t="s">
        <v>344</v>
      </c>
      <c r="I23" s="379">
        <v>2.5</v>
      </c>
      <c r="J23" s="379">
        <v>2</v>
      </c>
      <c r="K23" s="379">
        <v>2</v>
      </c>
      <c r="L23" s="378"/>
      <c r="O23" s="424"/>
    </row>
    <row r="24" spans="1:15" s="367" customFormat="1" ht="38.25" x14ac:dyDescent="0.25">
      <c r="A24" s="448"/>
      <c r="B24" s="378"/>
      <c r="C24" s="378"/>
      <c r="D24" s="365">
        <v>5</v>
      </c>
      <c r="E24" s="366" t="s">
        <v>689</v>
      </c>
      <c r="F24" s="450" t="s">
        <v>344</v>
      </c>
      <c r="G24" s="450" t="s">
        <v>344</v>
      </c>
      <c r="H24" s="372">
        <v>100</v>
      </c>
      <c r="I24" s="372">
        <v>100</v>
      </c>
      <c r="J24" s="372">
        <v>100</v>
      </c>
      <c r="K24" s="372">
        <v>100</v>
      </c>
      <c r="L24" s="378"/>
      <c r="O24" s="424"/>
    </row>
    <row r="25" spans="1:15" s="382" customFormat="1" ht="38.25" x14ac:dyDescent="0.25">
      <c r="A25" s="592" t="s">
        <v>14</v>
      </c>
      <c r="B25" s="593" t="s">
        <v>24</v>
      </c>
      <c r="C25" s="593" t="s">
        <v>402</v>
      </c>
      <c r="D25" s="365">
        <v>1</v>
      </c>
      <c r="E25" s="380" t="s">
        <v>1034</v>
      </c>
      <c r="F25" s="372">
        <v>70</v>
      </c>
      <c r="G25" s="381">
        <v>80</v>
      </c>
      <c r="H25" s="381">
        <v>85</v>
      </c>
      <c r="I25" s="381">
        <v>85</v>
      </c>
      <c r="J25" s="381">
        <v>90</v>
      </c>
      <c r="K25" s="381">
        <f>J25</f>
        <v>90</v>
      </c>
      <c r="L25" s="593" t="s">
        <v>76</v>
      </c>
      <c r="O25" s="427"/>
    </row>
    <row r="26" spans="1:15" s="375" customFormat="1" ht="27.75" customHeight="1" x14ac:dyDescent="0.25">
      <c r="A26" s="991" t="s">
        <v>15</v>
      </c>
      <c r="B26" s="994" t="s">
        <v>69</v>
      </c>
      <c r="C26" s="994" t="s">
        <v>781</v>
      </c>
      <c r="D26" s="459">
        <v>1</v>
      </c>
      <c r="E26" s="522" t="s">
        <v>692</v>
      </c>
      <c r="F26" s="450" t="s">
        <v>344</v>
      </c>
      <c r="G26" s="450">
        <v>100</v>
      </c>
      <c r="H26" s="450">
        <v>100</v>
      </c>
      <c r="I26" s="450" t="s">
        <v>344</v>
      </c>
      <c r="J26" s="450" t="s">
        <v>344</v>
      </c>
      <c r="K26" s="450" t="s">
        <v>693</v>
      </c>
      <c r="L26" s="449" t="s">
        <v>72</v>
      </c>
      <c r="O26" s="426"/>
    </row>
    <row r="27" spans="1:15" s="387" customFormat="1" ht="25.5" x14ac:dyDescent="0.25">
      <c r="A27" s="992"/>
      <c r="B27" s="995"/>
      <c r="C27" s="995"/>
      <c r="D27" s="384">
        <v>2</v>
      </c>
      <c r="E27" s="385" t="s">
        <v>810</v>
      </c>
      <c r="F27" s="450" t="s">
        <v>344</v>
      </c>
      <c r="G27" s="450" t="s">
        <v>344</v>
      </c>
      <c r="H27" s="627" t="s">
        <v>344</v>
      </c>
      <c r="I27" s="594">
        <v>41</v>
      </c>
      <c r="J27" s="594">
        <v>50</v>
      </c>
      <c r="K27" s="594">
        <v>50</v>
      </c>
      <c r="L27" s="386"/>
      <c r="O27" s="428"/>
    </row>
    <row r="28" spans="1:15" s="367" customFormat="1" ht="32.25" customHeight="1" x14ac:dyDescent="0.25">
      <c r="A28" s="992"/>
      <c r="B28" s="995"/>
      <c r="C28" s="995"/>
      <c r="D28" s="459">
        <v>3</v>
      </c>
      <c r="E28" s="404" t="s">
        <v>930</v>
      </c>
      <c r="F28" s="450">
        <v>101</v>
      </c>
      <c r="G28" s="450">
        <v>119</v>
      </c>
      <c r="H28" s="627">
        <v>550</v>
      </c>
      <c r="I28" s="450" t="s">
        <v>344</v>
      </c>
      <c r="J28" s="450" t="s">
        <v>344</v>
      </c>
      <c r="K28" s="951" t="s">
        <v>344</v>
      </c>
      <c r="L28" s="386"/>
      <c r="O28" s="424"/>
    </row>
    <row r="29" spans="1:15" s="395" customFormat="1" ht="38.25" customHeight="1" x14ac:dyDescent="0.25">
      <c r="A29" s="993"/>
      <c r="B29" s="996"/>
      <c r="C29" s="996"/>
      <c r="D29" s="384">
        <v>4</v>
      </c>
      <c r="E29" s="404" t="s">
        <v>1038</v>
      </c>
      <c r="F29" s="594" t="s">
        <v>344</v>
      </c>
      <c r="G29" s="594" t="s">
        <v>344</v>
      </c>
      <c r="H29" s="628"/>
      <c r="I29" s="575">
        <v>80</v>
      </c>
      <c r="J29" s="575">
        <v>85</v>
      </c>
      <c r="K29" s="575" t="s">
        <v>929</v>
      </c>
      <c r="L29" s="602"/>
      <c r="M29" s="395" t="s">
        <v>923</v>
      </c>
      <c r="O29" s="431"/>
    </row>
    <row r="30" spans="1:15" s="390" customFormat="1" ht="28.5" customHeight="1" x14ac:dyDescent="0.25">
      <c r="A30" s="388">
        <v>2</v>
      </c>
      <c r="B30" s="446" t="s">
        <v>29</v>
      </c>
      <c r="C30" s="446" t="s">
        <v>30</v>
      </c>
      <c r="D30" s="997" t="s">
        <v>416</v>
      </c>
      <c r="E30" s="998"/>
      <c r="F30" s="389">
        <v>60</v>
      </c>
      <c r="G30" s="389">
        <v>75</v>
      </c>
      <c r="H30" s="389">
        <v>85</v>
      </c>
      <c r="I30" s="389">
        <v>90</v>
      </c>
      <c r="J30" s="389">
        <v>95</v>
      </c>
      <c r="K30" s="389">
        <f>J30</f>
        <v>95</v>
      </c>
      <c r="L30" s="446" t="s">
        <v>71</v>
      </c>
      <c r="O30" s="429"/>
    </row>
    <row r="31" spans="1:15" s="375" customFormat="1" ht="27.75" customHeight="1" x14ac:dyDescent="0.25">
      <c r="A31" s="391" t="s">
        <v>16</v>
      </c>
      <c r="B31" s="439" t="s">
        <v>67</v>
      </c>
      <c r="C31" s="439" t="s">
        <v>32</v>
      </c>
      <c r="D31" s="999" t="s">
        <v>106</v>
      </c>
      <c r="E31" s="998"/>
      <c r="F31" s="392">
        <v>2</v>
      </c>
      <c r="G31" s="392">
        <v>5</v>
      </c>
      <c r="H31" s="392">
        <v>2</v>
      </c>
      <c r="I31" s="392">
        <v>2</v>
      </c>
      <c r="J31" s="392">
        <v>4</v>
      </c>
      <c r="K31" s="381">
        <f>SUM(F31:J31)</f>
        <v>15</v>
      </c>
      <c r="L31" s="439" t="s">
        <v>74</v>
      </c>
      <c r="O31" s="426"/>
    </row>
    <row r="32" spans="1:15" s="375" customFormat="1" ht="38.25" x14ac:dyDescent="0.25">
      <c r="A32" s="991" t="s">
        <v>38</v>
      </c>
      <c r="B32" s="990" t="s">
        <v>33</v>
      </c>
      <c r="C32" s="990" t="s">
        <v>34</v>
      </c>
      <c r="D32" s="373">
        <v>1</v>
      </c>
      <c r="E32" s="374" t="s">
        <v>812</v>
      </c>
      <c r="F32" s="798">
        <v>60</v>
      </c>
      <c r="G32" s="798">
        <v>75</v>
      </c>
      <c r="H32" s="798">
        <v>85</v>
      </c>
      <c r="I32" s="798">
        <v>90</v>
      </c>
      <c r="J32" s="798">
        <v>95</v>
      </c>
      <c r="K32" s="798">
        <f>J32</f>
        <v>95</v>
      </c>
      <c r="L32" s="990" t="s">
        <v>73</v>
      </c>
      <c r="O32" s="426"/>
    </row>
    <row r="33" spans="1:15" s="375" customFormat="1" ht="25.5" x14ac:dyDescent="0.25">
      <c r="A33" s="992"/>
      <c r="B33" s="990"/>
      <c r="C33" s="990"/>
      <c r="D33" s="373">
        <v>2</v>
      </c>
      <c r="E33" s="374" t="s">
        <v>1039</v>
      </c>
      <c r="F33" s="798">
        <v>70</v>
      </c>
      <c r="G33" s="798">
        <v>85</v>
      </c>
      <c r="H33" s="798">
        <v>90</v>
      </c>
      <c r="I33" s="798">
        <v>95</v>
      </c>
      <c r="J33" s="798">
        <v>97</v>
      </c>
      <c r="K33" s="798">
        <f>J33</f>
        <v>97</v>
      </c>
      <c r="L33" s="990"/>
      <c r="O33" s="426"/>
    </row>
    <row r="34" spans="1:15" s="603" customFormat="1" ht="27.2" customHeight="1" x14ac:dyDescent="0.25">
      <c r="A34" s="993"/>
      <c r="B34" s="990"/>
      <c r="C34" s="990"/>
      <c r="D34" s="459">
        <v>3</v>
      </c>
      <c r="E34" s="800" t="s">
        <v>841</v>
      </c>
      <c r="F34" s="798" t="s">
        <v>344</v>
      </c>
      <c r="G34" s="798" t="s">
        <v>344</v>
      </c>
      <c r="H34" s="798" t="s">
        <v>344</v>
      </c>
      <c r="I34" s="798">
        <v>25</v>
      </c>
      <c r="J34" s="798">
        <v>50</v>
      </c>
      <c r="K34" s="798">
        <f>J34</f>
        <v>50</v>
      </c>
      <c r="L34" s="990"/>
      <c r="O34" s="604"/>
    </row>
    <row r="35" spans="1:15" s="603" customFormat="1" ht="25.5" x14ac:dyDescent="0.25">
      <c r="A35" s="980">
        <v>3</v>
      </c>
      <c r="B35" s="982" t="s">
        <v>35</v>
      </c>
      <c r="C35" s="982" t="s">
        <v>36</v>
      </c>
      <c r="D35" s="361">
        <v>1</v>
      </c>
      <c r="E35" s="362" t="s">
        <v>909</v>
      </c>
      <c r="F35" s="363" t="s">
        <v>924</v>
      </c>
      <c r="G35" s="363" t="s">
        <v>925</v>
      </c>
      <c r="H35" s="363" t="s">
        <v>925</v>
      </c>
      <c r="I35" s="363" t="s">
        <v>925</v>
      </c>
      <c r="J35" s="363" t="s">
        <v>925</v>
      </c>
      <c r="K35" s="363" t="s">
        <v>1122</v>
      </c>
      <c r="L35" s="982" t="s">
        <v>37</v>
      </c>
      <c r="M35" s="1003" t="s">
        <v>928</v>
      </c>
      <c r="O35" s="604"/>
    </row>
    <row r="36" spans="1:15" s="603" customFormat="1" ht="25.5" x14ac:dyDescent="0.25">
      <c r="A36" s="981"/>
      <c r="B36" s="983"/>
      <c r="C36" s="983"/>
      <c r="D36" s="361">
        <v>2</v>
      </c>
      <c r="E36" s="362" t="s">
        <v>910</v>
      </c>
      <c r="F36" s="363" t="s">
        <v>927</v>
      </c>
      <c r="G36" s="363" t="s">
        <v>926</v>
      </c>
      <c r="H36" s="363" t="s">
        <v>926</v>
      </c>
      <c r="I36" s="363" t="s">
        <v>926</v>
      </c>
      <c r="J36" s="363" t="s">
        <v>926</v>
      </c>
      <c r="K36" s="363" t="s">
        <v>1123</v>
      </c>
      <c r="L36" s="983"/>
      <c r="M36" s="1003"/>
      <c r="O36" s="604"/>
    </row>
    <row r="37" spans="1:15" s="603" customFormat="1" ht="25.5" x14ac:dyDescent="0.25">
      <c r="A37" s="981"/>
      <c r="B37" s="983"/>
      <c r="C37" s="983"/>
      <c r="D37" s="361">
        <v>3</v>
      </c>
      <c r="E37" s="362" t="s">
        <v>789</v>
      </c>
      <c r="F37" s="363">
        <v>92.12</v>
      </c>
      <c r="G37" s="363">
        <v>0.25</v>
      </c>
      <c r="H37" s="363">
        <v>0.25</v>
      </c>
      <c r="I37" s="363">
        <v>0.25</v>
      </c>
      <c r="J37" s="363">
        <v>0.25</v>
      </c>
      <c r="K37" s="363" t="s">
        <v>1123</v>
      </c>
      <c r="L37" s="983"/>
      <c r="M37" s="1003"/>
      <c r="O37" s="604"/>
    </row>
    <row r="38" spans="1:15" s="603" customFormat="1" ht="25.5" x14ac:dyDescent="0.25">
      <c r="A38" s="981"/>
      <c r="B38" s="983"/>
      <c r="C38" s="983"/>
      <c r="D38" s="361">
        <v>4</v>
      </c>
      <c r="E38" s="362" t="s">
        <v>790</v>
      </c>
      <c r="F38" s="363">
        <v>97.36</v>
      </c>
      <c r="G38" s="363">
        <v>0.5</v>
      </c>
      <c r="H38" s="363">
        <v>0.5</v>
      </c>
      <c r="I38" s="363">
        <v>0.5</v>
      </c>
      <c r="J38" s="363">
        <v>0.5</v>
      </c>
      <c r="K38" s="363" t="s">
        <v>1124</v>
      </c>
      <c r="L38" s="983"/>
      <c r="M38" s="1003"/>
      <c r="O38" s="604"/>
    </row>
    <row r="39" spans="1:15" s="605" customFormat="1" ht="25.5" x14ac:dyDescent="0.25">
      <c r="A39" s="981"/>
      <c r="B39" s="983"/>
      <c r="C39" s="983"/>
      <c r="D39" s="361">
        <v>5</v>
      </c>
      <c r="E39" s="362" t="s">
        <v>911</v>
      </c>
      <c r="F39" s="363">
        <v>76.03</v>
      </c>
      <c r="G39" s="363">
        <v>3.75</v>
      </c>
      <c r="H39" s="363">
        <v>3.75</v>
      </c>
      <c r="I39" s="363">
        <v>3.75</v>
      </c>
      <c r="J39" s="363">
        <v>3.75</v>
      </c>
      <c r="K39" s="363" t="s">
        <v>1125</v>
      </c>
      <c r="L39" s="983"/>
      <c r="M39" s="1004"/>
      <c r="O39" s="606"/>
    </row>
    <row r="40" spans="1:15" s="880" customFormat="1" ht="25.5" x14ac:dyDescent="0.25">
      <c r="A40" s="829"/>
      <c r="B40" s="882"/>
      <c r="C40" s="882"/>
      <c r="D40" s="361">
        <v>6</v>
      </c>
      <c r="E40" s="884" t="s">
        <v>698</v>
      </c>
      <c r="F40" s="363">
        <v>99.23</v>
      </c>
      <c r="G40" s="363" t="s">
        <v>699</v>
      </c>
      <c r="H40" s="363" t="s">
        <v>700</v>
      </c>
      <c r="I40" s="363" t="s">
        <v>701</v>
      </c>
      <c r="J40" s="363" t="s">
        <v>702</v>
      </c>
      <c r="K40" s="363" t="str">
        <f>J40</f>
        <v>99,63</v>
      </c>
      <c r="L40" s="882"/>
      <c r="M40" s="879"/>
      <c r="O40" s="881"/>
    </row>
    <row r="41" spans="1:15" s="880" customFormat="1" ht="25.5" x14ac:dyDescent="0.25">
      <c r="A41" s="829"/>
      <c r="B41" s="882"/>
      <c r="C41" s="882"/>
      <c r="D41" s="361">
        <v>7</v>
      </c>
      <c r="E41" s="884" t="s">
        <v>703</v>
      </c>
      <c r="F41" s="363">
        <v>2</v>
      </c>
      <c r="G41" s="363">
        <v>1.8</v>
      </c>
      <c r="H41" s="363">
        <v>1.5</v>
      </c>
      <c r="I41" s="363">
        <v>1.2</v>
      </c>
      <c r="J41" s="363">
        <v>1</v>
      </c>
      <c r="K41" s="363">
        <f>J41</f>
        <v>1</v>
      </c>
      <c r="L41" s="882"/>
      <c r="M41" s="879"/>
      <c r="O41" s="881"/>
    </row>
    <row r="42" spans="1:15" s="880" customFormat="1" ht="25.5" x14ac:dyDescent="0.25">
      <c r="A42" s="829"/>
      <c r="B42" s="882"/>
      <c r="C42" s="882"/>
      <c r="D42" s="361">
        <v>8</v>
      </c>
      <c r="E42" s="884" t="s">
        <v>704</v>
      </c>
      <c r="F42" s="363">
        <v>3</v>
      </c>
      <c r="G42" s="363">
        <v>3.5</v>
      </c>
      <c r="H42" s="363">
        <v>2</v>
      </c>
      <c r="I42" s="363">
        <v>1.5</v>
      </c>
      <c r="J42" s="363">
        <v>1</v>
      </c>
      <c r="K42" s="363">
        <f t="shared" ref="K42:K43" si="0">J42</f>
        <v>1</v>
      </c>
      <c r="L42" s="882"/>
      <c r="M42" s="879"/>
      <c r="O42" s="881"/>
    </row>
    <row r="43" spans="1:15" s="880" customFormat="1" ht="29.45" customHeight="1" x14ac:dyDescent="0.25">
      <c r="A43" s="829"/>
      <c r="B43" s="882"/>
      <c r="C43" s="882"/>
      <c r="D43" s="361">
        <v>9</v>
      </c>
      <c r="E43" s="884" t="s">
        <v>705</v>
      </c>
      <c r="F43" s="363">
        <v>4</v>
      </c>
      <c r="G43" s="885" t="s">
        <v>344</v>
      </c>
      <c r="H43" s="885" t="s">
        <v>344</v>
      </c>
      <c r="I43" s="885" t="s">
        <v>344</v>
      </c>
      <c r="J43" s="363">
        <v>2</v>
      </c>
      <c r="K43" s="363">
        <f t="shared" si="0"/>
        <v>2</v>
      </c>
      <c r="L43" s="882"/>
      <c r="M43" s="879"/>
      <c r="O43" s="881"/>
    </row>
    <row r="44" spans="1:15" s="880" customFormat="1" ht="16.5" customHeight="1" x14ac:dyDescent="0.25">
      <c r="A44" s="830"/>
      <c r="B44" s="883"/>
      <c r="C44" s="883"/>
      <c r="D44" s="361">
        <v>10</v>
      </c>
      <c r="E44" s="884" t="s">
        <v>706</v>
      </c>
      <c r="F44" s="363">
        <v>75</v>
      </c>
      <c r="G44" s="363">
        <v>80</v>
      </c>
      <c r="H44" s="363">
        <v>85</v>
      </c>
      <c r="I44" s="363">
        <v>88</v>
      </c>
      <c r="J44" s="363">
        <v>90</v>
      </c>
      <c r="K44" s="363">
        <f>J44</f>
        <v>90</v>
      </c>
      <c r="L44" s="883"/>
      <c r="M44" s="879"/>
      <c r="O44" s="881"/>
    </row>
    <row r="45" spans="1:15" s="387" customFormat="1" ht="25.5" x14ac:dyDescent="0.25">
      <c r="A45" s="1005" t="s">
        <v>17</v>
      </c>
      <c r="B45" s="1007" t="s">
        <v>162</v>
      </c>
      <c r="C45" s="1007" t="s">
        <v>42</v>
      </c>
      <c r="D45" s="365">
        <v>1</v>
      </c>
      <c r="E45" s="366" t="s">
        <v>1042</v>
      </c>
      <c r="F45" s="337">
        <v>15000</v>
      </c>
      <c r="G45" s="337">
        <v>15000</v>
      </c>
      <c r="H45" s="337">
        <v>15000</v>
      </c>
      <c r="I45" s="450" t="s">
        <v>344</v>
      </c>
      <c r="J45" s="450" t="s">
        <v>344</v>
      </c>
      <c r="K45" s="450" t="s">
        <v>344</v>
      </c>
      <c r="L45" s="1007" t="s">
        <v>26</v>
      </c>
      <c r="O45" s="428"/>
    </row>
    <row r="46" spans="1:15" s="387" customFormat="1" ht="25.5" x14ac:dyDescent="0.25">
      <c r="A46" s="1006"/>
      <c r="B46" s="1007"/>
      <c r="C46" s="1007"/>
      <c r="D46" s="365">
        <v>2</v>
      </c>
      <c r="E46" s="366" t="s">
        <v>1043</v>
      </c>
      <c r="F46" s="450" t="s">
        <v>344</v>
      </c>
      <c r="G46" s="450" t="s">
        <v>344</v>
      </c>
      <c r="H46" s="450" t="s">
        <v>344</v>
      </c>
      <c r="I46" s="394">
        <v>37</v>
      </c>
      <c r="J46" s="337">
        <v>42</v>
      </c>
      <c r="K46" s="337">
        <v>42</v>
      </c>
      <c r="L46" s="1007"/>
      <c r="O46" s="428"/>
    </row>
    <row r="47" spans="1:15" s="395" customFormat="1" ht="25.5" x14ac:dyDescent="0.25">
      <c r="A47" s="1006"/>
      <c r="B47" s="1007"/>
      <c r="C47" s="1007"/>
      <c r="D47" s="383">
        <v>3</v>
      </c>
      <c r="E47" s="757" t="s">
        <v>1044</v>
      </c>
      <c r="F47" s="450" t="s">
        <v>344</v>
      </c>
      <c r="G47" s="450" t="s">
        <v>344</v>
      </c>
      <c r="H47" s="450" t="s">
        <v>344</v>
      </c>
      <c r="I47" s="337">
        <v>18</v>
      </c>
      <c r="J47" s="337">
        <v>22</v>
      </c>
      <c r="K47" s="337">
        <v>22</v>
      </c>
      <c r="L47" s="1007"/>
      <c r="O47" s="431"/>
    </row>
    <row r="48" spans="1:15" s="387" customFormat="1" ht="25.5" x14ac:dyDescent="0.25">
      <c r="A48" s="1006"/>
      <c r="B48" s="1007"/>
      <c r="C48" s="1007"/>
      <c r="D48" s="365">
        <v>4</v>
      </c>
      <c r="E48" s="366" t="s">
        <v>1045</v>
      </c>
      <c r="F48" s="397">
        <v>97000</v>
      </c>
      <c r="G48" s="394">
        <v>97970</v>
      </c>
      <c r="H48" s="394">
        <v>98950</v>
      </c>
      <c r="I48" s="450" t="s">
        <v>344</v>
      </c>
      <c r="J48" s="450" t="s">
        <v>344</v>
      </c>
      <c r="K48" s="951" t="s">
        <v>344</v>
      </c>
      <c r="L48" s="1007"/>
      <c r="O48" s="428"/>
    </row>
    <row r="49" spans="1:15" s="387" customFormat="1" ht="25.5" x14ac:dyDescent="0.25">
      <c r="A49" s="1006"/>
      <c r="B49" s="1007"/>
      <c r="C49" s="1007"/>
      <c r="D49" s="365">
        <v>5</v>
      </c>
      <c r="E49" s="366" t="s">
        <v>1046</v>
      </c>
      <c r="F49" s="450" t="s">
        <v>344</v>
      </c>
      <c r="G49" s="450" t="s">
        <v>344</v>
      </c>
      <c r="H49" s="394">
        <v>10</v>
      </c>
      <c r="I49" s="394">
        <v>10</v>
      </c>
      <c r="J49" s="394">
        <v>10</v>
      </c>
      <c r="K49" s="397">
        <v>10</v>
      </c>
      <c r="L49" s="1007"/>
      <c r="M49" s="396">
        <f>SUM(F49:J49)</f>
        <v>30</v>
      </c>
      <c r="O49" s="428"/>
    </row>
    <row r="50" spans="1:15" s="387" customFormat="1" ht="38.25" x14ac:dyDescent="0.25">
      <c r="A50" s="1006"/>
      <c r="B50" s="1007"/>
      <c r="C50" s="1007"/>
      <c r="D50" s="383">
        <v>6</v>
      </c>
      <c r="E50" s="366" t="s">
        <v>744</v>
      </c>
      <c r="F50" s="372">
        <v>248</v>
      </c>
      <c r="G50" s="372">
        <v>248</v>
      </c>
      <c r="H50" s="372">
        <v>248</v>
      </c>
      <c r="I50" s="372">
        <v>248</v>
      </c>
      <c r="J50" s="372">
        <v>248</v>
      </c>
      <c r="K50" s="372">
        <v>248</v>
      </c>
      <c r="L50" s="1007"/>
      <c r="M50" s="396"/>
      <c r="O50" s="428"/>
    </row>
    <row r="51" spans="1:15" s="387" customFormat="1" ht="17.25" customHeight="1" x14ac:dyDescent="0.25">
      <c r="A51" s="1006"/>
      <c r="B51" s="1007"/>
      <c r="C51" s="1007"/>
      <c r="D51" s="383">
        <v>7</v>
      </c>
      <c r="E51" s="366" t="s">
        <v>151</v>
      </c>
      <c r="F51" s="372">
        <v>320</v>
      </c>
      <c r="G51" s="372">
        <v>352</v>
      </c>
      <c r="H51" s="372">
        <v>387</v>
      </c>
      <c r="I51" s="372">
        <v>426</v>
      </c>
      <c r="J51" s="372">
        <v>469</v>
      </c>
      <c r="K51" s="372" t="s">
        <v>711</v>
      </c>
      <c r="L51" s="1007"/>
      <c r="M51" s="396"/>
      <c r="O51" s="428"/>
    </row>
    <row r="52" spans="1:15" s="387" customFormat="1" ht="25.5" x14ac:dyDescent="0.25">
      <c r="A52" s="1006"/>
      <c r="B52" s="1007"/>
      <c r="C52" s="1007"/>
      <c r="D52" s="365">
        <v>8</v>
      </c>
      <c r="E52" s="366" t="s">
        <v>192</v>
      </c>
      <c r="F52" s="450" t="s">
        <v>344</v>
      </c>
      <c r="G52" s="336" t="s">
        <v>344</v>
      </c>
      <c r="H52" s="394">
        <v>520</v>
      </c>
      <c r="I52" s="394">
        <v>540</v>
      </c>
      <c r="J52" s="337">
        <v>594</v>
      </c>
      <c r="K52" s="450">
        <f>J52</f>
        <v>594</v>
      </c>
      <c r="L52" s="1007"/>
      <c r="M52" s="396"/>
      <c r="O52" s="428"/>
    </row>
    <row r="53" spans="1:15" s="387" customFormat="1" ht="29.45" customHeight="1" x14ac:dyDescent="0.25">
      <c r="A53" s="1006"/>
      <c r="B53" s="1007"/>
      <c r="C53" s="1007"/>
      <c r="D53" s="383">
        <v>9</v>
      </c>
      <c r="E53" s="366" t="s">
        <v>797</v>
      </c>
      <c r="F53" s="397">
        <v>22</v>
      </c>
      <c r="G53" s="397">
        <v>22</v>
      </c>
      <c r="H53" s="394">
        <v>22</v>
      </c>
      <c r="I53" s="394">
        <v>18</v>
      </c>
      <c r="J53" s="394">
        <v>14</v>
      </c>
      <c r="K53" s="397">
        <v>14</v>
      </c>
      <c r="L53" s="1007"/>
      <c r="M53" s="396"/>
      <c r="O53" s="428"/>
    </row>
    <row r="54" spans="1:15" s="393" customFormat="1" ht="51" x14ac:dyDescent="0.25">
      <c r="A54" s="666" t="s">
        <v>18</v>
      </c>
      <c r="B54" s="667" t="s">
        <v>525</v>
      </c>
      <c r="C54" s="667" t="s">
        <v>782</v>
      </c>
      <c r="D54" s="365">
        <v>1</v>
      </c>
      <c r="E54" s="954" t="s">
        <v>1050</v>
      </c>
      <c r="F54" s="671">
        <v>50</v>
      </c>
      <c r="G54" s="372">
        <v>60</v>
      </c>
      <c r="H54" s="372">
        <v>70</v>
      </c>
      <c r="I54" s="372">
        <v>80</v>
      </c>
      <c r="J54" s="372">
        <v>85</v>
      </c>
      <c r="K54" s="372">
        <f>J54</f>
        <v>85</v>
      </c>
      <c r="L54" s="667" t="s">
        <v>78</v>
      </c>
      <c r="O54" s="430"/>
    </row>
    <row r="55" spans="1:15" s="387" customFormat="1" ht="38.25" x14ac:dyDescent="0.25">
      <c r="A55" s="1005" t="s">
        <v>19</v>
      </c>
      <c r="B55" s="987" t="s">
        <v>502</v>
      </c>
      <c r="C55" s="987" t="s">
        <v>784</v>
      </c>
      <c r="D55" s="365">
        <v>1</v>
      </c>
      <c r="E55" s="366" t="s">
        <v>1051</v>
      </c>
      <c r="F55" s="798">
        <v>5</v>
      </c>
      <c r="G55" s="372">
        <v>15</v>
      </c>
      <c r="H55" s="372" t="s">
        <v>344</v>
      </c>
      <c r="I55" s="372" t="s">
        <v>344</v>
      </c>
      <c r="J55" s="372" t="s">
        <v>344</v>
      </c>
      <c r="K55" s="372" t="s">
        <v>344</v>
      </c>
      <c r="L55" s="1007" t="s">
        <v>84</v>
      </c>
      <c r="O55" s="428"/>
    </row>
    <row r="56" spans="1:15" s="395" customFormat="1" ht="25.5" x14ac:dyDescent="0.25">
      <c r="A56" s="1006"/>
      <c r="B56" s="988"/>
      <c r="C56" s="988"/>
      <c r="D56" s="384">
        <v>2</v>
      </c>
      <c r="E56" s="949" t="s">
        <v>1181</v>
      </c>
      <c r="F56" s="372" t="s">
        <v>344</v>
      </c>
      <c r="G56" s="372" t="s">
        <v>344</v>
      </c>
      <c r="H56" s="372">
        <v>30</v>
      </c>
      <c r="I56" s="372">
        <v>45</v>
      </c>
      <c r="J56" s="372">
        <v>60</v>
      </c>
      <c r="K56" s="372">
        <f>J56</f>
        <v>60</v>
      </c>
      <c r="L56" s="987"/>
      <c r="O56" s="431"/>
    </row>
    <row r="57" spans="1:15" s="395" customFormat="1" ht="25.5" x14ac:dyDescent="0.25">
      <c r="A57" s="1006"/>
      <c r="B57" s="988"/>
      <c r="C57" s="988"/>
      <c r="D57" s="384">
        <v>3</v>
      </c>
      <c r="E57" s="807" t="s">
        <v>1052</v>
      </c>
      <c r="F57" s="372" t="s">
        <v>344</v>
      </c>
      <c r="G57" s="372" t="s">
        <v>344</v>
      </c>
      <c r="H57" s="399">
        <v>10</v>
      </c>
      <c r="I57" s="399">
        <v>25</v>
      </c>
      <c r="J57" s="399">
        <v>45</v>
      </c>
      <c r="K57" s="372">
        <f>J57</f>
        <v>45</v>
      </c>
      <c r="L57" s="987"/>
      <c r="O57" s="431"/>
    </row>
    <row r="58" spans="1:15" s="395" customFormat="1" x14ac:dyDescent="0.25">
      <c r="A58" s="1006"/>
      <c r="B58" s="988"/>
      <c r="C58" s="988"/>
      <c r="D58" s="384">
        <v>4</v>
      </c>
      <c r="E58" s="807" t="s">
        <v>1053</v>
      </c>
      <c r="F58" s="399">
        <v>6.4000000000000001E-2</v>
      </c>
      <c r="G58" s="796">
        <v>5.2999999999999999E-2</v>
      </c>
      <c r="H58" s="372" t="s">
        <v>344</v>
      </c>
      <c r="I58" s="372" t="s">
        <v>344</v>
      </c>
      <c r="J58" s="372" t="s">
        <v>344</v>
      </c>
      <c r="K58" s="372" t="s">
        <v>344</v>
      </c>
      <c r="L58" s="987"/>
      <c r="O58" s="431"/>
    </row>
    <row r="59" spans="1:15" s="395" customFormat="1" ht="27.2" customHeight="1" x14ac:dyDescent="0.25">
      <c r="A59" s="1023"/>
      <c r="B59" s="989"/>
      <c r="C59" s="989"/>
      <c r="D59" s="365">
        <v>5</v>
      </c>
      <c r="E59" s="366" t="s">
        <v>1054</v>
      </c>
      <c r="F59" s="372" t="s">
        <v>344</v>
      </c>
      <c r="G59" s="372" t="s">
        <v>344</v>
      </c>
      <c r="H59" s="372">
        <v>0.53</v>
      </c>
      <c r="I59" s="784">
        <v>0.5</v>
      </c>
      <c r="J59" s="372">
        <v>0.47</v>
      </c>
      <c r="K59" s="372">
        <f>J59</f>
        <v>0.47</v>
      </c>
      <c r="L59" s="1007"/>
      <c r="O59" s="431"/>
    </row>
    <row r="60" spans="1:15" s="395" customFormat="1" ht="28.5" customHeight="1" x14ac:dyDescent="0.25">
      <c r="A60" s="690" t="s">
        <v>20</v>
      </c>
      <c r="B60" s="687" t="s">
        <v>49</v>
      </c>
      <c r="C60" s="987" t="s">
        <v>752</v>
      </c>
      <c r="D60" s="384">
        <v>1</v>
      </c>
      <c r="E60" s="756" t="s">
        <v>818</v>
      </c>
      <c r="F60" s="399">
        <v>0.81</v>
      </c>
      <c r="G60" s="399">
        <v>0.81</v>
      </c>
      <c r="H60" s="399" t="s">
        <v>344</v>
      </c>
      <c r="I60" s="399" t="s">
        <v>344</v>
      </c>
      <c r="J60" s="399" t="s">
        <v>344</v>
      </c>
      <c r="K60" s="399" t="s">
        <v>344</v>
      </c>
      <c r="L60" s="987" t="s">
        <v>85</v>
      </c>
      <c r="O60" s="431"/>
    </row>
    <row r="61" spans="1:15" s="395" customFormat="1" ht="25.5" x14ac:dyDescent="0.25">
      <c r="A61" s="691"/>
      <c r="B61" s="688"/>
      <c r="C61" s="988"/>
      <c r="D61" s="384">
        <v>2</v>
      </c>
      <c r="E61" s="949" t="s">
        <v>805</v>
      </c>
      <c r="F61" s="399">
        <v>25</v>
      </c>
      <c r="G61" s="399">
        <v>25</v>
      </c>
      <c r="H61" s="399" t="s">
        <v>344</v>
      </c>
      <c r="I61" s="399" t="s">
        <v>344</v>
      </c>
      <c r="J61" s="399" t="s">
        <v>344</v>
      </c>
      <c r="K61" s="399" t="s">
        <v>344</v>
      </c>
      <c r="L61" s="988"/>
      <c r="O61" s="431"/>
    </row>
    <row r="62" spans="1:15" s="395" customFormat="1" ht="38.25" x14ac:dyDescent="0.25">
      <c r="A62" s="691"/>
      <c r="B62" s="688"/>
      <c r="C62" s="988"/>
      <c r="D62" s="384">
        <v>3</v>
      </c>
      <c r="E62" s="949" t="s">
        <v>1056</v>
      </c>
      <c r="F62" s="399" t="s">
        <v>344</v>
      </c>
      <c r="G62" s="399" t="s">
        <v>344</v>
      </c>
      <c r="H62" s="399">
        <v>63.3</v>
      </c>
      <c r="I62" s="399">
        <v>35</v>
      </c>
      <c r="J62" s="399">
        <v>37.5</v>
      </c>
      <c r="K62" s="399">
        <f>J62</f>
        <v>37.5</v>
      </c>
      <c r="L62" s="988"/>
      <c r="O62" s="431"/>
    </row>
    <row r="63" spans="1:15" s="395" customFormat="1" ht="42" customHeight="1" x14ac:dyDescent="0.25">
      <c r="A63" s="692"/>
      <c r="B63" s="689"/>
      <c r="C63" s="989"/>
      <c r="D63" s="365">
        <v>4</v>
      </c>
      <c r="E63" s="693" t="s">
        <v>753</v>
      </c>
      <c r="F63" s="372" t="s">
        <v>344</v>
      </c>
      <c r="G63" s="372" t="s">
        <v>344</v>
      </c>
      <c r="H63" s="372">
        <v>3</v>
      </c>
      <c r="I63" s="372">
        <v>3</v>
      </c>
      <c r="J63" s="372">
        <v>3</v>
      </c>
      <c r="K63" s="372">
        <v>3</v>
      </c>
      <c r="L63" s="989"/>
      <c r="O63" s="431"/>
    </row>
    <row r="64" spans="1:15" s="387" customFormat="1" ht="28.5" customHeight="1" x14ac:dyDescent="0.25">
      <c r="A64" s="1005" t="s">
        <v>21</v>
      </c>
      <c r="B64" s="987" t="s">
        <v>51</v>
      </c>
      <c r="C64" s="987" t="s">
        <v>52</v>
      </c>
      <c r="D64" s="365">
        <v>1</v>
      </c>
      <c r="E64" s="366" t="s">
        <v>1182</v>
      </c>
      <c r="F64" s="372">
        <v>10</v>
      </c>
      <c r="G64" s="372" t="s">
        <v>344</v>
      </c>
      <c r="H64" s="372" t="s">
        <v>344</v>
      </c>
      <c r="I64" s="372" t="s">
        <v>344</v>
      </c>
      <c r="J64" s="372" t="s">
        <v>344</v>
      </c>
      <c r="K64" s="372" t="s">
        <v>344</v>
      </c>
      <c r="L64" s="987" t="s">
        <v>195</v>
      </c>
      <c r="O64" s="428"/>
    </row>
    <row r="65" spans="1:15" s="387" customFormat="1" ht="27.75" customHeight="1" x14ac:dyDescent="0.25">
      <c r="A65" s="1006"/>
      <c r="B65" s="988"/>
      <c r="C65" s="988"/>
      <c r="D65" s="365">
        <v>2</v>
      </c>
      <c r="E65" s="366" t="s">
        <v>1183</v>
      </c>
      <c r="F65" s="372" t="s">
        <v>344</v>
      </c>
      <c r="G65" s="372">
        <v>15</v>
      </c>
      <c r="H65" s="372">
        <v>20</v>
      </c>
      <c r="I65" s="372">
        <v>25</v>
      </c>
      <c r="J65" s="372">
        <v>30</v>
      </c>
      <c r="K65" s="372">
        <f t="shared" ref="K65:K70" si="1">J65</f>
        <v>30</v>
      </c>
      <c r="L65" s="988"/>
      <c r="O65" s="428"/>
    </row>
    <row r="66" spans="1:15" s="387" customFormat="1" ht="29.45" customHeight="1" x14ac:dyDescent="0.25">
      <c r="A66" s="1006"/>
      <c r="B66" s="988"/>
      <c r="C66" s="988"/>
      <c r="D66" s="365">
        <v>3</v>
      </c>
      <c r="E66" s="366" t="s">
        <v>821</v>
      </c>
      <c r="F66" s="450">
        <v>48</v>
      </c>
      <c r="G66" s="450">
        <v>57</v>
      </c>
      <c r="H66" s="450">
        <v>65</v>
      </c>
      <c r="I66" s="450">
        <v>74</v>
      </c>
      <c r="J66" s="450">
        <v>65</v>
      </c>
      <c r="K66" s="450">
        <f t="shared" si="1"/>
        <v>65</v>
      </c>
      <c r="L66" s="988"/>
      <c r="O66" s="428"/>
    </row>
    <row r="67" spans="1:15" s="387" customFormat="1" ht="38.25" x14ac:dyDescent="0.25">
      <c r="A67" s="1006"/>
      <c r="B67" s="988"/>
      <c r="C67" s="988"/>
      <c r="D67" s="365">
        <v>4</v>
      </c>
      <c r="E67" s="366" t="s">
        <v>822</v>
      </c>
      <c r="F67" s="372">
        <v>35</v>
      </c>
      <c r="G67" s="372">
        <v>50</v>
      </c>
      <c r="H67" s="372">
        <v>60</v>
      </c>
      <c r="I67" s="372">
        <v>70</v>
      </c>
      <c r="J67" s="372">
        <v>75</v>
      </c>
      <c r="K67" s="372">
        <f t="shared" si="1"/>
        <v>75</v>
      </c>
      <c r="L67" s="988"/>
      <c r="O67" s="428"/>
    </row>
    <row r="68" spans="1:15" s="387" customFormat="1" ht="27.75" customHeight="1" x14ac:dyDescent="0.25">
      <c r="A68" s="1006"/>
      <c r="B68" s="988"/>
      <c r="C68" s="988"/>
      <c r="D68" s="365">
        <v>5</v>
      </c>
      <c r="E68" s="366" t="s">
        <v>748</v>
      </c>
      <c r="F68" s="372">
        <v>35</v>
      </c>
      <c r="G68" s="372">
        <v>50</v>
      </c>
      <c r="H68" s="372">
        <v>60</v>
      </c>
      <c r="I68" s="372">
        <v>70</v>
      </c>
      <c r="J68" s="372">
        <v>75</v>
      </c>
      <c r="K68" s="372">
        <f t="shared" si="1"/>
        <v>75</v>
      </c>
      <c r="L68" s="988"/>
      <c r="O68" s="428"/>
    </row>
    <row r="69" spans="1:15" s="387" customFormat="1" ht="38.25" x14ac:dyDescent="0.25">
      <c r="A69" s="738"/>
      <c r="B69" s="736"/>
      <c r="C69" s="736"/>
      <c r="D69" s="365">
        <v>6</v>
      </c>
      <c r="E69" s="954" t="s">
        <v>1172</v>
      </c>
      <c r="F69" s="372" t="s">
        <v>344</v>
      </c>
      <c r="G69" s="372" t="s">
        <v>344</v>
      </c>
      <c r="H69" s="372" t="s">
        <v>344</v>
      </c>
      <c r="I69" s="372">
        <v>3</v>
      </c>
      <c r="J69" s="372">
        <v>5</v>
      </c>
      <c r="K69" s="372">
        <f t="shared" si="1"/>
        <v>5</v>
      </c>
      <c r="L69" s="920"/>
      <c r="O69" s="428"/>
    </row>
    <row r="70" spans="1:15" s="387" customFormat="1" ht="38.25" x14ac:dyDescent="0.25">
      <c r="A70" s="739"/>
      <c r="B70" s="737"/>
      <c r="C70" s="737"/>
      <c r="D70" s="365">
        <v>7</v>
      </c>
      <c r="E70" s="328" t="s">
        <v>1072</v>
      </c>
      <c r="F70" s="372" t="s">
        <v>344</v>
      </c>
      <c r="G70" s="372" t="s">
        <v>344</v>
      </c>
      <c r="H70" s="372" t="s">
        <v>344</v>
      </c>
      <c r="I70" s="372">
        <v>3</v>
      </c>
      <c r="J70" s="372">
        <v>5</v>
      </c>
      <c r="K70" s="372">
        <f t="shared" si="1"/>
        <v>5</v>
      </c>
      <c r="L70" s="921"/>
      <c r="O70" s="428"/>
    </row>
    <row r="71" spans="1:15" s="387" customFormat="1" ht="25.5" customHeight="1" x14ac:dyDescent="0.25">
      <c r="A71" s="1005" t="s">
        <v>22</v>
      </c>
      <c r="B71" s="987" t="s">
        <v>749</v>
      </c>
      <c r="C71" s="987" t="s">
        <v>483</v>
      </c>
      <c r="D71" s="365">
        <v>1</v>
      </c>
      <c r="E71" s="374" t="s">
        <v>823</v>
      </c>
      <c r="F71" s="372">
        <v>45</v>
      </c>
      <c r="G71" s="372">
        <v>55</v>
      </c>
      <c r="H71" s="372">
        <v>60</v>
      </c>
      <c r="I71" s="372">
        <v>60</v>
      </c>
      <c r="J71" s="372">
        <v>65</v>
      </c>
      <c r="K71" s="372">
        <f>J71</f>
        <v>65</v>
      </c>
      <c r="L71" s="987" t="s">
        <v>87</v>
      </c>
      <c r="O71" s="428"/>
    </row>
    <row r="72" spans="1:15" s="387" customFormat="1" ht="39.75" customHeight="1" x14ac:dyDescent="0.25">
      <c r="A72" s="1006"/>
      <c r="B72" s="988"/>
      <c r="C72" s="988"/>
      <c r="D72" s="365">
        <v>2</v>
      </c>
      <c r="E72" s="374" t="s">
        <v>1069</v>
      </c>
      <c r="F72" s="372">
        <v>15</v>
      </c>
      <c r="G72" s="372">
        <v>15</v>
      </c>
      <c r="H72" s="372" t="s">
        <v>344</v>
      </c>
      <c r="I72" s="372" t="s">
        <v>344</v>
      </c>
      <c r="J72" s="372" t="s">
        <v>344</v>
      </c>
      <c r="K72" s="372" t="s">
        <v>344</v>
      </c>
      <c r="L72" s="988"/>
      <c r="O72" s="428"/>
    </row>
    <row r="73" spans="1:15" s="387" customFormat="1" ht="29.45" customHeight="1" x14ac:dyDescent="0.25">
      <c r="A73" s="1006"/>
      <c r="B73" s="988"/>
      <c r="C73" s="988"/>
      <c r="D73" s="365">
        <v>3</v>
      </c>
      <c r="E73" s="366" t="s">
        <v>1173</v>
      </c>
      <c r="F73" s="372">
        <v>5</v>
      </c>
      <c r="G73" s="372">
        <v>15</v>
      </c>
      <c r="H73" s="372">
        <v>35</v>
      </c>
      <c r="I73" s="372">
        <v>50</v>
      </c>
      <c r="J73" s="372">
        <v>55</v>
      </c>
      <c r="K73" s="372">
        <f>J73</f>
        <v>55</v>
      </c>
      <c r="L73" s="988"/>
      <c r="O73" s="428"/>
    </row>
    <row r="74" spans="1:15" s="387" customFormat="1" ht="26.25" customHeight="1" x14ac:dyDescent="0.25">
      <c r="A74" s="1006"/>
      <c r="B74" s="988"/>
      <c r="C74" s="988"/>
      <c r="D74" s="365">
        <v>4</v>
      </c>
      <c r="E74" s="366" t="s">
        <v>1070</v>
      </c>
      <c r="F74" s="372" t="s">
        <v>344</v>
      </c>
      <c r="G74" s="372" t="s">
        <v>344</v>
      </c>
      <c r="H74" s="372">
        <v>80</v>
      </c>
      <c r="I74" s="372">
        <v>85</v>
      </c>
      <c r="J74" s="372">
        <v>90</v>
      </c>
      <c r="K74" s="372">
        <f>J74</f>
        <v>90</v>
      </c>
      <c r="L74" s="988"/>
      <c r="O74" s="428"/>
    </row>
    <row r="75" spans="1:15" s="387" customFormat="1" ht="24.75" customHeight="1" x14ac:dyDescent="0.25">
      <c r="A75" s="1006"/>
      <c r="B75" s="988"/>
      <c r="C75" s="988"/>
      <c r="D75" s="365">
        <v>5</v>
      </c>
      <c r="E75" s="366" t="s">
        <v>197</v>
      </c>
      <c r="F75" s="372" t="s">
        <v>344</v>
      </c>
      <c r="G75" s="372" t="s">
        <v>344</v>
      </c>
      <c r="H75" s="372">
        <v>750</v>
      </c>
      <c r="I75" s="372">
        <v>975</v>
      </c>
      <c r="J75" s="372">
        <v>1268</v>
      </c>
      <c r="K75" s="372">
        <v>1268</v>
      </c>
      <c r="L75" s="988"/>
      <c r="O75" s="428"/>
    </row>
    <row r="76" spans="1:15" s="387" customFormat="1" ht="25.5" x14ac:dyDescent="0.25">
      <c r="A76" s="792"/>
      <c r="B76" s="790"/>
      <c r="C76" s="790"/>
      <c r="D76" s="365">
        <v>6</v>
      </c>
      <c r="E76" s="770" t="s">
        <v>1071</v>
      </c>
      <c r="F76" s="372" t="s">
        <v>344</v>
      </c>
      <c r="G76" s="372" t="s">
        <v>344</v>
      </c>
      <c r="H76" s="372" t="s">
        <v>344</v>
      </c>
      <c r="I76" s="372">
        <v>50</v>
      </c>
      <c r="J76" s="372">
        <v>55</v>
      </c>
      <c r="K76" s="372">
        <v>50</v>
      </c>
      <c r="L76" s="921"/>
      <c r="O76" s="428"/>
    </row>
    <row r="77" spans="1:15" s="387" customFormat="1" ht="29.45" customHeight="1" x14ac:dyDescent="0.25">
      <c r="A77" s="1005" t="s">
        <v>135</v>
      </c>
      <c r="B77" s="377" t="s">
        <v>161</v>
      </c>
      <c r="C77" s="987" t="s">
        <v>969</v>
      </c>
      <c r="D77" s="365">
        <v>1</v>
      </c>
      <c r="E77" s="752" t="s">
        <v>795</v>
      </c>
      <c r="F77" s="594">
        <v>25</v>
      </c>
      <c r="G77" s="594">
        <v>20</v>
      </c>
      <c r="H77" s="594">
        <v>17</v>
      </c>
      <c r="I77" s="594" t="s">
        <v>344</v>
      </c>
      <c r="J77" s="594" t="s">
        <v>344</v>
      </c>
      <c r="K77" s="594" t="s">
        <v>344</v>
      </c>
      <c r="L77" s="987" t="s">
        <v>79</v>
      </c>
      <c r="O77" s="428"/>
    </row>
    <row r="78" spans="1:15" s="387" customFormat="1" ht="43.5" customHeight="1" x14ac:dyDescent="0.25">
      <c r="A78" s="1006"/>
      <c r="B78" s="378"/>
      <c r="C78" s="988"/>
      <c r="D78" s="365">
        <v>2</v>
      </c>
      <c r="E78" s="752" t="s">
        <v>970</v>
      </c>
      <c r="F78" s="594">
        <v>25</v>
      </c>
      <c r="G78" s="594">
        <v>20</v>
      </c>
      <c r="H78" s="594">
        <v>17</v>
      </c>
      <c r="I78" s="594" t="s">
        <v>344</v>
      </c>
      <c r="J78" s="594" t="s">
        <v>344</v>
      </c>
      <c r="K78" s="594" t="s">
        <v>344</v>
      </c>
      <c r="L78" s="988"/>
      <c r="O78" s="428"/>
    </row>
    <row r="79" spans="1:15" s="387" customFormat="1" ht="42.75" customHeight="1" x14ac:dyDescent="0.25">
      <c r="A79" s="1006"/>
      <c r="B79" s="378"/>
      <c r="C79" s="988"/>
      <c r="D79" s="365">
        <v>3</v>
      </c>
      <c r="E79" s="452" t="s">
        <v>971</v>
      </c>
      <c r="F79" s="594" t="s">
        <v>344</v>
      </c>
      <c r="G79" s="594" t="s">
        <v>344</v>
      </c>
      <c r="H79" s="594" t="s">
        <v>344</v>
      </c>
      <c r="I79" s="594">
        <v>40</v>
      </c>
      <c r="J79" s="594">
        <v>48</v>
      </c>
      <c r="K79" s="594">
        <f t="shared" ref="K79:K81" si="2">J79</f>
        <v>48</v>
      </c>
      <c r="L79" s="988"/>
      <c r="O79" s="428"/>
    </row>
    <row r="80" spans="1:15" s="387" customFormat="1" ht="30.75" customHeight="1" x14ac:dyDescent="0.25">
      <c r="A80" s="1006"/>
      <c r="B80" s="378"/>
      <c r="C80" s="988"/>
      <c r="D80" s="365">
        <v>4</v>
      </c>
      <c r="E80" s="564" t="s">
        <v>1016</v>
      </c>
      <c r="F80" s="594" t="s">
        <v>344</v>
      </c>
      <c r="G80" s="594" t="s">
        <v>344</v>
      </c>
      <c r="H80" s="594" t="s">
        <v>344</v>
      </c>
      <c r="I80" s="594" t="s">
        <v>922</v>
      </c>
      <c r="J80" s="594">
        <v>14</v>
      </c>
      <c r="K80" s="594">
        <f t="shared" si="2"/>
        <v>14</v>
      </c>
      <c r="L80" s="988"/>
      <c r="O80" s="428"/>
    </row>
    <row r="81" spans="1:15" s="387" customFormat="1" ht="38.25" customHeight="1" x14ac:dyDescent="0.25">
      <c r="A81" s="591" t="s">
        <v>136</v>
      </c>
      <c r="B81" s="590" t="s">
        <v>95</v>
      </c>
      <c r="C81" s="590" t="s">
        <v>44</v>
      </c>
      <c r="D81" s="365">
        <v>1</v>
      </c>
      <c r="E81" s="740" t="s">
        <v>1086</v>
      </c>
      <c r="F81" s="372">
        <v>20</v>
      </c>
      <c r="G81" s="372">
        <v>40</v>
      </c>
      <c r="H81" s="372">
        <v>60</v>
      </c>
      <c r="I81" s="372">
        <v>80</v>
      </c>
      <c r="J81" s="372">
        <v>94</v>
      </c>
      <c r="K81" s="372">
        <f t="shared" si="2"/>
        <v>94</v>
      </c>
      <c r="L81" s="590" t="s">
        <v>81</v>
      </c>
      <c r="O81" s="428"/>
    </row>
    <row r="82" spans="1:15" s="387" customFormat="1" ht="44.25" customHeight="1" x14ac:dyDescent="0.25">
      <c r="A82" s="1005" t="s">
        <v>137</v>
      </c>
      <c r="B82" s="987" t="s">
        <v>63</v>
      </c>
      <c r="C82" s="987" t="s">
        <v>194</v>
      </c>
      <c r="D82" s="365">
        <v>1</v>
      </c>
      <c r="E82" s="366" t="s">
        <v>1087</v>
      </c>
      <c r="F82" s="533">
        <v>22.22</v>
      </c>
      <c r="G82" s="372">
        <v>44</v>
      </c>
      <c r="H82" s="372">
        <v>67</v>
      </c>
      <c r="I82" s="372" t="s">
        <v>344</v>
      </c>
      <c r="J82" s="372" t="s">
        <v>344</v>
      </c>
      <c r="K82" s="372" t="s">
        <v>344</v>
      </c>
      <c r="L82" s="987" t="s">
        <v>93</v>
      </c>
      <c r="O82" s="428"/>
    </row>
    <row r="83" spans="1:15" s="387" customFormat="1" ht="28.5" customHeight="1" x14ac:dyDescent="0.25">
      <c r="A83" s="1006"/>
      <c r="B83" s="988"/>
      <c r="C83" s="988"/>
      <c r="D83" s="365">
        <v>2</v>
      </c>
      <c r="E83" s="366" t="s">
        <v>1174</v>
      </c>
      <c r="F83" s="372" t="s">
        <v>344</v>
      </c>
      <c r="G83" s="372" t="s">
        <v>344</v>
      </c>
      <c r="H83" s="372" t="s">
        <v>344</v>
      </c>
      <c r="I83" s="372">
        <v>18</v>
      </c>
      <c r="J83" s="372">
        <v>18</v>
      </c>
      <c r="K83" s="372">
        <f>J83</f>
        <v>18</v>
      </c>
      <c r="L83" s="988"/>
      <c r="O83" s="428"/>
    </row>
    <row r="84" spans="1:15" s="387" customFormat="1" ht="42.75" customHeight="1" x14ac:dyDescent="0.25">
      <c r="A84" s="1006"/>
      <c r="B84" s="988"/>
      <c r="C84" s="988"/>
      <c r="D84" s="365">
        <v>3</v>
      </c>
      <c r="E84" s="366" t="s">
        <v>1088</v>
      </c>
      <c r="F84" s="372">
        <v>25.81</v>
      </c>
      <c r="G84" s="379">
        <v>42</v>
      </c>
      <c r="H84" s="379">
        <v>65</v>
      </c>
      <c r="I84" s="372" t="s">
        <v>344</v>
      </c>
      <c r="J84" s="372" t="s">
        <v>344</v>
      </c>
      <c r="K84" s="372" t="s">
        <v>344</v>
      </c>
      <c r="L84" s="988"/>
      <c r="O84" s="428"/>
    </row>
    <row r="85" spans="1:15" s="387" customFormat="1" ht="25.5" x14ac:dyDescent="0.25">
      <c r="A85" s="1006"/>
      <c r="B85" s="988"/>
      <c r="C85" s="988"/>
      <c r="D85" s="365">
        <v>4</v>
      </c>
      <c r="E85" s="950" t="s">
        <v>1175</v>
      </c>
      <c r="F85" s="372" t="s">
        <v>344</v>
      </c>
      <c r="G85" s="372" t="s">
        <v>344</v>
      </c>
      <c r="H85" s="372" t="s">
        <v>344</v>
      </c>
      <c r="I85" s="379">
        <v>30</v>
      </c>
      <c r="J85" s="379">
        <v>5</v>
      </c>
      <c r="K85" s="379">
        <f>J85</f>
        <v>5</v>
      </c>
      <c r="L85" s="988"/>
      <c r="O85" s="428"/>
    </row>
    <row r="86" spans="1:15" s="387" customFormat="1" ht="37.5" customHeight="1" x14ac:dyDescent="0.25">
      <c r="A86" s="1006"/>
      <c r="B86" s="988"/>
      <c r="C86" s="988"/>
      <c r="D86" s="365">
        <v>5</v>
      </c>
      <c r="E86" s="366" t="s">
        <v>1089</v>
      </c>
      <c r="F86" s="533">
        <v>12.9</v>
      </c>
      <c r="G86" s="372">
        <v>43</v>
      </c>
      <c r="H86" s="372">
        <v>67</v>
      </c>
      <c r="I86" s="372" t="s">
        <v>344</v>
      </c>
      <c r="J86" s="372" t="s">
        <v>344</v>
      </c>
      <c r="K86" s="372" t="s">
        <v>344</v>
      </c>
      <c r="L86" s="988"/>
      <c r="O86" s="428"/>
    </row>
    <row r="87" spans="1:15" s="387" customFormat="1" ht="28.5" customHeight="1" x14ac:dyDescent="0.25">
      <c r="A87" s="1023"/>
      <c r="B87" s="989"/>
      <c r="C87" s="989"/>
      <c r="D87" s="365">
        <v>6</v>
      </c>
      <c r="E87" s="366" t="s">
        <v>1176</v>
      </c>
      <c r="F87" s="372" t="s">
        <v>344</v>
      </c>
      <c r="G87" s="372" t="s">
        <v>344</v>
      </c>
      <c r="H87" s="372" t="s">
        <v>344</v>
      </c>
      <c r="I87" s="372">
        <v>2</v>
      </c>
      <c r="J87" s="372">
        <v>2</v>
      </c>
      <c r="K87" s="372">
        <f>J87</f>
        <v>2</v>
      </c>
      <c r="L87" s="989"/>
      <c r="O87" s="428"/>
    </row>
    <row r="88" spans="1:15" s="387" customFormat="1" ht="27" customHeight="1" x14ac:dyDescent="0.25">
      <c r="A88" s="1028" t="s">
        <v>118</v>
      </c>
      <c r="B88" s="987" t="s">
        <v>65</v>
      </c>
      <c r="C88" s="987" t="s">
        <v>750</v>
      </c>
      <c r="D88" s="365">
        <v>1</v>
      </c>
      <c r="E88" s="366" t="s">
        <v>799</v>
      </c>
      <c r="F88" s="372">
        <v>50</v>
      </c>
      <c r="G88" s="372">
        <v>60</v>
      </c>
      <c r="H88" s="372" t="s">
        <v>344</v>
      </c>
      <c r="I88" s="372" t="s">
        <v>344</v>
      </c>
      <c r="J88" s="372" t="s">
        <v>344</v>
      </c>
      <c r="K88" s="372" t="s">
        <v>344</v>
      </c>
      <c r="L88" s="987" t="s">
        <v>94</v>
      </c>
      <c r="O88" s="428"/>
    </row>
    <row r="89" spans="1:15" s="387" customFormat="1" ht="38.25" x14ac:dyDescent="0.25">
      <c r="A89" s="1029"/>
      <c r="B89" s="988"/>
      <c r="C89" s="988"/>
      <c r="D89" s="365">
        <v>2</v>
      </c>
      <c r="E89" s="366" t="s">
        <v>564</v>
      </c>
      <c r="F89" s="372" t="s">
        <v>344</v>
      </c>
      <c r="G89" s="372" t="s">
        <v>344</v>
      </c>
      <c r="H89" s="798">
        <v>10</v>
      </c>
      <c r="I89" s="372">
        <v>10</v>
      </c>
      <c r="J89" s="372">
        <v>10</v>
      </c>
      <c r="K89" s="372">
        <f>J89</f>
        <v>10</v>
      </c>
      <c r="L89" s="988"/>
      <c r="O89" s="428"/>
    </row>
    <row r="90" spans="1:15" s="387" customFormat="1" ht="53.25" customHeight="1" x14ac:dyDescent="0.25">
      <c r="A90" s="1029"/>
      <c r="B90" s="988"/>
      <c r="C90" s="988"/>
      <c r="D90" s="365">
        <v>3</v>
      </c>
      <c r="E90" s="366" t="s">
        <v>1177</v>
      </c>
      <c r="F90" s="372" t="s">
        <v>344</v>
      </c>
      <c r="G90" s="372" t="s">
        <v>344</v>
      </c>
      <c r="H90" s="627">
        <v>4</v>
      </c>
      <c r="I90" s="372">
        <v>4</v>
      </c>
      <c r="J90" s="372">
        <v>4</v>
      </c>
      <c r="K90" s="372">
        <f>J90</f>
        <v>4</v>
      </c>
      <c r="L90" s="988"/>
      <c r="O90" s="428"/>
    </row>
    <row r="91" spans="1:15" s="387" customFormat="1" ht="27.75" customHeight="1" x14ac:dyDescent="0.25">
      <c r="A91" s="808"/>
      <c r="B91" s="790"/>
      <c r="C91" s="790"/>
      <c r="D91" s="365">
        <v>4</v>
      </c>
      <c r="E91" s="366" t="s">
        <v>1184</v>
      </c>
      <c r="F91" s="372" t="s">
        <v>344</v>
      </c>
      <c r="G91" s="372" t="s">
        <v>344</v>
      </c>
      <c r="H91" s="372" t="s">
        <v>344</v>
      </c>
      <c r="I91" s="372">
        <v>50</v>
      </c>
      <c r="J91" s="372">
        <v>60</v>
      </c>
      <c r="K91" s="372">
        <f>J91</f>
        <v>60</v>
      </c>
      <c r="L91" s="790"/>
      <c r="O91" s="428"/>
    </row>
    <row r="92" spans="1:15" s="387" customFormat="1" ht="51.75" customHeight="1" x14ac:dyDescent="0.25">
      <c r="A92" s="1005" t="s">
        <v>138</v>
      </c>
      <c r="B92" s="987" t="s">
        <v>968</v>
      </c>
      <c r="C92" s="987" t="s">
        <v>783</v>
      </c>
      <c r="D92" s="365">
        <v>1</v>
      </c>
      <c r="E92" s="366" t="s">
        <v>1185</v>
      </c>
      <c r="F92" s="372">
        <v>50</v>
      </c>
      <c r="G92" s="372">
        <v>70</v>
      </c>
      <c r="H92" s="372">
        <v>80</v>
      </c>
      <c r="I92" s="372" t="s">
        <v>344</v>
      </c>
      <c r="J92" s="372" t="s">
        <v>344</v>
      </c>
      <c r="K92" s="372" t="s">
        <v>344</v>
      </c>
      <c r="L92" s="987" t="s">
        <v>83</v>
      </c>
      <c r="O92" s="428"/>
    </row>
    <row r="93" spans="1:15" s="387" customFormat="1" ht="41.25" customHeight="1" x14ac:dyDescent="0.25">
      <c r="A93" s="1006"/>
      <c r="B93" s="988"/>
      <c r="C93" s="988"/>
      <c r="D93" s="365">
        <v>2</v>
      </c>
      <c r="E93" s="366" t="s">
        <v>1186</v>
      </c>
      <c r="F93" s="372" t="s">
        <v>344</v>
      </c>
      <c r="G93" s="372" t="s">
        <v>344</v>
      </c>
      <c r="H93" s="372" t="s">
        <v>344</v>
      </c>
      <c r="I93" s="372">
        <v>2</v>
      </c>
      <c r="J93" s="372">
        <v>2</v>
      </c>
      <c r="K93" s="372">
        <v>2</v>
      </c>
      <c r="L93" s="988"/>
      <c r="O93" s="428"/>
    </row>
    <row r="94" spans="1:15" s="387" customFormat="1" ht="64.5" customHeight="1" x14ac:dyDescent="0.25">
      <c r="A94" s="1006"/>
      <c r="B94" s="988"/>
      <c r="C94" s="988"/>
      <c r="D94" s="365">
        <v>3</v>
      </c>
      <c r="E94" s="366" t="s">
        <v>804</v>
      </c>
      <c r="F94" s="372" t="s">
        <v>344</v>
      </c>
      <c r="G94" s="372" t="s">
        <v>344</v>
      </c>
      <c r="H94" s="372" t="s">
        <v>344</v>
      </c>
      <c r="I94" s="372">
        <v>5</v>
      </c>
      <c r="J94" s="372">
        <v>10</v>
      </c>
      <c r="K94" s="372">
        <f>J94</f>
        <v>10</v>
      </c>
      <c r="L94" s="988"/>
      <c r="O94" s="428"/>
    </row>
    <row r="95" spans="1:15" s="387" customFormat="1" ht="42" customHeight="1" x14ac:dyDescent="0.25">
      <c r="A95" s="1006"/>
      <c r="B95" s="988"/>
      <c r="C95" s="988"/>
      <c r="D95" s="365">
        <v>4</v>
      </c>
      <c r="E95" s="366" t="s">
        <v>1104</v>
      </c>
      <c r="F95" s="372" t="s">
        <v>344</v>
      </c>
      <c r="G95" s="372" t="s">
        <v>344</v>
      </c>
      <c r="H95" s="372">
        <v>70</v>
      </c>
      <c r="I95" s="372">
        <v>80</v>
      </c>
      <c r="J95" s="372">
        <v>90</v>
      </c>
      <c r="K95" s="372">
        <f>J95</f>
        <v>90</v>
      </c>
      <c r="L95" s="988"/>
      <c r="O95" s="428"/>
    </row>
    <row r="96" spans="1:15" s="387" customFormat="1" ht="25.5" x14ac:dyDescent="0.25">
      <c r="A96" s="1005" t="s">
        <v>139</v>
      </c>
      <c r="B96" s="1007" t="s">
        <v>598</v>
      </c>
      <c r="C96" s="1007" t="s">
        <v>43</v>
      </c>
      <c r="D96" s="365">
        <v>1</v>
      </c>
      <c r="E96" s="366" t="s">
        <v>1105</v>
      </c>
      <c r="F96" s="372">
        <v>84</v>
      </c>
      <c r="G96" s="372">
        <v>90</v>
      </c>
      <c r="H96" s="630" t="s">
        <v>937</v>
      </c>
      <c r="I96" s="766">
        <v>96</v>
      </c>
      <c r="J96" s="594">
        <v>100</v>
      </c>
      <c r="K96" s="372" t="s">
        <v>712</v>
      </c>
      <c r="L96" s="1007" t="s">
        <v>80</v>
      </c>
      <c r="O96" s="428"/>
    </row>
    <row r="97" spans="1:15" s="387" customFormat="1" ht="26.25" customHeight="1" x14ac:dyDescent="0.25">
      <c r="A97" s="1006"/>
      <c r="B97" s="1007"/>
      <c r="C97" s="1007"/>
      <c r="D97" s="365">
        <v>2</v>
      </c>
      <c r="E97" s="366" t="s">
        <v>745</v>
      </c>
      <c r="F97" s="372">
        <v>50</v>
      </c>
      <c r="G97" s="372">
        <v>60</v>
      </c>
      <c r="H97" s="594">
        <v>70</v>
      </c>
      <c r="I97" s="594">
        <v>80</v>
      </c>
      <c r="J97" s="594">
        <v>90</v>
      </c>
      <c r="K97" s="372">
        <f>J97</f>
        <v>90</v>
      </c>
      <c r="L97" s="1007"/>
      <c r="O97" s="428"/>
    </row>
    <row r="98" spans="1:15" s="387" customFormat="1" ht="25.5" x14ac:dyDescent="0.25">
      <c r="A98" s="1006"/>
      <c r="B98" s="1007"/>
      <c r="C98" s="1007"/>
      <c r="D98" s="365">
        <v>3</v>
      </c>
      <c r="E98" s="366" t="s">
        <v>746</v>
      </c>
      <c r="F98" s="372" t="s">
        <v>344</v>
      </c>
      <c r="G98" s="372" t="s">
        <v>344</v>
      </c>
      <c r="H98" s="372" t="s">
        <v>344</v>
      </c>
      <c r="I98" s="372">
        <v>30</v>
      </c>
      <c r="J98" s="372">
        <v>30</v>
      </c>
      <c r="K98" s="372">
        <v>30</v>
      </c>
      <c r="L98" s="1007"/>
      <c r="O98" s="428"/>
    </row>
    <row r="99" spans="1:15" s="387" customFormat="1" ht="15" customHeight="1" x14ac:dyDescent="0.25">
      <c r="A99" s="1006"/>
      <c r="B99" s="1007"/>
      <c r="C99" s="1007"/>
      <c r="D99" s="365">
        <v>4</v>
      </c>
      <c r="E99" s="366" t="s">
        <v>613</v>
      </c>
      <c r="F99" s="372" t="s">
        <v>344</v>
      </c>
      <c r="G99" s="372" t="s">
        <v>344</v>
      </c>
      <c r="H99" s="372" t="s">
        <v>344</v>
      </c>
      <c r="I99" s="372">
        <v>60</v>
      </c>
      <c r="J99" s="372">
        <v>60</v>
      </c>
      <c r="K99" s="372">
        <v>60</v>
      </c>
      <c r="L99" s="1007"/>
      <c r="O99" s="428"/>
    </row>
    <row r="100" spans="1:15" s="387" customFormat="1" ht="25.5" x14ac:dyDescent="0.25">
      <c r="A100" s="1023"/>
      <c r="B100" s="1007"/>
      <c r="C100" s="1007"/>
      <c r="D100" s="365">
        <v>5</v>
      </c>
      <c r="E100" s="366" t="s">
        <v>935</v>
      </c>
      <c r="F100" s="372" t="s">
        <v>344</v>
      </c>
      <c r="G100" s="372" t="s">
        <v>344</v>
      </c>
      <c r="H100" s="372" t="s">
        <v>344</v>
      </c>
      <c r="I100" s="372">
        <v>70</v>
      </c>
      <c r="J100" s="372">
        <v>80</v>
      </c>
      <c r="K100" s="372">
        <v>80</v>
      </c>
      <c r="L100" s="1007"/>
      <c r="O100" s="428"/>
    </row>
    <row r="101" spans="1:15" s="387" customFormat="1" ht="38.25" x14ac:dyDescent="0.25">
      <c r="A101" s="1005" t="s">
        <v>140</v>
      </c>
      <c r="B101" s="435" t="s">
        <v>618</v>
      </c>
      <c r="C101" s="987" t="s">
        <v>193</v>
      </c>
      <c r="D101" s="365">
        <v>1</v>
      </c>
      <c r="E101" s="752" t="s">
        <v>798</v>
      </c>
      <c r="F101" s="372">
        <v>20</v>
      </c>
      <c r="G101" s="372">
        <v>20</v>
      </c>
      <c r="H101" s="372" t="s">
        <v>344</v>
      </c>
      <c r="I101" s="372" t="s">
        <v>344</v>
      </c>
      <c r="J101" s="372" t="s">
        <v>344</v>
      </c>
      <c r="K101" s="372" t="s">
        <v>344</v>
      </c>
      <c r="L101" s="987" t="s">
        <v>82</v>
      </c>
      <c r="O101" s="428"/>
    </row>
    <row r="102" spans="1:15" s="387" customFormat="1" ht="38.25" x14ac:dyDescent="0.25">
      <c r="A102" s="1006"/>
      <c r="B102" s="436"/>
      <c r="C102" s="988"/>
      <c r="D102" s="365">
        <v>2</v>
      </c>
      <c r="E102" s="752" t="s">
        <v>1111</v>
      </c>
      <c r="F102" s="372" t="s">
        <v>344</v>
      </c>
      <c r="G102" s="372"/>
      <c r="H102" s="372">
        <v>40</v>
      </c>
      <c r="I102" s="372">
        <v>45</v>
      </c>
      <c r="J102" s="372">
        <v>45</v>
      </c>
      <c r="K102" s="372">
        <f>J102</f>
        <v>45</v>
      </c>
      <c r="L102" s="988"/>
      <c r="O102" s="428"/>
    </row>
    <row r="103" spans="1:15" s="387" customFormat="1" ht="25.5" x14ac:dyDescent="0.25">
      <c r="A103" s="1006"/>
      <c r="B103" s="436"/>
      <c r="C103" s="988"/>
      <c r="D103" s="365">
        <v>3</v>
      </c>
      <c r="E103" s="752" t="s">
        <v>1112</v>
      </c>
      <c r="F103" s="372" t="s">
        <v>344</v>
      </c>
      <c r="G103" s="372" t="s">
        <v>344</v>
      </c>
      <c r="H103" s="372">
        <v>24</v>
      </c>
      <c r="I103" s="372" t="s">
        <v>344</v>
      </c>
      <c r="J103" s="372" t="s">
        <v>344</v>
      </c>
      <c r="K103" s="372" t="s">
        <v>344</v>
      </c>
      <c r="L103" s="988"/>
      <c r="O103" s="428"/>
    </row>
    <row r="104" spans="1:15" s="387" customFormat="1" ht="38.25" x14ac:dyDescent="0.25">
      <c r="A104" s="1006"/>
      <c r="B104" s="436"/>
      <c r="C104" s="988"/>
      <c r="D104" s="365">
        <v>4</v>
      </c>
      <c r="E104" s="752" t="s">
        <v>1113</v>
      </c>
      <c r="F104" s="372" t="s">
        <v>344</v>
      </c>
      <c r="G104" s="372" t="s">
        <v>344</v>
      </c>
      <c r="H104" s="372" t="s">
        <v>344</v>
      </c>
      <c r="I104" s="372">
        <v>60</v>
      </c>
      <c r="J104" s="372">
        <v>60</v>
      </c>
      <c r="K104" s="372">
        <v>60</v>
      </c>
      <c r="L104" s="988"/>
      <c r="O104" s="428"/>
    </row>
    <row r="105" spans="1:15" s="387" customFormat="1" ht="41.25" customHeight="1" x14ac:dyDescent="0.25">
      <c r="A105" s="666" t="s">
        <v>141</v>
      </c>
      <c r="B105" s="791" t="s">
        <v>262</v>
      </c>
      <c r="C105" s="791" t="s">
        <v>545</v>
      </c>
      <c r="D105" s="365">
        <v>1</v>
      </c>
      <c r="E105" s="366" t="s">
        <v>754</v>
      </c>
      <c r="F105" s="372">
        <v>75</v>
      </c>
      <c r="G105" s="372">
        <v>75</v>
      </c>
      <c r="H105" s="372">
        <v>80</v>
      </c>
      <c r="I105" s="372">
        <v>85</v>
      </c>
      <c r="J105" s="372">
        <v>85</v>
      </c>
      <c r="K105" s="372">
        <f t="shared" ref="K105:K111" si="3">J105</f>
        <v>85</v>
      </c>
      <c r="L105" s="791" t="s">
        <v>88</v>
      </c>
      <c r="O105" s="428"/>
    </row>
    <row r="106" spans="1:15" s="387" customFormat="1" ht="27.75" customHeight="1" x14ac:dyDescent="0.25">
      <c r="A106" s="442" t="s">
        <v>142</v>
      </c>
      <c r="B106" s="377" t="s">
        <v>755</v>
      </c>
      <c r="C106" s="987" t="s">
        <v>936</v>
      </c>
      <c r="D106" s="365">
        <v>1</v>
      </c>
      <c r="E106" s="366" t="s">
        <v>806</v>
      </c>
      <c r="F106" s="372">
        <v>60</v>
      </c>
      <c r="G106" s="372">
        <v>70</v>
      </c>
      <c r="H106" s="372">
        <v>90</v>
      </c>
      <c r="I106" s="372">
        <v>91</v>
      </c>
      <c r="J106" s="372">
        <v>92</v>
      </c>
      <c r="K106" s="372">
        <f t="shared" si="3"/>
        <v>92</v>
      </c>
      <c r="L106" s="987" t="s">
        <v>89</v>
      </c>
      <c r="O106" s="428"/>
    </row>
    <row r="107" spans="1:15" s="387" customFormat="1" ht="25.5" x14ac:dyDescent="0.25">
      <c r="A107" s="443"/>
      <c r="B107" s="378"/>
      <c r="C107" s="988"/>
      <c r="D107" s="383">
        <v>2</v>
      </c>
      <c r="E107" s="757" t="s">
        <v>757</v>
      </c>
      <c r="F107" s="379">
        <v>50</v>
      </c>
      <c r="G107" s="379">
        <v>70</v>
      </c>
      <c r="H107" s="379">
        <v>90</v>
      </c>
      <c r="I107" s="379">
        <v>92</v>
      </c>
      <c r="J107" s="379">
        <v>93</v>
      </c>
      <c r="K107" s="379">
        <f t="shared" si="3"/>
        <v>93</v>
      </c>
      <c r="L107" s="988"/>
      <c r="O107" s="428"/>
    </row>
    <row r="108" spans="1:15" s="387" customFormat="1" ht="25.5" x14ac:dyDescent="0.25">
      <c r="A108" s="443"/>
      <c r="B108" s="378"/>
      <c r="C108" s="988"/>
      <c r="D108" s="365">
        <v>3</v>
      </c>
      <c r="E108" s="757" t="s">
        <v>807</v>
      </c>
      <c r="F108" s="399" t="s">
        <v>344</v>
      </c>
      <c r="G108" s="399" t="s">
        <v>344</v>
      </c>
      <c r="H108" s="399" t="s">
        <v>344</v>
      </c>
      <c r="I108" s="379">
        <v>250</v>
      </c>
      <c r="J108" s="379">
        <v>260</v>
      </c>
      <c r="K108" s="379">
        <f t="shared" si="3"/>
        <v>260</v>
      </c>
      <c r="L108" s="378"/>
      <c r="O108" s="428"/>
    </row>
    <row r="109" spans="1:15" s="387" customFormat="1" ht="38.25" x14ac:dyDescent="0.25">
      <c r="A109" s="739"/>
      <c r="B109" s="773"/>
      <c r="C109" s="737"/>
      <c r="D109" s="383">
        <v>4</v>
      </c>
      <c r="E109" s="757" t="s">
        <v>1116</v>
      </c>
      <c r="F109" s="372" t="s">
        <v>344</v>
      </c>
      <c r="G109" s="372" t="s">
        <v>344</v>
      </c>
      <c r="H109" s="372" t="s">
        <v>344</v>
      </c>
      <c r="I109" s="379">
        <v>12</v>
      </c>
      <c r="J109" s="379">
        <v>15</v>
      </c>
      <c r="K109" s="379">
        <f t="shared" si="3"/>
        <v>15</v>
      </c>
      <c r="L109" s="773"/>
      <c r="O109" s="428"/>
    </row>
    <row r="110" spans="1:15" s="387" customFormat="1" ht="26.25" customHeight="1" x14ac:dyDescent="0.25">
      <c r="A110" s="442" t="s">
        <v>143</v>
      </c>
      <c r="B110" s="435" t="s">
        <v>58</v>
      </c>
      <c r="C110" s="987" t="s">
        <v>1024</v>
      </c>
      <c r="D110" s="400">
        <v>1</v>
      </c>
      <c r="E110" s="441" t="s">
        <v>758</v>
      </c>
      <c r="F110" s="372">
        <v>90</v>
      </c>
      <c r="G110" s="372">
        <v>90</v>
      </c>
      <c r="H110" s="372">
        <v>90</v>
      </c>
      <c r="I110" s="372">
        <v>91</v>
      </c>
      <c r="J110" s="372">
        <v>90</v>
      </c>
      <c r="K110" s="372">
        <f t="shared" si="3"/>
        <v>90</v>
      </c>
      <c r="L110" s="435" t="s">
        <v>90</v>
      </c>
      <c r="O110" s="428"/>
    </row>
    <row r="111" spans="1:15" s="387" customFormat="1" ht="27.75" customHeight="1" x14ac:dyDescent="0.25">
      <c r="A111" s="444"/>
      <c r="B111" s="437"/>
      <c r="C111" s="989"/>
      <c r="D111" s="365">
        <v>2</v>
      </c>
      <c r="E111" s="441" t="s">
        <v>1023</v>
      </c>
      <c r="F111" s="399" t="s">
        <v>344</v>
      </c>
      <c r="G111" s="399" t="s">
        <v>344</v>
      </c>
      <c r="H111" s="399" t="s">
        <v>344</v>
      </c>
      <c r="I111" s="372">
        <v>90</v>
      </c>
      <c r="J111" s="372">
        <v>91</v>
      </c>
      <c r="K111" s="372">
        <f t="shared" si="3"/>
        <v>91</v>
      </c>
      <c r="L111" s="437"/>
      <c r="O111" s="428"/>
    </row>
    <row r="112" spans="1:15" s="395" customFormat="1" x14ac:dyDescent="0.25">
      <c r="A112" s="1005" t="s">
        <v>144</v>
      </c>
      <c r="B112" s="987" t="s">
        <v>181</v>
      </c>
      <c r="C112" s="987" t="s">
        <v>759</v>
      </c>
      <c r="D112" s="365">
        <v>1</v>
      </c>
      <c r="E112" s="366" t="s">
        <v>1214</v>
      </c>
      <c r="F112" s="372">
        <v>2</v>
      </c>
      <c r="G112" s="372">
        <v>2</v>
      </c>
      <c r="H112" s="372">
        <v>2</v>
      </c>
      <c r="I112" s="372">
        <v>25</v>
      </c>
      <c r="J112" s="372">
        <v>40</v>
      </c>
      <c r="K112" s="735">
        <f>J112</f>
        <v>40</v>
      </c>
      <c r="L112" s="987" t="s">
        <v>91</v>
      </c>
      <c r="O112" s="431"/>
    </row>
    <row r="113" spans="1:15" s="395" customFormat="1" ht="25.5" x14ac:dyDescent="0.25">
      <c r="A113" s="1006"/>
      <c r="B113" s="988"/>
      <c r="C113" s="988"/>
      <c r="D113" s="365">
        <v>2</v>
      </c>
      <c r="E113" s="366" t="s">
        <v>1215</v>
      </c>
      <c r="F113" s="372">
        <v>12</v>
      </c>
      <c r="G113" s="372">
        <v>34</v>
      </c>
      <c r="H113" s="372">
        <v>9</v>
      </c>
      <c r="I113" s="372">
        <v>11</v>
      </c>
      <c r="J113" s="372">
        <v>27</v>
      </c>
      <c r="K113" s="735">
        <f>J113</f>
        <v>27</v>
      </c>
      <c r="L113" s="988"/>
      <c r="O113" s="431"/>
    </row>
    <row r="114" spans="1:15" s="387" customFormat="1" ht="27.75" customHeight="1" x14ac:dyDescent="0.25">
      <c r="A114" s="445" t="s">
        <v>145</v>
      </c>
      <c r="B114" s="438" t="s">
        <v>61</v>
      </c>
      <c r="C114" s="438" t="s">
        <v>62</v>
      </c>
      <c r="D114" s="1024" t="s">
        <v>760</v>
      </c>
      <c r="E114" s="1025"/>
      <c r="F114" s="372">
        <v>30</v>
      </c>
      <c r="G114" s="372">
        <v>30</v>
      </c>
      <c r="H114" s="372">
        <v>30</v>
      </c>
      <c r="I114" s="372">
        <v>30</v>
      </c>
      <c r="J114" s="372">
        <v>30</v>
      </c>
      <c r="K114" s="372" t="s">
        <v>739</v>
      </c>
      <c r="L114" s="438" t="s">
        <v>92</v>
      </c>
      <c r="O114" s="428"/>
    </row>
    <row r="116" spans="1:15" x14ac:dyDescent="0.2">
      <c r="A116" s="1026" t="s">
        <v>154</v>
      </c>
      <c r="B116" s="1027"/>
    </row>
    <row r="117" spans="1:15" x14ac:dyDescent="0.2">
      <c r="A117" s="359" t="s">
        <v>786</v>
      </c>
      <c r="B117" s="367" t="s">
        <v>793</v>
      </c>
      <c r="C117" s="367"/>
      <c r="D117" s="367"/>
      <c r="E117" s="367"/>
      <c r="F117" s="367"/>
      <c r="G117" s="367"/>
      <c r="H117" s="367"/>
    </row>
    <row r="118" spans="1:15" x14ac:dyDescent="0.2">
      <c r="A118" s="359" t="s">
        <v>787</v>
      </c>
      <c r="B118" s="367" t="s">
        <v>788</v>
      </c>
      <c r="C118" s="367"/>
      <c r="D118" s="367"/>
      <c r="E118" s="367"/>
      <c r="F118" s="367"/>
      <c r="G118" s="367"/>
      <c r="H118" s="367"/>
    </row>
    <row r="119" spans="1:15" x14ac:dyDescent="0.2">
      <c r="A119" s="359" t="s">
        <v>1139</v>
      </c>
      <c r="B119" s="367" t="s">
        <v>1140</v>
      </c>
      <c r="C119" s="367"/>
      <c r="D119" s="367"/>
      <c r="E119" s="367"/>
      <c r="F119" s="367"/>
      <c r="G119" s="367"/>
      <c r="H119" s="367"/>
    </row>
    <row r="120" spans="1:15" ht="15" x14ac:dyDescent="0.2">
      <c r="A120" s="401" t="s">
        <v>155</v>
      </c>
      <c r="B120" s="402" t="s">
        <v>158</v>
      </c>
    </row>
    <row r="121" spans="1:15" ht="15" x14ac:dyDescent="0.2">
      <c r="A121" s="401" t="s">
        <v>156</v>
      </c>
      <c r="B121" s="402" t="s">
        <v>159</v>
      </c>
    </row>
    <row r="122" spans="1:15" ht="15" x14ac:dyDescent="0.2">
      <c r="A122" s="401" t="s">
        <v>157</v>
      </c>
      <c r="B122" s="402" t="s">
        <v>160</v>
      </c>
    </row>
  </sheetData>
  <dataConsolidate/>
  <mergeCells count="90">
    <mergeCell ref="C110:C111"/>
    <mergeCell ref="A101:A104"/>
    <mergeCell ref="C101:C104"/>
    <mergeCell ref="L101:L104"/>
    <mergeCell ref="A64:A68"/>
    <mergeCell ref="B64:B68"/>
    <mergeCell ref="C64:C68"/>
    <mergeCell ref="L64:L68"/>
    <mergeCell ref="A71:A75"/>
    <mergeCell ref="B71:B75"/>
    <mergeCell ref="A77:A80"/>
    <mergeCell ref="C77:C80"/>
    <mergeCell ref="L77:L80"/>
    <mergeCell ref="A88:A90"/>
    <mergeCell ref="B92:B95"/>
    <mergeCell ref="C92:C95"/>
    <mergeCell ref="A96:A100"/>
    <mergeCell ref="B96:B100"/>
    <mergeCell ref="C96:C100"/>
    <mergeCell ref="L96:L100"/>
    <mergeCell ref="L106:L107"/>
    <mergeCell ref="L112:L113"/>
    <mergeCell ref="D114:E114"/>
    <mergeCell ref="A116:B116"/>
    <mergeCell ref="A112:A113"/>
    <mergeCell ref="B112:B113"/>
    <mergeCell ref="C112:C113"/>
    <mergeCell ref="B88:B90"/>
    <mergeCell ref="C88:C90"/>
    <mergeCell ref="L88:L90"/>
    <mergeCell ref="A92:A95"/>
    <mergeCell ref="L45:L53"/>
    <mergeCell ref="B82:B87"/>
    <mergeCell ref="C82:C87"/>
    <mergeCell ref="L82:L87"/>
    <mergeCell ref="A55:A59"/>
    <mergeCell ref="B55:B59"/>
    <mergeCell ref="C71:C75"/>
    <mergeCell ref="L71:L75"/>
    <mergeCell ref="A82:A87"/>
    <mergeCell ref="C55:C59"/>
    <mergeCell ref="L55:L59"/>
    <mergeCell ref="C60:C63"/>
    <mergeCell ref="A45:A53"/>
    <mergeCell ref="B45:B53"/>
    <mergeCell ref="C45:C53"/>
    <mergeCell ref="A1:B1"/>
    <mergeCell ref="I1:L1"/>
    <mergeCell ref="A2:L2"/>
    <mergeCell ref="A3:L3"/>
    <mergeCell ref="A4:L4"/>
    <mergeCell ref="L6:L7"/>
    <mergeCell ref="A8:A9"/>
    <mergeCell ref="B8:B9"/>
    <mergeCell ref="A6:A7"/>
    <mergeCell ref="B6:B7"/>
    <mergeCell ref="C6:C7"/>
    <mergeCell ref="D6:E7"/>
    <mergeCell ref="F6:K6"/>
    <mergeCell ref="C8:C9"/>
    <mergeCell ref="L8:L9"/>
    <mergeCell ref="M35:M39"/>
    <mergeCell ref="C106:C108"/>
    <mergeCell ref="C32:C34"/>
    <mergeCell ref="C20:C21"/>
    <mergeCell ref="L60:L63"/>
    <mergeCell ref="L92:L95"/>
    <mergeCell ref="A15:A16"/>
    <mergeCell ref="B15:B16"/>
    <mergeCell ref="C15:C16"/>
    <mergeCell ref="L15:L16"/>
    <mergeCell ref="B10:B14"/>
    <mergeCell ref="C10:C14"/>
    <mergeCell ref="L10:L14"/>
    <mergeCell ref="A35:A39"/>
    <mergeCell ref="B35:B39"/>
    <mergeCell ref="C35:C39"/>
    <mergeCell ref="L35:L39"/>
    <mergeCell ref="A17:A19"/>
    <mergeCell ref="B17:B19"/>
    <mergeCell ref="C17:C19"/>
    <mergeCell ref="L17:L19"/>
    <mergeCell ref="L32:L34"/>
    <mergeCell ref="A26:A29"/>
    <mergeCell ref="B26:B29"/>
    <mergeCell ref="C26:C29"/>
    <mergeCell ref="D30:E30"/>
    <mergeCell ref="D31:E31"/>
    <mergeCell ref="A32:A34"/>
    <mergeCell ref="B32:B34"/>
  </mergeCells>
  <pageMargins left="1.1499999999999999" right="0.23622047244094491" top="0.74803149606299213" bottom="0.74803149606299213" header="0.31496062992125984" footer="0.31496062992125984"/>
  <pageSetup paperSize="9" scale="70" firstPageNumber="59" orientation="landscape" useFirstPageNumber="1" r:id="rId1"/>
  <rowBreaks count="6" manualBreakCount="6">
    <brk id="19" max="11" man="1"/>
    <brk id="34" max="11" man="1"/>
    <brk id="57" max="11" man="1"/>
    <brk id="76" max="11" man="1"/>
    <brk id="91" max="11" man="1"/>
    <brk id="105" max="11" man="1"/>
  </rowBreak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BreakPreview" zoomScale="110" zoomScaleSheetLayoutView="110" workbookViewId="0">
      <pane ySplit="5" topLeftCell="A9" activePane="bottomLeft" state="frozen"/>
      <selection pane="bottomLeft" activeCell="F12" sqref="F12"/>
    </sheetView>
  </sheetViews>
  <sheetFormatPr defaultRowHeight="15" x14ac:dyDescent="0.25"/>
  <cols>
    <col min="1" max="1" width="3.85546875" style="273" bestFit="1" customWidth="1"/>
    <col min="2" max="2" width="17.42578125" customWidth="1"/>
    <col min="3" max="3" width="2.140625" style="274" customWidth="1"/>
    <col min="4" max="4" width="42.85546875" customWidth="1"/>
    <col min="5" max="5" width="2" style="274" customWidth="1"/>
    <col min="6" max="6" width="54.42578125" customWidth="1"/>
    <col min="7" max="7" width="14.7109375" style="275" customWidth="1"/>
  </cols>
  <sheetData>
    <row r="1" spans="1:7" x14ac:dyDescent="0.25">
      <c r="A1" s="1139" t="s">
        <v>1141</v>
      </c>
      <c r="B1" s="1139"/>
      <c r="C1" s="1139"/>
      <c r="D1" s="1139"/>
      <c r="E1" s="1139"/>
      <c r="F1" s="1139"/>
      <c r="G1" s="1139"/>
    </row>
    <row r="2" spans="1:7" x14ac:dyDescent="0.25">
      <c r="A2" s="1139" t="s">
        <v>639</v>
      </c>
      <c r="B2" s="1139"/>
      <c r="C2" s="1139"/>
      <c r="D2" s="1139"/>
      <c r="E2" s="1139"/>
      <c r="F2" s="1139"/>
      <c r="G2" s="1139"/>
    </row>
    <row r="3" spans="1:7" x14ac:dyDescent="0.25">
      <c r="A3" s="1150" t="s">
        <v>640</v>
      </c>
      <c r="B3" s="1150"/>
      <c r="C3" s="1150"/>
      <c r="D3" s="1150"/>
      <c r="E3" s="1150"/>
      <c r="F3" s="1150"/>
      <c r="G3" s="1150"/>
    </row>
    <row r="4" spans="1:7" ht="15.75" thickBot="1" x14ac:dyDescent="0.3"/>
    <row r="5" spans="1:7" s="275" customFormat="1" ht="23.45" customHeight="1" x14ac:dyDescent="0.25">
      <c r="A5" s="276" t="s">
        <v>167</v>
      </c>
      <c r="B5" s="277" t="s">
        <v>641</v>
      </c>
      <c r="C5" s="1123" t="s">
        <v>642</v>
      </c>
      <c r="D5" s="1123"/>
      <c r="E5" s="1123" t="s">
        <v>643</v>
      </c>
      <c r="F5" s="1123"/>
      <c r="G5" s="278" t="s">
        <v>644</v>
      </c>
    </row>
    <row r="6" spans="1:7" ht="52.5" customHeight="1" x14ac:dyDescent="0.25">
      <c r="A6" s="1142">
        <v>1</v>
      </c>
      <c r="B6" s="1144" t="s">
        <v>166</v>
      </c>
      <c r="C6" s="1127" t="s">
        <v>645</v>
      </c>
      <c r="D6" s="1128"/>
      <c r="E6" s="1127" t="s">
        <v>800</v>
      </c>
      <c r="F6" s="1128"/>
      <c r="G6" s="1146" t="s">
        <v>1001</v>
      </c>
    </row>
    <row r="7" spans="1:7" ht="16.5" customHeight="1" x14ac:dyDescent="0.25">
      <c r="A7" s="1143"/>
      <c r="B7" s="1145"/>
      <c r="C7" s="1135" t="s">
        <v>646</v>
      </c>
      <c r="D7" s="1136"/>
      <c r="E7" s="1148" t="s">
        <v>647</v>
      </c>
      <c r="F7" s="1149"/>
      <c r="G7" s="1147"/>
    </row>
    <row r="8" spans="1:7" ht="28.5" customHeight="1" x14ac:dyDescent="0.25">
      <c r="A8" s="787"/>
      <c r="B8" s="788"/>
      <c r="C8" s="280"/>
      <c r="D8" s="281"/>
      <c r="E8" s="560">
        <v>1</v>
      </c>
      <c r="F8" s="43" t="s">
        <v>801</v>
      </c>
      <c r="G8" s="1147"/>
    </row>
    <row r="9" spans="1:7" ht="25.5" x14ac:dyDescent="0.25">
      <c r="A9" s="787"/>
      <c r="B9" s="788"/>
      <c r="C9" s="280"/>
      <c r="D9" s="281"/>
      <c r="E9" s="561">
        <v>2</v>
      </c>
      <c r="F9" s="789" t="s">
        <v>802</v>
      </c>
      <c r="G9" s="1147"/>
    </row>
    <row r="10" spans="1:7" ht="15.75" customHeight="1" x14ac:dyDescent="0.25">
      <c r="A10" s="786">
        <v>2</v>
      </c>
      <c r="B10" s="550" t="s">
        <v>168</v>
      </c>
      <c r="C10" s="1126" t="s">
        <v>648</v>
      </c>
      <c r="D10" s="1126"/>
      <c r="E10" s="1126" t="s">
        <v>649</v>
      </c>
      <c r="F10" s="1126"/>
      <c r="G10" s="283" t="s">
        <v>1002</v>
      </c>
    </row>
    <row r="11" spans="1:7" ht="54" customHeight="1" x14ac:dyDescent="0.25">
      <c r="A11" s="787"/>
      <c r="B11" s="284"/>
      <c r="C11" s="551">
        <v>1</v>
      </c>
      <c r="D11" s="552" t="s">
        <v>1129</v>
      </c>
      <c r="E11" s="551">
        <v>1</v>
      </c>
      <c r="F11" s="552" t="s">
        <v>1132</v>
      </c>
      <c r="G11" s="285"/>
    </row>
    <row r="12" spans="1:7" ht="54" customHeight="1" x14ac:dyDescent="0.25">
      <c r="A12" s="787"/>
      <c r="B12" s="284"/>
      <c r="C12" s="551">
        <v>2</v>
      </c>
      <c r="D12" s="552" t="s">
        <v>1130</v>
      </c>
      <c r="E12" s="551">
        <v>2</v>
      </c>
      <c r="F12" s="552" t="s">
        <v>1130</v>
      </c>
      <c r="G12" s="285"/>
    </row>
    <row r="13" spans="1:7" ht="38.25" x14ac:dyDescent="0.25">
      <c r="A13" s="787"/>
      <c r="B13" s="284"/>
      <c r="C13" s="551">
        <v>3</v>
      </c>
      <c r="D13" s="552" t="s">
        <v>650</v>
      </c>
      <c r="E13" s="551">
        <v>3</v>
      </c>
      <c r="F13" s="552" t="s">
        <v>1133</v>
      </c>
      <c r="G13" s="285"/>
    </row>
    <row r="14" spans="1:7" ht="40.5" customHeight="1" x14ac:dyDescent="0.25">
      <c r="A14" s="787"/>
      <c r="B14" s="284"/>
      <c r="C14" s="782">
        <v>4</v>
      </c>
      <c r="D14" s="783" t="s">
        <v>1131</v>
      </c>
      <c r="E14" s="551">
        <v>4</v>
      </c>
      <c r="F14" s="552" t="s">
        <v>1134</v>
      </c>
      <c r="G14" s="285"/>
    </row>
    <row r="15" spans="1:7" ht="26.25" customHeight="1" x14ac:dyDescent="0.25">
      <c r="A15" s="286"/>
      <c r="B15" s="287"/>
      <c r="C15" s="555"/>
      <c r="D15" s="556"/>
      <c r="E15" s="553">
        <v>5</v>
      </c>
      <c r="F15" s="554" t="s">
        <v>1135</v>
      </c>
      <c r="G15" s="288"/>
    </row>
    <row r="16" spans="1:7" ht="41.45" customHeight="1" x14ac:dyDescent="0.25">
      <c r="A16" s="289">
        <v>3</v>
      </c>
      <c r="B16" s="290" t="s">
        <v>651</v>
      </c>
      <c r="C16" s="1127" t="s">
        <v>652</v>
      </c>
      <c r="D16" s="1128"/>
      <c r="E16" s="1127" t="s">
        <v>653</v>
      </c>
      <c r="F16" s="1128"/>
      <c r="G16" s="291" t="s">
        <v>1003</v>
      </c>
    </row>
    <row r="17" spans="1:7" x14ac:dyDescent="0.25">
      <c r="A17" s="787">
        <v>4</v>
      </c>
      <c r="B17" s="1141" t="s">
        <v>654</v>
      </c>
      <c r="C17" s="1129" t="s">
        <v>655</v>
      </c>
      <c r="D17" s="1129"/>
      <c r="E17" s="1129" t="s">
        <v>656</v>
      </c>
      <c r="F17" s="1129"/>
      <c r="G17" s="292" t="s">
        <v>1004</v>
      </c>
    </row>
    <row r="18" spans="1:7" ht="25.5" x14ac:dyDescent="0.25">
      <c r="A18" s="787"/>
      <c r="B18" s="1141"/>
      <c r="C18" s="551">
        <v>1</v>
      </c>
      <c r="D18" s="552" t="s">
        <v>657</v>
      </c>
      <c r="E18" s="551">
        <v>1</v>
      </c>
      <c r="F18" s="552" t="s">
        <v>216</v>
      </c>
      <c r="G18" s="293"/>
    </row>
    <row r="19" spans="1:7" ht="16.5" customHeight="1" x14ac:dyDescent="0.25">
      <c r="A19" s="787"/>
      <c r="B19" s="284"/>
      <c r="C19" s="551">
        <v>2</v>
      </c>
      <c r="D19" s="552" t="s">
        <v>658</v>
      </c>
      <c r="E19" s="551">
        <v>2</v>
      </c>
      <c r="F19" s="552" t="s">
        <v>939</v>
      </c>
      <c r="G19" s="294"/>
    </row>
    <row r="20" spans="1:7" ht="26.25" customHeight="1" x14ac:dyDescent="0.25">
      <c r="A20" s="787"/>
      <c r="B20" s="284"/>
      <c r="C20" s="551">
        <v>3</v>
      </c>
      <c r="D20" s="552" t="s">
        <v>233</v>
      </c>
      <c r="E20" s="551">
        <v>3</v>
      </c>
      <c r="F20" s="552" t="s">
        <v>940</v>
      </c>
      <c r="G20" s="294"/>
    </row>
    <row r="21" spans="1:7" ht="27.2" customHeight="1" x14ac:dyDescent="0.25">
      <c r="A21" s="787"/>
      <c r="B21" s="284"/>
      <c r="C21" s="551">
        <v>4</v>
      </c>
      <c r="D21" s="1130" t="s">
        <v>659</v>
      </c>
      <c r="E21" s="551">
        <v>4</v>
      </c>
      <c r="F21" s="552" t="s">
        <v>938</v>
      </c>
      <c r="G21" s="293"/>
    </row>
    <row r="22" spans="1:7" ht="28.5" customHeight="1" x14ac:dyDescent="0.25">
      <c r="A22" s="787"/>
      <c r="B22" s="284"/>
      <c r="C22" s="551"/>
      <c r="D22" s="1131"/>
      <c r="E22" s="551">
        <v>5</v>
      </c>
      <c r="F22" s="552" t="s">
        <v>941</v>
      </c>
      <c r="G22" s="293"/>
    </row>
    <row r="23" spans="1:7" ht="27.4" customHeight="1" x14ac:dyDescent="0.25">
      <c r="A23" s="787"/>
      <c r="B23" s="284"/>
      <c r="C23" s="551"/>
      <c r="D23" s="558"/>
      <c r="E23" s="551">
        <v>6</v>
      </c>
      <c r="F23" s="552" t="s">
        <v>241</v>
      </c>
      <c r="G23" s="293"/>
    </row>
    <row r="24" spans="1:7" ht="25.5" x14ac:dyDescent="0.25">
      <c r="A24" s="286"/>
      <c r="B24" s="287"/>
      <c r="C24" s="553"/>
      <c r="D24" s="559"/>
      <c r="E24" s="553">
        <v>7</v>
      </c>
      <c r="F24" s="554" t="s">
        <v>247</v>
      </c>
      <c r="G24" s="295"/>
    </row>
    <row r="25" spans="1:7" ht="93.75" customHeight="1" x14ac:dyDescent="0.25">
      <c r="A25" s="289">
        <v>5</v>
      </c>
      <c r="B25" s="296" t="s">
        <v>660</v>
      </c>
      <c r="C25" s="1127" t="s">
        <v>761</v>
      </c>
      <c r="D25" s="1128"/>
      <c r="E25" s="1249" t="s">
        <v>1136</v>
      </c>
      <c r="F25" s="1140"/>
      <c r="G25" s="297" t="s">
        <v>803</v>
      </c>
    </row>
    <row r="26" spans="1:7" ht="27.75" customHeight="1" x14ac:dyDescent="0.25">
      <c r="A26" s="289">
        <v>6</v>
      </c>
      <c r="B26" s="298" t="s">
        <v>661</v>
      </c>
      <c r="C26" s="1140" t="s">
        <v>662</v>
      </c>
      <c r="D26" s="1140"/>
      <c r="E26" s="1140" t="s">
        <v>663</v>
      </c>
      <c r="F26" s="1140"/>
      <c r="G26" s="700" t="s">
        <v>778</v>
      </c>
    </row>
    <row r="27" spans="1:7" ht="27.75" customHeight="1" thickBot="1" x14ac:dyDescent="0.3">
      <c r="A27" s="299">
        <v>7</v>
      </c>
      <c r="B27" s="300" t="s">
        <v>664</v>
      </c>
      <c r="C27" s="1124" t="s">
        <v>665</v>
      </c>
      <c r="D27" s="1124"/>
      <c r="E27" s="1125" t="s">
        <v>666</v>
      </c>
      <c r="F27" s="1125"/>
      <c r="G27" s="701" t="s">
        <v>667</v>
      </c>
    </row>
    <row r="28" spans="1:7" x14ac:dyDescent="0.25">
      <c r="A28" s="274"/>
      <c r="B28" s="129"/>
      <c r="D28" s="129"/>
      <c r="F28" s="129"/>
    </row>
    <row r="29" spans="1:7" x14ac:dyDescent="0.25">
      <c r="A29" s="274"/>
      <c r="B29" s="129"/>
      <c r="D29" s="129"/>
      <c r="F29" s="129"/>
    </row>
    <row r="30" spans="1:7" x14ac:dyDescent="0.25">
      <c r="A30" s="274"/>
      <c r="B30" s="129"/>
      <c r="D30" s="129"/>
      <c r="F30" s="129"/>
    </row>
    <row r="31" spans="1:7" x14ac:dyDescent="0.25">
      <c r="A31" s="274"/>
      <c r="B31" s="129"/>
      <c r="D31" s="129"/>
      <c r="F31" s="129"/>
    </row>
    <row r="32" spans="1:7" x14ac:dyDescent="0.25">
      <c r="A32" s="274"/>
      <c r="B32" s="129"/>
      <c r="D32" s="129"/>
      <c r="F32" s="129"/>
    </row>
    <row r="33" spans="1:6" x14ac:dyDescent="0.25">
      <c r="A33" s="274"/>
      <c r="B33" s="129"/>
      <c r="D33" s="129"/>
      <c r="F33" s="129"/>
    </row>
    <row r="34" spans="1:6" x14ac:dyDescent="0.25">
      <c r="A34" s="274"/>
      <c r="B34" s="129"/>
      <c r="D34" s="129"/>
      <c r="F34" s="129"/>
    </row>
    <row r="35" spans="1:6" x14ac:dyDescent="0.25">
      <c r="A35" s="274"/>
      <c r="B35" s="129"/>
      <c r="D35" s="129"/>
      <c r="F35" s="129"/>
    </row>
    <row r="36" spans="1:6" x14ac:dyDescent="0.25">
      <c r="A36" s="274"/>
      <c r="B36" s="129"/>
      <c r="D36" s="129"/>
      <c r="F36" s="129"/>
    </row>
    <row r="37" spans="1:6" x14ac:dyDescent="0.25">
      <c r="A37" s="274"/>
      <c r="B37" s="129"/>
      <c r="D37" s="129"/>
      <c r="F37" s="129"/>
    </row>
    <row r="38" spans="1:6" x14ac:dyDescent="0.25">
      <c r="A38" s="274"/>
      <c r="B38" s="129"/>
      <c r="D38" s="129"/>
      <c r="F38" s="129"/>
    </row>
    <row r="39" spans="1:6" x14ac:dyDescent="0.25">
      <c r="A39" s="274"/>
      <c r="B39" s="129"/>
      <c r="D39" s="129"/>
      <c r="F39" s="129"/>
    </row>
    <row r="40" spans="1:6" x14ac:dyDescent="0.25">
      <c r="A40" s="274"/>
      <c r="B40" s="129"/>
      <c r="D40" s="129"/>
      <c r="F40" s="129"/>
    </row>
    <row r="41" spans="1:6" x14ac:dyDescent="0.25">
      <c r="A41" s="274"/>
      <c r="B41" s="129"/>
      <c r="D41" s="129"/>
      <c r="F41" s="129"/>
    </row>
    <row r="42" spans="1:6" x14ac:dyDescent="0.25">
      <c r="A42" s="274"/>
      <c r="B42" s="129"/>
      <c r="D42" s="129"/>
      <c r="F42" s="129"/>
    </row>
    <row r="43" spans="1:6" x14ac:dyDescent="0.25">
      <c r="A43" s="274"/>
      <c r="B43" s="129"/>
      <c r="D43" s="129"/>
      <c r="F43" s="129"/>
    </row>
    <row r="44" spans="1:6" x14ac:dyDescent="0.25">
      <c r="A44" s="274"/>
      <c r="B44" s="129"/>
      <c r="D44" s="129"/>
      <c r="F44" s="129"/>
    </row>
    <row r="45" spans="1:6" x14ac:dyDescent="0.25">
      <c r="A45" s="274"/>
      <c r="B45" s="129"/>
      <c r="D45" s="129"/>
      <c r="F45" s="129"/>
    </row>
    <row r="46" spans="1:6" x14ac:dyDescent="0.25">
      <c r="A46" s="274"/>
      <c r="B46" s="129"/>
      <c r="D46" s="129"/>
      <c r="F46" s="129"/>
    </row>
    <row r="47" spans="1:6" x14ac:dyDescent="0.25">
      <c r="A47" s="274"/>
      <c r="B47" s="129"/>
      <c r="D47" s="129"/>
      <c r="F47" s="129"/>
    </row>
    <row r="48" spans="1:6" x14ac:dyDescent="0.25">
      <c r="A48" s="274"/>
      <c r="B48" s="129"/>
      <c r="D48" s="129"/>
      <c r="F48" s="129"/>
    </row>
    <row r="49" spans="1:6" x14ac:dyDescent="0.25">
      <c r="A49" s="274"/>
      <c r="B49" s="129"/>
      <c r="D49" s="129"/>
      <c r="F49" s="129"/>
    </row>
    <row r="50" spans="1:6" x14ac:dyDescent="0.25">
      <c r="A50" s="274"/>
      <c r="B50" s="129"/>
      <c r="D50" s="129"/>
      <c r="F50" s="129"/>
    </row>
    <row r="51" spans="1:6" x14ac:dyDescent="0.25">
      <c r="A51" s="274"/>
      <c r="B51" s="129"/>
      <c r="D51" s="129"/>
      <c r="F51" s="129"/>
    </row>
    <row r="52" spans="1:6" x14ac:dyDescent="0.25">
      <c r="A52" s="274"/>
      <c r="B52" s="129"/>
      <c r="D52" s="129"/>
      <c r="F52" s="129"/>
    </row>
    <row r="53" spans="1:6" x14ac:dyDescent="0.25">
      <c r="A53" s="274"/>
      <c r="B53" s="129"/>
      <c r="D53" s="129"/>
      <c r="F53" s="129"/>
    </row>
    <row r="54" spans="1:6" x14ac:dyDescent="0.25">
      <c r="A54" s="274"/>
      <c r="B54" s="129"/>
      <c r="D54" s="129"/>
      <c r="F54" s="129"/>
    </row>
    <row r="55" spans="1:6" x14ac:dyDescent="0.25">
      <c r="A55" s="274"/>
      <c r="B55" s="129"/>
      <c r="D55" s="129"/>
      <c r="F55" s="129"/>
    </row>
    <row r="56" spans="1:6" x14ac:dyDescent="0.25">
      <c r="A56" s="274"/>
      <c r="B56" s="129"/>
      <c r="D56" s="129"/>
      <c r="F56" s="129"/>
    </row>
  </sheetData>
  <mergeCells count="26">
    <mergeCell ref="C27:D27"/>
    <mergeCell ref="E27:F27"/>
    <mergeCell ref="B17:B18"/>
    <mergeCell ref="C17:D17"/>
    <mergeCell ref="E17:F17"/>
    <mergeCell ref="D21:D22"/>
    <mergeCell ref="C25:D25"/>
    <mergeCell ref="E25:F25"/>
    <mergeCell ref="C10:D10"/>
    <mergeCell ref="E10:F10"/>
    <mergeCell ref="C16:D16"/>
    <mergeCell ref="E16:F16"/>
    <mergeCell ref="C26:D26"/>
    <mergeCell ref="E26:F26"/>
    <mergeCell ref="A1:G1"/>
    <mergeCell ref="A2:G2"/>
    <mergeCell ref="A3:G3"/>
    <mergeCell ref="C5:D5"/>
    <mergeCell ref="E5:F5"/>
    <mergeCell ref="A6:A7"/>
    <mergeCell ref="B6:B7"/>
    <mergeCell ref="C6:D6"/>
    <mergeCell ref="E6:F6"/>
    <mergeCell ref="G6:G9"/>
    <mergeCell ref="C7:D7"/>
    <mergeCell ref="E7:F7"/>
  </mergeCells>
  <pageMargins left="0.4" right="0.34" top="0.53" bottom="0.51" header="0.31496062992125984" footer="0.31496062992125984"/>
  <pageSetup paperSize="9" orientation="landscape" r:id="rId1"/>
  <rowBreaks count="1" manualBreakCount="1">
    <brk id="16"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6"/>
  <sheetViews>
    <sheetView view="pageBreakPreview" topLeftCell="A4" zoomScale="90" zoomScaleSheetLayoutView="90" workbookViewId="0">
      <selection activeCell="B10" sqref="B10"/>
    </sheetView>
  </sheetViews>
  <sheetFormatPr defaultColWidth="9.140625" defaultRowHeight="12.75" x14ac:dyDescent="0.2"/>
  <cols>
    <col min="1" max="1" width="5.7109375" style="4" customWidth="1"/>
    <col min="2" max="2" width="50.7109375" style="5" customWidth="1"/>
    <col min="3" max="4" width="40.7109375" style="5" hidden="1" customWidth="1"/>
    <col min="5" max="9" width="15.42578125" style="8" customWidth="1"/>
    <col min="10" max="10" width="30.7109375" style="5" hidden="1" customWidth="1"/>
    <col min="11" max="16384" width="9.140625" style="6"/>
  </cols>
  <sheetData>
    <row r="1" spans="1:10" s="1" customFormat="1" ht="15.75" x14ac:dyDescent="0.25">
      <c r="A1" s="1041" t="s">
        <v>762</v>
      </c>
      <c r="B1" s="1042"/>
      <c r="C1" s="1042"/>
      <c r="D1" s="1042"/>
      <c r="E1" s="1042"/>
      <c r="F1" s="1042"/>
      <c r="G1" s="1042"/>
      <c r="H1" s="1042"/>
      <c r="I1" s="1042"/>
      <c r="J1" s="1042"/>
    </row>
    <row r="2" spans="1:10" s="1" customFormat="1" ht="15.75" x14ac:dyDescent="0.25">
      <c r="A2" s="1041" t="s">
        <v>165</v>
      </c>
      <c r="B2" s="1042"/>
      <c r="C2" s="1042"/>
      <c r="D2" s="1042"/>
      <c r="E2" s="1042"/>
      <c r="F2" s="1042"/>
      <c r="G2" s="1042"/>
      <c r="H2" s="1042"/>
      <c r="I2" s="1042"/>
      <c r="J2" s="1042"/>
    </row>
    <row r="3" spans="1:10" s="1" customFormat="1" ht="15.75" x14ac:dyDescent="0.25">
      <c r="A3" s="1043" t="s">
        <v>147</v>
      </c>
      <c r="B3" s="1043"/>
      <c r="C3" s="1043"/>
      <c r="D3" s="1043"/>
      <c r="E3" s="1043"/>
      <c r="F3" s="1043"/>
      <c r="G3" s="1043"/>
      <c r="H3" s="1043"/>
      <c r="I3" s="1043"/>
      <c r="J3" s="1043"/>
    </row>
    <row r="4" spans="1:10" s="1" customFormat="1" ht="15.75" x14ac:dyDescent="0.25">
      <c r="A4" s="32"/>
      <c r="B4" s="10"/>
      <c r="C4" s="10"/>
      <c r="D4" s="10"/>
      <c r="E4" s="10"/>
      <c r="F4" s="10"/>
      <c r="G4" s="10"/>
      <c r="H4" s="10"/>
      <c r="I4" s="10"/>
      <c r="J4" s="10"/>
    </row>
    <row r="5" spans="1:10" s="4" customFormat="1" ht="15.4" customHeight="1" x14ac:dyDescent="0.25">
      <c r="A5" s="1032" t="s">
        <v>133</v>
      </c>
      <c r="B5" s="1033" t="s">
        <v>9</v>
      </c>
      <c r="C5" s="1033" t="s">
        <v>0</v>
      </c>
      <c r="D5" s="1035" t="s">
        <v>10</v>
      </c>
      <c r="E5" s="1036" t="s">
        <v>132</v>
      </c>
      <c r="F5" s="1037"/>
      <c r="G5" s="1037"/>
      <c r="H5" s="1037"/>
      <c r="I5" s="1038"/>
      <c r="J5" s="1039" t="s">
        <v>1</v>
      </c>
    </row>
    <row r="6" spans="1:10" s="4" customFormat="1" ht="15.4" customHeight="1" x14ac:dyDescent="0.25">
      <c r="A6" s="1032"/>
      <c r="B6" s="1034"/>
      <c r="C6" s="1034"/>
      <c r="D6" s="1035"/>
      <c r="E6" s="24">
        <v>2010</v>
      </c>
      <c r="F6" s="25">
        <v>2011</v>
      </c>
      <c r="G6" s="25">
        <v>2012</v>
      </c>
      <c r="H6" s="25">
        <v>2013</v>
      </c>
      <c r="I6" s="25">
        <v>2014</v>
      </c>
      <c r="J6" s="1040"/>
    </row>
    <row r="7" spans="1:10" s="14" customFormat="1" ht="31.5" customHeight="1" x14ac:dyDescent="0.25">
      <c r="A7" s="33">
        <v>1</v>
      </c>
      <c r="B7" s="11" t="s">
        <v>1161</v>
      </c>
      <c r="C7" s="11" t="s">
        <v>3</v>
      </c>
      <c r="D7" s="12" t="s">
        <v>100</v>
      </c>
      <c r="E7" s="13">
        <f>SUM(E8:E13)</f>
        <v>214.7</v>
      </c>
      <c r="F7" s="13">
        <f>SUM(F8:F13)</f>
        <v>222</v>
      </c>
      <c r="G7" s="13">
        <f>SUM(G8:G13)</f>
        <v>189</v>
      </c>
      <c r="H7" s="13">
        <f>SUM(H8:H13)</f>
        <v>207</v>
      </c>
      <c r="I7" s="13">
        <f>SUM(I8:I13)</f>
        <v>226</v>
      </c>
      <c r="J7" s="11" t="s">
        <v>71</v>
      </c>
    </row>
    <row r="8" spans="1:10" s="16" customFormat="1" ht="26.25" customHeight="1" x14ac:dyDescent="0.25">
      <c r="A8" s="30" t="s">
        <v>11</v>
      </c>
      <c r="B8" s="15" t="s">
        <v>69</v>
      </c>
      <c r="C8" s="15" t="s">
        <v>101</v>
      </c>
      <c r="D8" s="2" t="s">
        <v>99</v>
      </c>
      <c r="E8" s="19">
        <v>5.2</v>
      </c>
      <c r="F8" s="19">
        <v>80.400000000000006</v>
      </c>
      <c r="G8" s="19">
        <v>6</v>
      </c>
      <c r="H8" s="19">
        <v>7</v>
      </c>
      <c r="I8" s="19">
        <v>7</v>
      </c>
      <c r="J8" s="15" t="s">
        <v>72</v>
      </c>
    </row>
    <row r="9" spans="1:10" s="16" customFormat="1" ht="26.25" customHeight="1" x14ac:dyDescent="0.25">
      <c r="A9" s="30" t="s">
        <v>12</v>
      </c>
      <c r="B9" s="15" t="s">
        <v>68</v>
      </c>
      <c r="C9" s="15" t="s">
        <v>4</v>
      </c>
      <c r="D9" s="2" t="s">
        <v>102</v>
      </c>
      <c r="E9" s="19">
        <v>162.9</v>
      </c>
      <c r="F9" s="19">
        <v>88.6</v>
      </c>
      <c r="G9" s="19">
        <v>130</v>
      </c>
      <c r="H9" s="19">
        <v>140</v>
      </c>
      <c r="I9" s="19">
        <v>152</v>
      </c>
      <c r="J9" s="15" t="s">
        <v>73</v>
      </c>
    </row>
    <row r="10" spans="1:10" s="16" customFormat="1" ht="42" customHeight="1" x14ac:dyDescent="0.25">
      <c r="A10" s="29" t="s">
        <v>13</v>
      </c>
      <c r="B10" s="2" t="s">
        <v>5</v>
      </c>
      <c r="C10" s="2" t="s">
        <v>6</v>
      </c>
      <c r="D10" s="2" t="s">
        <v>103</v>
      </c>
      <c r="E10" s="20">
        <v>34.200000000000003</v>
      </c>
      <c r="F10" s="20">
        <v>40</v>
      </c>
      <c r="G10" s="20">
        <v>39</v>
      </c>
      <c r="H10" s="20">
        <v>44</v>
      </c>
      <c r="I10" s="20">
        <v>49</v>
      </c>
      <c r="J10" s="2" t="s">
        <v>74</v>
      </c>
    </row>
    <row r="11" spans="1:10" s="16" customFormat="1" ht="50.25" customHeight="1" x14ac:dyDescent="0.25">
      <c r="A11" s="30" t="s">
        <v>23</v>
      </c>
      <c r="B11" s="15" t="s">
        <v>7</v>
      </c>
      <c r="C11" s="15" t="s">
        <v>8</v>
      </c>
      <c r="D11" s="2" t="s">
        <v>104</v>
      </c>
      <c r="E11" s="19">
        <v>4.7</v>
      </c>
      <c r="F11" s="19">
        <v>5</v>
      </c>
      <c r="G11" s="19">
        <v>5</v>
      </c>
      <c r="H11" s="19">
        <v>6</v>
      </c>
      <c r="I11" s="19">
        <v>7</v>
      </c>
      <c r="J11" s="15" t="s">
        <v>75</v>
      </c>
    </row>
    <row r="12" spans="1:10" s="16" customFormat="1" ht="28.5" customHeight="1" x14ac:dyDescent="0.25">
      <c r="A12" s="29" t="s">
        <v>14</v>
      </c>
      <c r="B12" s="3" t="s">
        <v>24</v>
      </c>
      <c r="C12" s="3" t="s">
        <v>25</v>
      </c>
      <c r="D12" s="3" t="s">
        <v>105</v>
      </c>
      <c r="E12" s="21">
        <v>2.6</v>
      </c>
      <c r="F12" s="21">
        <v>3</v>
      </c>
      <c r="G12" s="21">
        <v>3</v>
      </c>
      <c r="H12" s="21">
        <v>3</v>
      </c>
      <c r="I12" s="21">
        <v>4</v>
      </c>
      <c r="J12" s="3" t="s">
        <v>76</v>
      </c>
    </row>
    <row r="13" spans="1:10" s="38" customFormat="1" ht="26.25" customHeight="1" x14ac:dyDescent="0.25">
      <c r="A13" s="29" t="s">
        <v>15</v>
      </c>
      <c r="B13" s="23" t="s">
        <v>27</v>
      </c>
      <c r="C13" s="23" t="s">
        <v>28</v>
      </c>
      <c r="D13" s="2" t="s">
        <v>110</v>
      </c>
      <c r="E13" s="20">
        <v>5.0999999999999996</v>
      </c>
      <c r="F13" s="20">
        <v>5</v>
      </c>
      <c r="G13" s="20">
        <v>6</v>
      </c>
      <c r="H13" s="20">
        <v>7</v>
      </c>
      <c r="I13" s="20">
        <v>7</v>
      </c>
      <c r="J13" s="23" t="s">
        <v>77</v>
      </c>
    </row>
    <row r="14" spans="1:10" s="18" customFormat="1" ht="31.5" customHeight="1" x14ac:dyDescent="0.25">
      <c r="A14" s="35">
        <v>2</v>
      </c>
      <c r="B14" s="36" t="s">
        <v>29</v>
      </c>
      <c r="C14" s="36" t="s">
        <v>30</v>
      </c>
      <c r="D14" s="36" t="s">
        <v>31</v>
      </c>
      <c r="E14" s="37">
        <f>SUM(E15:E16)</f>
        <v>35.299999999999997</v>
      </c>
      <c r="F14" s="37">
        <f>SUM(F15:F16)</f>
        <v>92</v>
      </c>
      <c r="G14" s="37">
        <f>SUM(G15:G16)</f>
        <v>40</v>
      </c>
      <c r="H14" s="37">
        <f>SUM(H15:H16)</f>
        <v>44</v>
      </c>
      <c r="I14" s="37">
        <f>SUM(I15:I16)</f>
        <v>48</v>
      </c>
      <c r="J14" s="36" t="s">
        <v>71</v>
      </c>
    </row>
    <row r="15" spans="1:10" s="16" customFormat="1" ht="17.45" customHeight="1" x14ac:dyDescent="0.25">
      <c r="A15" s="29" t="s">
        <v>16</v>
      </c>
      <c r="B15" s="3" t="s">
        <v>67</v>
      </c>
      <c r="C15" s="3" t="s">
        <v>32</v>
      </c>
      <c r="D15" s="3" t="s">
        <v>106</v>
      </c>
      <c r="E15" s="21">
        <v>11.8</v>
      </c>
      <c r="F15" s="21">
        <v>47</v>
      </c>
      <c r="G15" s="21">
        <v>13</v>
      </c>
      <c r="H15" s="21">
        <v>15</v>
      </c>
      <c r="I15" s="21">
        <v>17</v>
      </c>
      <c r="J15" s="3" t="s">
        <v>74</v>
      </c>
    </row>
    <row r="16" spans="1:10" s="38" customFormat="1" ht="30.75" customHeight="1" x14ac:dyDescent="0.25">
      <c r="A16" s="29" t="s">
        <v>38</v>
      </c>
      <c r="B16" s="23" t="s">
        <v>33</v>
      </c>
      <c r="C16" s="23" t="s">
        <v>34</v>
      </c>
      <c r="D16" s="2" t="s">
        <v>107</v>
      </c>
      <c r="E16" s="20">
        <v>23.5</v>
      </c>
      <c r="F16" s="20">
        <v>45</v>
      </c>
      <c r="G16" s="20">
        <v>27</v>
      </c>
      <c r="H16" s="20">
        <v>29</v>
      </c>
      <c r="I16" s="20">
        <v>31</v>
      </c>
      <c r="J16" s="23" t="s">
        <v>73</v>
      </c>
    </row>
    <row r="17" spans="1:15" s="42" customFormat="1" ht="18" customHeight="1" x14ac:dyDescent="0.25">
      <c r="A17" s="39">
        <v>3</v>
      </c>
      <c r="B17" s="40" t="s">
        <v>35</v>
      </c>
      <c r="C17" s="40" t="s">
        <v>36</v>
      </c>
      <c r="D17" s="41" t="s">
        <v>39</v>
      </c>
      <c r="E17" s="13">
        <f t="shared" ref="E17:J17" si="0">SUM(E18:E35)</f>
        <v>377.69999999999993</v>
      </c>
      <c r="F17" s="13">
        <f t="shared" si="0"/>
        <v>464.79999999999995</v>
      </c>
      <c r="G17" s="13">
        <f t="shared" si="0"/>
        <v>599</v>
      </c>
      <c r="H17" s="13">
        <f t="shared" si="0"/>
        <v>647</v>
      </c>
      <c r="I17" s="13">
        <f t="shared" si="0"/>
        <v>725</v>
      </c>
      <c r="J17" s="13">
        <f t="shared" si="0"/>
        <v>0</v>
      </c>
    </row>
    <row r="18" spans="1:15" s="16" customFormat="1" ht="18" customHeight="1" x14ac:dyDescent="0.25">
      <c r="A18" s="30" t="s">
        <v>17</v>
      </c>
      <c r="B18" s="3" t="s">
        <v>70</v>
      </c>
      <c r="C18" s="3" t="s">
        <v>40</v>
      </c>
      <c r="D18" s="3" t="s">
        <v>108</v>
      </c>
      <c r="E18" s="21">
        <v>5.6</v>
      </c>
      <c r="F18" s="21">
        <v>6</v>
      </c>
      <c r="G18" s="21">
        <v>6</v>
      </c>
      <c r="H18" s="21">
        <v>7</v>
      </c>
      <c r="I18" s="21">
        <v>8</v>
      </c>
      <c r="J18" s="3" t="s">
        <v>78</v>
      </c>
    </row>
    <row r="19" spans="1:15" s="16" customFormat="1" ht="24" customHeight="1" x14ac:dyDescent="0.25">
      <c r="A19" s="29" t="s">
        <v>18</v>
      </c>
      <c r="B19" s="23" t="s">
        <v>97</v>
      </c>
      <c r="C19" s="23" t="s">
        <v>41</v>
      </c>
      <c r="D19" s="2" t="s">
        <v>109</v>
      </c>
      <c r="E19" s="20">
        <v>2.7</v>
      </c>
      <c r="F19" s="20">
        <v>3</v>
      </c>
      <c r="G19" s="703">
        <v>3</v>
      </c>
      <c r="H19" s="703">
        <v>3</v>
      </c>
      <c r="I19" s="20">
        <v>4</v>
      </c>
      <c r="J19" s="17" t="s">
        <v>79</v>
      </c>
      <c r="L19" s="16">
        <v>344.8</v>
      </c>
    </row>
    <row r="20" spans="1:15" s="16" customFormat="1" ht="30" customHeight="1" x14ac:dyDescent="0.25">
      <c r="A20" s="30" t="s">
        <v>19</v>
      </c>
      <c r="B20" s="17" t="s">
        <v>98</v>
      </c>
      <c r="C20" s="17" t="s">
        <v>42</v>
      </c>
      <c r="D20" s="2" t="s">
        <v>111</v>
      </c>
      <c r="E20" s="19">
        <v>289.2</v>
      </c>
      <c r="F20" s="19">
        <v>344.8</v>
      </c>
      <c r="G20" s="19">
        <v>499</v>
      </c>
      <c r="H20" s="19">
        <v>534</v>
      </c>
      <c r="I20" s="19">
        <v>595</v>
      </c>
      <c r="J20" s="17" t="s">
        <v>26</v>
      </c>
    </row>
    <row r="21" spans="1:15" s="16" customFormat="1" ht="42" customHeight="1" x14ac:dyDescent="0.25">
      <c r="A21" s="29" t="s">
        <v>20</v>
      </c>
      <c r="B21" s="23" t="s">
        <v>96</v>
      </c>
      <c r="C21" s="23" t="s">
        <v>43</v>
      </c>
      <c r="D21" s="2" t="s">
        <v>112</v>
      </c>
      <c r="E21" s="20">
        <v>33.299999999999997</v>
      </c>
      <c r="F21" s="20">
        <v>55.2</v>
      </c>
      <c r="G21" s="20">
        <v>38</v>
      </c>
      <c r="H21" s="20">
        <v>41</v>
      </c>
      <c r="I21" s="20">
        <v>48</v>
      </c>
      <c r="J21" s="17" t="s">
        <v>80</v>
      </c>
      <c r="M21" s="16">
        <v>243.2</v>
      </c>
      <c r="N21" s="16">
        <v>138</v>
      </c>
      <c r="O21" s="16">
        <f>SUM(M21:N21)</f>
        <v>381.2</v>
      </c>
    </row>
    <row r="22" spans="1:15" s="16" customFormat="1" ht="15.75" customHeight="1" x14ac:dyDescent="0.25">
      <c r="A22" s="29" t="s">
        <v>21</v>
      </c>
      <c r="B22" s="3" t="s">
        <v>95</v>
      </c>
      <c r="C22" s="3" t="s">
        <v>44</v>
      </c>
      <c r="D22" s="3" t="s">
        <v>113</v>
      </c>
      <c r="E22" s="21">
        <v>2.8</v>
      </c>
      <c r="F22" s="21">
        <v>3</v>
      </c>
      <c r="G22" s="21">
        <v>3</v>
      </c>
      <c r="H22" s="21">
        <v>4</v>
      </c>
      <c r="I22" s="21">
        <v>4</v>
      </c>
      <c r="J22" s="3" t="s">
        <v>81</v>
      </c>
    </row>
    <row r="23" spans="1:15" s="16" customFormat="1" ht="30" customHeight="1" x14ac:dyDescent="0.25">
      <c r="A23" s="30" t="s">
        <v>22</v>
      </c>
      <c r="B23" s="15" t="s">
        <v>182</v>
      </c>
      <c r="C23" s="17" t="s">
        <v>45</v>
      </c>
      <c r="D23" s="17" t="s">
        <v>114</v>
      </c>
      <c r="E23" s="22">
        <v>2.8</v>
      </c>
      <c r="F23" s="22">
        <v>4.4000000000000004</v>
      </c>
      <c r="G23" s="22">
        <v>3</v>
      </c>
      <c r="H23" s="22">
        <v>4</v>
      </c>
      <c r="I23" s="22">
        <v>4</v>
      </c>
      <c r="J23" s="17" t="s">
        <v>82</v>
      </c>
    </row>
    <row r="24" spans="1:15" s="16" customFormat="1" ht="30" customHeight="1" x14ac:dyDescent="0.25">
      <c r="A24" s="29" t="s">
        <v>135</v>
      </c>
      <c r="B24" s="3" t="s">
        <v>51</v>
      </c>
      <c r="C24" s="3" t="s">
        <v>52</v>
      </c>
      <c r="D24" s="2" t="s">
        <v>115</v>
      </c>
      <c r="E24" s="20">
        <v>5.4</v>
      </c>
      <c r="F24" s="20">
        <v>6</v>
      </c>
      <c r="G24" s="20">
        <v>6</v>
      </c>
      <c r="H24" s="20">
        <v>7</v>
      </c>
      <c r="I24" s="20">
        <v>8</v>
      </c>
      <c r="J24" s="3" t="s">
        <v>86</v>
      </c>
    </row>
    <row r="25" spans="1:15" s="16" customFormat="1" ht="15.75" customHeight="1" x14ac:dyDescent="0.25">
      <c r="A25" s="30" t="s">
        <v>136</v>
      </c>
      <c r="B25" s="17" t="s">
        <v>53</v>
      </c>
      <c r="C25" s="17" t="s">
        <v>54</v>
      </c>
      <c r="D25" s="2" t="s">
        <v>116</v>
      </c>
      <c r="E25" s="19">
        <v>2.7</v>
      </c>
      <c r="F25" s="19">
        <v>3</v>
      </c>
      <c r="G25" s="19">
        <v>3</v>
      </c>
      <c r="H25" s="19">
        <v>3</v>
      </c>
      <c r="I25" s="19">
        <v>4</v>
      </c>
      <c r="J25" s="17" t="s">
        <v>87</v>
      </c>
    </row>
    <row r="26" spans="1:15" s="16" customFormat="1" ht="30" customHeight="1" x14ac:dyDescent="0.25">
      <c r="A26" s="30" t="s">
        <v>137</v>
      </c>
      <c r="B26" s="17" t="s">
        <v>63</v>
      </c>
      <c r="C26" s="17" t="s">
        <v>64</v>
      </c>
      <c r="D26" s="2" t="s">
        <v>117</v>
      </c>
      <c r="E26" s="19">
        <v>2.8</v>
      </c>
      <c r="F26" s="19">
        <v>3</v>
      </c>
      <c r="G26" s="19">
        <v>3</v>
      </c>
      <c r="H26" s="19">
        <v>4</v>
      </c>
      <c r="I26" s="19">
        <v>4</v>
      </c>
      <c r="J26" s="17" t="s">
        <v>93</v>
      </c>
    </row>
    <row r="27" spans="1:15" s="16" customFormat="1" ht="15.75" customHeight="1" x14ac:dyDescent="0.25">
      <c r="A27" s="34" t="s">
        <v>118</v>
      </c>
      <c r="B27" s="17" t="s">
        <v>65</v>
      </c>
      <c r="C27" s="17" t="s">
        <v>66</v>
      </c>
      <c r="D27" s="2" t="s">
        <v>119</v>
      </c>
      <c r="E27" s="19">
        <v>1.7</v>
      </c>
      <c r="F27" s="19">
        <v>2</v>
      </c>
      <c r="G27" s="19">
        <v>2</v>
      </c>
      <c r="H27" s="704">
        <v>3</v>
      </c>
      <c r="I27" s="704">
        <v>3</v>
      </c>
      <c r="J27" s="17" t="s">
        <v>94</v>
      </c>
    </row>
    <row r="28" spans="1:15" s="16" customFormat="1" ht="15.75" customHeight="1" x14ac:dyDescent="0.25">
      <c r="A28" s="31" t="s">
        <v>138</v>
      </c>
      <c r="B28" s="3" t="s">
        <v>46</v>
      </c>
      <c r="C28" s="3" t="s">
        <v>120</v>
      </c>
      <c r="D28" s="3" t="s">
        <v>121</v>
      </c>
      <c r="E28" s="21">
        <v>2.7</v>
      </c>
      <c r="F28" s="21">
        <v>3</v>
      </c>
      <c r="G28" s="21">
        <v>3</v>
      </c>
      <c r="H28" s="21">
        <v>3</v>
      </c>
      <c r="I28" s="21">
        <v>4</v>
      </c>
      <c r="J28" s="3" t="s">
        <v>83</v>
      </c>
    </row>
    <row r="29" spans="1:15" s="16" customFormat="1" ht="15.75" customHeight="1" x14ac:dyDescent="0.25">
      <c r="A29" s="29" t="s">
        <v>139</v>
      </c>
      <c r="B29" s="17" t="s">
        <v>47</v>
      </c>
      <c r="C29" s="17" t="s">
        <v>48</v>
      </c>
      <c r="D29" s="2" t="s">
        <v>122</v>
      </c>
      <c r="E29" s="19">
        <v>3</v>
      </c>
      <c r="F29" s="19">
        <v>3</v>
      </c>
      <c r="G29" s="19">
        <v>3</v>
      </c>
      <c r="H29" s="19">
        <v>4</v>
      </c>
      <c r="I29" s="19">
        <v>4</v>
      </c>
      <c r="J29" s="17" t="s">
        <v>84</v>
      </c>
    </row>
    <row r="30" spans="1:15" s="16" customFormat="1" ht="30.75" customHeight="1" x14ac:dyDescent="0.25">
      <c r="A30" s="29" t="s">
        <v>140</v>
      </c>
      <c r="B30" s="3" t="s">
        <v>164</v>
      </c>
      <c r="C30" s="3" t="s">
        <v>50</v>
      </c>
      <c r="D30" s="3" t="s">
        <v>123</v>
      </c>
      <c r="E30" s="21">
        <v>2.2000000000000002</v>
      </c>
      <c r="F30" s="21">
        <v>3</v>
      </c>
      <c r="G30" s="21">
        <v>3</v>
      </c>
      <c r="H30" s="21">
        <v>4</v>
      </c>
      <c r="I30" s="21">
        <v>4</v>
      </c>
      <c r="J30" s="3" t="s">
        <v>85</v>
      </c>
    </row>
    <row r="31" spans="1:15" s="16" customFormat="1" ht="15.4" customHeight="1" x14ac:dyDescent="0.25">
      <c r="A31" s="29" t="s">
        <v>141</v>
      </c>
      <c r="B31" s="2" t="s">
        <v>262</v>
      </c>
      <c r="C31" s="3" t="s">
        <v>124</v>
      </c>
      <c r="D31" s="3" t="s">
        <v>125</v>
      </c>
      <c r="E31" s="21">
        <v>4.8</v>
      </c>
      <c r="F31" s="21">
        <v>5</v>
      </c>
      <c r="G31" s="21">
        <v>5</v>
      </c>
      <c r="H31" s="21">
        <v>6</v>
      </c>
      <c r="I31" s="21">
        <v>7</v>
      </c>
      <c r="J31" s="3" t="s">
        <v>88</v>
      </c>
    </row>
    <row r="32" spans="1:15" s="16" customFormat="1" ht="30" customHeight="1" x14ac:dyDescent="0.25">
      <c r="A32" s="30" t="s">
        <v>142</v>
      </c>
      <c r="B32" s="17" t="s">
        <v>56</v>
      </c>
      <c r="C32" s="17" t="s">
        <v>57</v>
      </c>
      <c r="D32" s="2" t="s">
        <v>126</v>
      </c>
      <c r="E32" s="19">
        <v>5.2</v>
      </c>
      <c r="F32" s="19">
        <v>6</v>
      </c>
      <c r="G32" s="19">
        <v>6</v>
      </c>
      <c r="H32" s="19">
        <v>7</v>
      </c>
      <c r="I32" s="19">
        <v>8</v>
      </c>
      <c r="J32" s="17" t="s">
        <v>89</v>
      </c>
    </row>
    <row r="33" spans="1:10" s="16" customFormat="1" ht="18.75" customHeight="1" x14ac:dyDescent="0.25">
      <c r="A33" s="29" t="s">
        <v>143</v>
      </c>
      <c r="B33" s="3" t="s">
        <v>58</v>
      </c>
      <c r="C33" s="3" t="s">
        <v>59</v>
      </c>
      <c r="D33" s="3" t="s">
        <v>127</v>
      </c>
      <c r="E33" s="21">
        <v>3.4</v>
      </c>
      <c r="F33" s="21">
        <v>4</v>
      </c>
      <c r="G33" s="21">
        <v>4</v>
      </c>
      <c r="H33" s="21">
        <v>4</v>
      </c>
      <c r="I33" s="21">
        <v>5</v>
      </c>
      <c r="J33" s="3" t="s">
        <v>90</v>
      </c>
    </row>
    <row r="34" spans="1:10" s="16" customFormat="1" ht="18.75" customHeight="1" x14ac:dyDescent="0.25">
      <c r="A34" s="30" t="s">
        <v>144</v>
      </c>
      <c r="B34" s="17" t="s">
        <v>128</v>
      </c>
      <c r="C34" s="17" t="s">
        <v>60</v>
      </c>
      <c r="D34" s="2" t="s">
        <v>129</v>
      </c>
      <c r="E34" s="19">
        <v>3.4</v>
      </c>
      <c r="F34" s="19">
        <v>6.4</v>
      </c>
      <c r="G34" s="19">
        <v>4</v>
      </c>
      <c r="H34" s="19">
        <v>4</v>
      </c>
      <c r="I34" s="19">
        <v>5</v>
      </c>
      <c r="J34" s="17" t="s">
        <v>91</v>
      </c>
    </row>
    <row r="35" spans="1:10" s="16" customFormat="1" ht="18.75" customHeight="1" x14ac:dyDescent="0.25">
      <c r="A35" s="29" t="s">
        <v>145</v>
      </c>
      <c r="B35" s="3" t="s">
        <v>61</v>
      </c>
      <c r="C35" s="3" t="s">
        <v>62</v>
      </c>
      <c r="D35" s="3" t="s">
        <v>130</v>
      </c>
      <c r="E35" s="21">
        <v>4</v>
      </c>
      <c r="F35" s="21">
        <v>4</v>
      </c>
      <c r="G35" s="21">
        <v>5</v>
      </c>
      <c r="H35" s="21">
        <v>5</v>
      </c>
      <c r="I35" s="21">
        <v>6</v>
      </c>
      <c r="J35" s="3" t="s">
        <v>92</v>
      </c>
    </row>
    <row r="36" spans="1:10" s="9" customFormat="1" ht="17.45" customHeight="1" x14ac:dyDescent="0.25">
      <c r="A36" s="1030" t="s">
        <v>134</v>
      </c>
      <c r="B36" s="1031"/>
      <c r="C36" s="26"/>
      <c r="D36" s="27"/>
      <c r="E36" s="28">
        <f>E7+E14+E17</f>
        <v>627.69999999999993</v>
      </c>
      <c r="F36" s="28">
        <f>F7+F14+F17</f>
        <v>778.8</v>
      </c>
      <c r="G36" s="28">
        <f>G7+G14+G17</f>
        <v>828</v>
      </c>
      <c r="H36" s="28">
        <f>H7+H14+H17</f>
        <v>898</v>
      </c>
      <c r="I36" s="28">
        <f>I7+I14+I17</f>
        <v>999</v>
      </c>
      <c r="J36" s="7"/>
    </row>
  </sheetData>
  <mergeCells count="10">
    <mergeCell ref="E5:I5"/>
    <mergeCell ref="J5:J6"/>
    <mergeCell ref="A1:J1"/>
    <mergeCell ref="A2:J2"/>
    <mergeCell ref="A3:J3"/>
    <mergeCell ref="A36:B36"/>
    <mergeCell ref="A5:A6"/>
    <mergeCell ref="B5:B6"/>
    <mergeCell ref="C5:C6"/>
    <mergeCell ref="D5:D6"/>
  </mergeCells>
  <printOptions horizontalCentered="1"/>
  <pageMargins left="0.98" right="0.23622047244094491" top="0.94488188976377963" bottom="0.55118110236220474" header="0.31496062992125984" footer="0.31496062992125984"/>
  <pageSetup paperSize="9" scale="95" firstPageNumber="66" orientation="landscape" useFirstPageNumber="1" r:id="rId1"/>
  <rowBreaks count="1" manualBreakCount="1">
    <brk id="16" max="9"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0"/>
  <sheetViews>
    <sheetView view="pageBreakPreview" topLeftCell="C1" zoomScale="80" zoomScaleNormal="89" zoomScaleSheetLayoutView="80" workbookViewId="0">
      <selection activeCell="H9" sqref="H9"/>
    </sheetView>
  </sheetViews>
  <sheetFormatPr defaultRowHeight="15" x14ac:dyDescent="0.25"/>
  <cols>
    <col min="1" max="1" width="4.85546875" customWidth="1"/>
    <col min="2" max="2" width="24.140625" customWidth="1"/>
    <col min="3" max="3" width="4.5703125" customWidth="1"/>
    <col min="4" max="4" width="32.85546875" customWidth="1"/>
    <col min="5" max="5" width="0" hidden="1" customWidth="1"/>
    <col min="6" max="6" width="12.7109375" customWidth="1"/>
    <col min="7" max="7" width="12.5703125" customWidth="1"/>
    <col min="8" max="8" width="13.28515625" customWidth="1"/>
    <col min="9" max="9" width="12.5703125" customWidth="1"/>
    <col min="10" max="10" width="14.140625" style="137" customWidth="1"/>
    <col min="11" max="11" width="12.42578125" hidden="1" customWidth="1"/>
    <col min="12" max="15" width="10.28515625" customWidth="1"/>
    <col min="16" max="16" width="12.140625" style="137" customWidth="1"/>
    <col min="17" max="17" width="12.28515625" hidden="1" customWidth="1"/>
    <col min="18" max="18" width="12.140625" customWidth="1"/>
    <col min="19" max="19" width="12.5703125" customWidth="1"/>
    <col min="20" max="20" width="12.140625" customWidth="1"/>
    <col min="21" max="21" width="13" customWidth="1"/>
    <col min="22" max="22" width="13.85546875" style="137" customWidth="1"/>
  </cols>
  <sheetData>
    <row r="1" spans="1:22" ht="18.75" x14ac:dyDescent="0.3">
      <c r="A1" s="1044" t="s">
        <v>763</v>
      </c>
      <c r="B1" s="1044"/>
      <c r="C1" s="1044"/>
      <c r="D1" s="1044"/>
      <c r="E1" s="1044"/>
      <c r="F1" s="1044"/>
      <c r="G1" s="1044"/>
      <c r="H1" s="1044"/>
      <c r="I1" s="1044"/>
      <c r="J1" s="1044"/>
      <c r="K1" s="1044"/>
      <c r="L1" s="1044"/>
      <c r="M1" s="1044"/>
      <c r="N1" s="1044"/>
      <c r="O1" s="1044"/>
      <c r="P1" s="1044"/>
      <c r="Q1" s="1044"/>
      <c r="R1" s="1044"/>
      <c r="S1" s="1044"/>
      <c r="T1" s="1044"/>
      <c r="U1" s="1044"/>
      <c r="V1" s="1044"/>
    </row>
    <row r="2" spans="1:22" ht="18.75" x14ac:dyDescent="0.3">
      <c r="A2" s="1044" t="s">
        <v>207</v>
      </c>
      <c r="B2" s="1044"/>
      <c r="C2" s="1044"/>
      <c r="D2" s="1044"/>
      <c r="E2" s="1044"/>
      <c r="F2" s="1044"/>
      <c r="G2" s="1044"/>
      <c r="H2" s="1044"/>
      <c r="I2" s="1044"/>
      <c r="J2" s="1044"/>
      <c r="K2" s="1044"/>
      <c r="L2" s="1044"/>
      <c r="M2" s="1044"/>
      <c r="N2" s="1044"/>
      <c r="O2" s="1044"/>
      <c r="P2" s="1044"/>
      <c r="Q2" s="1044"/>
      <c r="R2" s="1044"/>
      <c r="S2" s="1044"/>
      <c r="T2" s="1044"/>
      <c r="U2" s="1044"/>
      <c r="V2" s="1044"/>
    </row>
    <row r="3" spans="1:22" ht="18.75" x14ac:dyDescent="0.3">
      <c r="A3" s="1044" t="s">
        <v>208</v>
      </c>
      <c r="B3" s="1044"/>
      <c r="C3" s="1044"/>
      <c r="D3" s="1044"/>
      <c r="E3" s="1044"/>
      <c r="F3" s="1044"/>
      <c r="G3" s="1044"/>
      <c r="H3" s="1044"/>
      <c r="I3" s="1044"/>
      <c r="J3" s="1044"/>
      <c r="K3" s="1044"/>
      <c r="L3" s="1044"/>
      <c r="M3" s="1044"/>
      <c r="N3" s="1044"/>
      <c r="O3" s="1044"/>
      <c r="P3" s="1044"/>
      <c r="Q3" s="1044"/>
      <c r="R3" s="1044"/>
      <c r="S3" s="1044"/>
      <c r="T3" s="1044"/>
      <c r="U3" s="1044"/>
      <c r="V3" s="1044"/>
    </row>
    <row r="4" spans="1:22" ht="15.75" thickBot="1" x14ac:dyDescent="0.3">
      <c r="F4" s="726"/>
      <c r="G4" s="726"/>
      <c r="H4" s="726"/>
      <c r="I4" s="726"/>
      <c r="J4" s="726"/>
      <c r="K4" s="726">
        <f t="shared" ref="K4" si="0">K7-K14</f>
        <v>0</v>
      </c>
      <c r="L4" s="726"/>
      <c r="M4" s="726"/>
      <c r="N4" s="726"/>
      <c r="O4" s="726"/>
    </row>
    <row r="5" spans="1:22" ht="15.4" customHeight="1" x14ac:dyDescent="0.25">
      <c r="A5" s="1045" t="s">
        <v>209</v>
      </c>
      <c r="B5" s="1046"/>
      <c r="C5" s="1049" t="s">
        <v>210</v>
      </c>
      <c r="D5" s="1049"/>
      <c r="E5" s="1051" t="s">
        <v>211</v>
      </c>
      <c r="F5" s="1052"/>
      <c r="G5" s="1052"/>
      <c r="H5" s="1052"/>
      <c r="I5" s="1052"/>
      <c r="J5" s="1052"/>
      <c r="K5" s="1052" t="s">
        <v>212</v>
      </c>
      <c r="L5" s="1052"/>
      <c r="M5" s="1052"/>
      <c r="N5" s="1052"/>
      <c r="O5" s="1052"/>
      <c r="P5" s="1052"/>
      <c r="Q5" s="1052" t="s">
        <v>213</v>
      </c>
      <c r="R5" s="1052"/>
      <c r="S5" s="1052"/>
      <c r="T5" s="1052"/>
      <c r="U5" s="1052"/>
      <c r="V5" s="1053"/>
    </row>
    <row r="6" spans="1:22" ht="15.75" thickBot="1" x14ac:dyDescent="0.3">
      <c r="A6" s="1047"/>
      <c r="B6" s="1048"/>
      <c r="C6" s="1050"/>
      <c r="D6" s="1050"/>
      <c r="E6" s="44">
        <v>2010</v>
      </c>
      <c r="F6" s="45">
        <v>2011</v>
      </c>
      <c r="G6" s="45">
        <v>2012</v>
      </c>
      <c r="H6" s="45">
        <v>2013</v>
      </c>
      <c r="I6" s="45">
        <v>2014</v>
      </c>
      <c r="J6" s="138" t="s">
        <v>214</v>
      </c>
      <c r="K6" s="45">
        <v>2010</v>
      </c>
      <c r="L6" s="45">
        <v>2011</v>
      </c>
      <c r="M6" s="45">
        <v>2012</v>
      </c>
      <c r="N6" s="45">
        <v>2013</v>
      </c>
      <c r="O6" s="45">
        <v>2014</v>
      </c>
      <c r="P6" s="138" t="s">
        <v>214</v>
      </c>
      <c r="Q6" s="45">
        <v>2010</v>
      </c>
      <c r="R6" s="45">
        <v>2011</v>
      </c>
      <c r="S6" s="45">
        <v>2012</v>
      </c>
      <c r="T6" s="45">
        <v>2013</v>
      </c>
      <c r="U6" s="45">
        <v>2014</v>
      </c>
      <c r="V6" s="158" t="s">
        <v>214</v>
      </c>
    </row>
    <row r="7" spans="1:22" ht="47.25" customHeight="1" x14ac:dyDescent="0.25">
      <c r="A7" s="46" t="s">
        <v>215</v>
      </c>
      <c r="B7" s="1054" t="s">
        <v>216</v>
      </c>
      <c r="C7" s="47" t="s">
        <v>217</v>
      </c>
      <c r="D7" s="48" t="s">
        <v>218</v>
      </c>
      <c r="E7" s="49"/>
      <c r="F7" s="50">
        <v>36.090000000000003</v>
      </c>
      <c r="G7" s="50">
        <v>50.7</v>
      </c>
      <c r="H7" s="50">
        <v>63.77</v>
      </c>
      <c r="I7" s="50">
        <v>73.540000000000006</v>
      </c>
      <c r="J7" s="152">
        <f>SUM(F7:I7)</f>
        <v>224.10000000000002</v>
      </c>
      <c r="K7" s="50"/>
      <c r="L7" s="50">
        <v>7.2</v>
      </c>
      <c r="M7" s="50">
        <v>7.2</v>
      </c>
      <c r="N7" s="50">
        <v>9.9</v>
      </c>
      <c r="O7" s="50">
        <v>9.9</v>
      </c>
      <c r="P7" s="152">
        <f>SUM(L7:O7)</f>
        <v>34.200000000000003</v>
      </c>
      <c r="Q7" s="50"/>
      <c r="R7" s="50">
        <f>F7-L7</f>
        <v>28.890000000000004</v>
      </c>
      <c r="S7" s="50">
        <f>G7-M7</f>
        <v>43.5</v>
      </c>
      <c r="T7" s="50">
        <f t="shared" ref="S7:U27" si="1">H7-N7</f>
        <v>53.870000000000005</v>
      </c>
      <c r="U7" s="50">
        <f t="shared" si="1"/>
        <v>63.640000000000008</v>
      </c>
      <c r="V7" s="170">
        <f>SUM(Q7:U7)</f>
        <v>189.9</v>
      </c>
    </row>
    <row r="8" spans="1:22" ht="31.5" x14ac:dyDescent="0.25">
      <c r="A8" s="51"/>
      <c r="B8" s="1055"/>
      <c r="C8" s="53" t="s">
        <v>219</v>
      </c>
      <c r="D8" s="54" t="s">
        <v>220</v>
      </c>
      <c r="E8" s="55"/>
      <c r="F8" s="56">
        <v>52.002000000000002</v>
      </c>
      <c r="G8" s="56">
        <v>55.070999999999998</v>
      </c>
      <c r="H8" s="56">
        <v>57.15</v>
      </c>
      <c r="I8" s="56">
        <v>59.184000000000005</v>
      </c>
      <c r="J8" s="153">
        <f>SUM(F8:I8)</f>
        <v>223.40700000000001</v>
      </c>
      <c r="K8" s="56"/>
      <c r="L8" s="56">
        <v>18.45</v>
      </c>
      <c r="M8" s="56">
        <v>19.350000000000001</v>
      </c>
      <c r="N8" s="56">
        <v>21.375</v>
      </c>
      <c r="O8" s="56">
        <v>25.2</v>
      </c>
      <c r="P8" s="153">
        <f>SUM(L8:O8)</f>
        <v>84.375</v>
      </c>
      <c r="Q8" s="56"/>
      <c r="R8" s="56">
        <f t="shared" ref="R8:R27" si="2">F8-L8</f>
        <v>33.552000000000007</v>
      </c>
      <c r="S8" s="56">
        <f t="shared" si="1"/>
        <v>35.720999999999997</v>
      </c>
      <c r="T8" s="56">
        <f t="shared" si="1"/>
        <v>35.774999999999999</v>
      </c>
      <c r="U8" s="56">
        <f t="shared" si="1"/>
        <v>33.984000000000009</v>
      </c>
      <c r="V8" s="171">
        <f>SUM(Q8:U8)</f>
        <v>139.03200000000001</v>
      </c>
    </row>
    <row r="9" spans="1:22" ht="31.5" x14ac:dyDescent="0.25">
      <c r="A9" s="51"/>
      <c r="B9" s="57"/>
      <c r="C9" s="53" t="s">
        <v>221</v>
      </c>
      <c r="D9" s="54" t="s">
        <v>222</v>
      </c>
      <c r="E9" s="55"/>
      <c r="F9" s="56">
        <v>382.42799999999994</v>
      </c>
      <c r="G9" s="56">
        <v>472.33800000000002</v>
      </c>
      <c r="H9" s="56">
        <v>490.16699999999997</v>
      </c>
      <c r="I9" s="56">
        <v>532.35629999999992</v>
      </c>
      <c r="J9" s="153">
        <f>SUM(F9:I9)</f>
        <v>1877.2892999999999</v>
      </c>
      <c r="K9" s="56"/>
      <c r="L9" s="56">
        <v>190.584</v>
      </c>
      <c r="M9" s="56">
        <v>299.71799999999996</v>
      </c>
      <c r="N9" s="56">
        <v>325.053</v>
      </c>
      <c r="O9" s="56">
        <v>372.16800000000001</v>
      </c>
      <c r="P9" s="153">
        <f>SUM(K9:O9)</f>
        <v>1187.5230000000001</v>
      </c>
      <c r="Q9" s="56"/>
      <c r="R9" s="56">
        <f t="shared" si="2"/>
        <v>191.84399999999994</v>
      </c>
      <c r="S9" s="56">
        <f t="shared" si="1"/>
        <v>172.62000000000006</v>
      </c>
      <c r="T9" s="56">
        <f t="shared" si="1"/>
        <v>165.11399999999998</v>
      </c>
      <c r="U9" s="56">
        <f t="shared" si="1"/>
        <v>160.18829999999991</v>
      </c>
      <c r="V9" s="171">
        <f>SUM(Q9:U9)</f>
        <v>689.76629999999989</v>
      </c>
    </row>
    <row r="10" spans="1:22" ht="48" customHeight="1" x14ac:dyDescent="0.25">
      <c r="A10" s="51"/>
      <c r="B10" s="57"/>
      <c r="C10" s="53" t="s">
        <v>223</v>
      </c>
      <c r="D10" s="54" t="s">
        <v>224</v>
      </c>
      <c r="E10" s="55"/>
      <c r="F10" s="56">
        <v>118.767</v>
      </c>
      <c r="G10" s="56">
        <v>57.387</v>
      </c>
      <c r="H10" s="56">
        <v>53.04</v>
      </c>
      <c r="I10" s="56">
        <v>47.65</v>
      </c>
      <c r="J10" s="153">
        <v>276.84399999999999</v>
      </c>
      <c r="K10" s="56"/>
      <c r="L10" s="56">
        <v>3.22</v>
      </c>
      <c r="M10" s="56">
        <v>3</v>
      </c>
      <c r="N10" s="56">
        <v>4</v>
      </c>
      <c r="O10" s="56">
        <v>4</v>
      </c>
      <c r="P10" s="153">
        <v>14.22</v>
      </c>
      <c r="Q10" s="56"/>
      <c r="R10" s="56">
        <v>115.547</v>
      </c>
      <c r="S10" s="56">
        <v>54.387</v>
      </c>
      <c r="T10" s="56">
        <v>49.04</v>
      </c>
      <c r="U10" s="56">
        <v>43.65</v>
      </c>
      <c r="V10" s="171">
        <v>262.62399999999997</v>
      </c>
    </row>
    <row r="11" spans="1:22" ht="6.75" customHeight="1" x14ac:dyDescent="0.25">
      <c r="A11" s="58"/>
      <c r="B11" s="59"/>
      <c r="C11" s="60"/>
      <c r="D11" s="59"/>
      <c r="E11" s="55"/>
      <c r="F11" s="56"/>
      <c r="G11" s="56"/>
      <c r="H11" s="56"/>
      <c r="I11" s="56"/>
      <c r="J11" s="139"/>
      <c r="K11" s="56"/>
      <c r="L11" s="56"/>
      <c r="M11" s="56"/>
      <c r="N11" s="56"/>
      <c r="O11" s="56"/>
      <c r="P11" s="139"/>
      <c r="Q11" s="56"/>
      <c r="R11" s="56">
        <f t="shared" si="2"/>
        <v>0</v>
      </c>
      <c r="S11" s="56">
        <f t="shared" si="1"/>
        <v>0</v>
      </c>
      <c r="T11" s="56">
        <f t="shared" si="1"/>
        <v>0</v>
      </c>
      <c r="U11" s="56">
        <f t="shared" si="1"/>
        <v>0</v>
      </c>
      <c r="V11" s="159"/>
    </row>
    <row r="12" spans="1:22" ht="97.5" customHeight="1" x14ac:dyDescent="0.25">
      <c r="A12" s="61" t="s">
        <v>225</v>
      </c>
      <c r="B12" s="62" t="s">
        <v>226</v>
      </c>
      <c r="C12" s="53" t="s">
        <v>227</v>
      </c>
      <c r="D12" s="54" t="s">
        <v>228</v>
      </c>
      <c r="E12" s="55"/>
      <c r="F12" s="56">
        <v>421.2</v>
      </c>
      <c r="G12" s="56">
        <f>467.98+450</f>
        <v>917.98</v>
      </c>
      <c r="H12" s="56">
        <f>513.8+525</f>
        <v>1038.8</v>
      </c>
      <c r="I12" s="56">
        <f>568.27+575</f>
        <v>1143.27</v>
      </c>
      <c r="J12" s="153">
        <f>SUM(E12:I12)</f>
        <v>3521.25</v>
      </c>
      <c r="K12" s="56"/>
      <c r="L12" s="56">
        <v>55.68</v>
      </c>
      <c r="M12" s="56">
        <v>42</v>
      </c>
      <c r="N12" s="56">
        <v>45</v>
      </c>
      <c r="O12" s="56">
        <v>53</v>
      </c>
      <c r="P12" s="153">
        <f>SUM(K12:O12)</f>
        <v>195.68</v>
      </c>
      <c r="Q12" s="56"/>
      <c r="R12" s="56">
        <f t="shared" si="2"/>
        <v>365.52</v>
      </c>
      <c r="S12" s="56">
        <f t="shared" si="1"/>
        <v>875.98</v>
      </c>
      <c r="T12" s="56">
        <f t="shared" si="1"/>
        <v>993.8</v>
      </c>
      <c r="U12" s="56">
        <f t="shared" si="1"/>
        <v>1090.27</v>
      </c>
      <c r="V12" s="171">
        <f>SUM(Q12:U12)</f>
        <v>3325.57</v>
      </c>
    </row>
    <row r="13" spans="1:22" ht="6.75" customHeight="1" x14ac:dyDescent="0.25">
      <c r="A13" s="58"/>
      <c r="B13" s="59"/>
      <c r="C13" s="60"/>
      <c r="D13" s="59"/>
      <c r="E13" s="55"/>
      <c r="F13" s="56"/>
      <c r="G13" s="56"/>
      <c r="H13" s="56"/>
      <c r="I13" s="56"/>
      <c r="J13" s="139"/>
      <c r="K13" s="56"/>
      <c r="L13" s="56"/>
      <c r="M13" s="56"/>
      <c r="N13" s="56"/>
      <c r="O13" s="56"/>
      <c r="P13" s="139"/>
      <c r="Q13" s="56"/>
      <c r="R13" s="56">
        <f t="shared" si="2"/>
        <v>0</v>
      </c>
      <c r="S13" s="56">
        <f t="shared" si="1"/>
        <v>0</v>
      </c>
      <c r="T13" s="56">
        <f t="shared" si="1"/>
        <v>0</v>
      </c>
      <c r="U13" s="56">
        <f t="shared" si="1"/>
        <v>0</v>
      </c>
      <c r="V13" s="159"/>
    </row>
    <row r="14" spans="1:22" ht="48" customHeight="1" x14ac:dyDescent="0.25">
      <c r="A14" s="1056" t="s">
        <v>229</v>
      </c>
      <c r="B14" s="1058" t="s">
        <v>940</v>
      </c>
      <c r="C14" s="724" t="s">
        <v>230</v>
      </c>
      <c r="D14" s="723" t="s">
        <v>218</v>
      </c>
      <c r="E14" s="55"/>
      <c r="F14" s="725">
        <v>4.01</v>
      </c>
      <c r="G14" s="56">
        <f>10/100*'[1]Lamp 3'!G7</f>
        <v>5.633</v>
      </c>
      <c r="H14" s="56">
        <f>10/100*'[1]Lamp 3'!H7</f>
        <v>7.085</v>
      </c>
      <c r="I14" s="56">
        <f>10/100*'[1]Lamp 3'!I7</f>
        <v>8.1709999999999994</v>
      </c>
      <c r="J14" s="56">
        <f>SUM(F14:I14)</f>
        <v>24.899000000000001</v>
      </c>
      <c r="K14" s="56">
        <f>10/100*'[1]Lamp 3'!K7</f>
        <v>0</v>
      </c>
      <c r="L14" s="56">
        <f>10/100*'[1]Lamp 3'!L7</f>
        <v>0.8</v>
      </c>
      <c r="M14" s="56">
        <f>10/100*'[1]Lamp 3'!M7</f>
        <v>0.8</v>
      </c>
      <c r="N14" s="56">
        <f>10/100*'[1]Lamp 3'!N7</f>
        <v>1.1000000000000001</v>
      </c>
      <c r="O14" s="56">
        <f>10/100*'[1]Lamp 3'!O7</f>
        <v>1.1000000000000001</v>
      </c>
      <c r="P14" s="56">
        <f>SUM(L14:O14)</f>
        <v>3.8000000000000003</v>
      </c>
      <c r="Q14" s="56">
        <f>10/100*'[1]Lamp 3'!Q7</f>
        <v>0</v>
      </c>
      <c r="R14" s="56">
        <f>F14-L14</f>
        <v>3.21</v>
      </c>
      <c r="S14" s="56">
        <f t="shared" si="1"/>
        <v>4.8330000000000002</v>
      </c>
      <c r="T14" s="56">
        <f t="shared" si="1"/>
        <v>5.9849999999999994</v>
      </c>
      <c r="U14" s="56">
        <f t="shared" si="1"/>
        <v>7.0709999999999997</v>
      </c>
      <c r="V14" s="159">
        <f>SUM(R14:U14)</f>
        <v>21.098999999999997</v>
      </c>
    </row>
    <row r="15" spans="1:22" ht="31.5" x14ac:dyDescent="0.25">
      <c r="A15" s="1057"/>
      <c r="B15" s="1055"/>
      <c r="C15" s="53" t="s">
        <v>1013</v>
      </c>
      <c r="D15" s="54" t="s">
        <v>220</v>
      </c>
      <c r="E15" s="55"/>
      <c r="F15" s="56">
        <f>10/100*'[1]Lamp 3'!F8</f>
        <v>5.7780000000000005</v>
      </c>
      <c r="G15" s="56">
        <f>10/100*'[1]Lamp 3'!G8</f>
        <v>6.1189999999999998</v>
      </c>
      <c r="H15" s="56">
        <f>10/100*'[1]Lamp 3'!H8</f>
        <v>6.3500000000000005</v>
      </c>
      <c r="I15" s="56">
        <f>10/100*'[1]Lamp 3'!I8</f>
        <v>6.5760000000000005</v>
      </c>
      <c r="J15" s="56">
        <f t="shared" ref="J15:J16" si="3">SUM(F15:I15)</f>
        <v>24.823</v>
      </c>
      <c r="K15" s="56"/>
      <c r="L15" s="56">
        <f>10/100*'[1]Lamp 3'!L8</f>
        <v>2.0500000000000003</v>
      </c>
      <c r="M15" s="56">
        <f>10/100*'[1]Lamp 3'!M8</f>
        <v>2.15</v>
      </c>
      <c r="N15" s="56">
        <f>10/100*'[1]Lamp 3'!N8</f>
        <v>2.375</v>
      </c>
      <c r="O15" s="56">
        <f>10/100*'[1]Lamp 3'!O8</f>
        <v>2.8000000000000003</v>
      </c>
      <c r="P15" s="56">
        <f t="shared" ref="P15:P16" si="4">SUM(L15:O15)</f>
        <v>9.375</v>
      </c>
      <c r="Q15" s="56"/>
      <c r="R15" s="56">
        <f>F15-L15</f>
        <v>3.7280000000000002</v>
      </c>
      <c r="S15" s="56">
        <f t="shared" si="1"/>
        <v>3.9689999999999999</v>
      </c>
      <c r="T15" s="56">
        <f t="shared" si="1"/>
        <v>3.9750000000000005</v>
      </c>
      <c r="U15" s="56">
        <f t="shared" si="1"/>
        <v>3.7760000000000002</v>
      </c>
      <c r="V15" s="159">
        <f t="shared" ref="V15:V16" si="5">SUM(R15:U15)</f>
        <v>15.448</v>
      </c>
    </row>
    <row r="16" spans="1:22" ht="34.5" customHeight="1" x14ac:dyDescent="0.25">
      <c r="A16" s="51"/>
      <c r="B16" s="52"/>
      <c r="C16" s="53" t="s">
        <v>1014</v>
      </c>
      <c r="D16" s="54" t="s">
        <v>222</v>
      </c>
      <c r="E16" s="55"/>
      <c r="F16" s="56">
        <f>10/100*'[1]Lamp 3'!F9</f>
        <v>42.491999999999997</v>
      </c>
      <c r="G16" s="56">
        <f>10/100*'[1]Lamp 3'!G9</f>
        <v>52.482000000000006</v>
      </c>
      <c r="H16" s="56">
        <f>10/100*'[1]Lamp 3'!H9</f>
        <v>54.463000000000001</v>
      </c>
      <c r="I16" s="56">
        <f>10/100*'[1]Lamp 3'!I9</f>
        <v>59.150700000000001</v>
      </c>
      <c r="J16" s="56">
        <f t="shared" si="3"/>
        <v>208.58770000000001</v>
      </c>
      <c r="K16" s="56"/>
      <c r="L16" s="56">
        <f>10/100*'[1]Lamp 3'!L9</f>
        <v>21.176000000000002</v>
      </c>
      <c r="M16" s="56">
        <f>10/100*'[1]Lamp 3'!M9</f>
        <v>33.302</v>
      </c>
      <c r="N16" s="56">
        <f>10/100*'[1]Lamp 3'!N9</f>
        <v>36.117000000000004</v>
      </c>
      <c r="O16" s="56">
        <f>10/100*'[1]Lamp 3'!O9</f>
        <v>41.352000000000004</v>
      </c>
      <c r="P16" s="56">
        <f t="shared" si="4"/>
        <v>131.947</v>
      </c>
      <c r="Q16" s="56"/>
      <c r="R16" s="56">
        <f t="shared" ref="R16" si="6">F16-L16</f>
        <v>21.315999999999995</v>
      </c>
      <c r="S16" s="56">
        <f t="shared" si="1"/>
        <v>19.180000000000007</v>
      </c>
      <c r="T16" s="56">
        <f t="shared" si="1"/>
        <v>18.345999999999997</v>
      </c>
      <c r="U16" s="56">
        <f t="shared" si="1"/>
        <v>17.798699999999997</v>
      </c>
      <c r="V16" s="159">
        <f t="shared" si="5"/>
        <v>76.640699999999995</v>
      </c>
    </row>
    <row r="17" spans="1:22" ht="8.25" customHeight="1" x14ac:dyDescent="0.25">
      <c r="A17" s="58"/>
      <c r="B17" s="59"/>
      <c r="C17" s="53"/>
      <c r="D17" s="54"/>
      <c r="E17" s="55"/>
      <c r="F17" s="56"/>
      <c r="G17" s="56"/>
      <c r="H17" s="56"/>
      <c r="I17" s="56"/>
      <c r="J17" s="139"/>
      <c r="K17" s="56"/>
      <c r="L17" s="56"/>
      <c r="M17" s="56"/>
      <c r="N17" s="56"/>
      <c r="O17" s="56"/>
      <c r="P17" s="139"/>
      <c r="Q17" s="56"/>
      <c r="R17" s="56"/>
      <c r="S17" s="56"/>
      <c r="T17" s="56"/>
      <c r="U17" s="56"/>
      <c r="V17" s="159"/>
    </row>
    <row r="18" spans="1:22" ht="48.75" customHeight="1" x14ac:dyDescent="0.25">
      <c r="A18" s="58" t="s">
        <v>232</v>
      </c>
      <c r="B18" s="64" t="s">
        <v>202</v>
      </c>
      <c r="C18" s="63" t="s">
        <v>234</v>
      </c>
      <c r="D18" s="54" t="s">
        <v>231</v>
      </c>
      <c r="E18" s="55"/>
      <c r="F18" s="56">
        <f>340.7102-13</f>
        <v>327.71019999999999</v>
      </c>
      <c r="G18" s="56">
        <f>689.567-14.5</f>
        <v>675.06700000000001</v>
      </c>
      <c r="H18" s="56">
        <f>673.3664-14</f>
        <v>659.3664</v>
      </c>
      <c r="I18" s="56">
        <f>652.0384-14</f>
        <v>638.03840000000002</v>
      </c>
      <c r="J18" s="153">
        <f>SUM(E18:I18)</f>
        <v>2300.1819999999998</v>
      </c>
      <c r="K18" s="56"/>
      <c r="L18" s="56">
        <v>52.22</v>
      </c>
      <c r="M18" s="56">
        <v>66.5</v>
      </c>
      <c r="N18" s="56">
        <v>71.8</v>
      </c>
      <c r="O18" s="56">
        <v>78.5</v>
      </c>
      <c r="P18" s="153">
        <f>SUM(K18:O18)</f>
        <v>269.02</v>
      </c>
      <c r="Q18" s="56"/>
      <c r="R18" s="56">
        <f t="shared" si="2"/>
        <v>275.49019999999996</v>
      </c>
      <c r="S18" s="56">
        <f t="shared" si="1"/>
        <v>608.56700000000001</v>
      </c>
      <c r="T18" s="56">
        <f t="shared" si="1"/>
        <v>587.56640000000004</v>
      </c>
      <c r="U18" s="56">
        <f t="shared" si="1"/>
        <v>559.53840000000002</v>
      </c>
      <c r="V18" s="171">
        <f>SUM(Q18:U18)</f>
        <v>2031.1619999999998</v>
      </c>
    </row>
    <row r="19" spans="1:22" ht="6.75" customHeight="1" x14ac:dyDescent="0.25">
      <c r="A19" s="51"/>
      <c r="B19" s="57"/>
      <c r="C19" s="60"/>
      <c r="D19" s="64"/>
      <c r="E19" s="55"/>
      <c r="F19" s="56"/>
      <c r="G19" s="56"/>
      <c r="H19" s="56"/>
      <c r="I19" s="56"/>
      <c r="J19" s="139"/>
      <c r="K19" s="56"/>
      <c r="L19" s="56"/>
      <c r="M19" s="56"/>
      <c r="N19" s="56"/>
      <c r="O19" s="56"/>
      <c r="P19" s="139"/>
      <c r="Q19" s="56"/>
      <c r="R19" s="56">
        <f t="shared" si="2"/>
        <v>0</v>
      </c>
      <c r="S19" s="56">
        <f t="shared" si="1"/>
        <v>0</v>
      </c>
      <c r="T19" s="56">
        <f t="shared" si="1"/>
        <v>0</v>
      </c>
      <c r="U19" s="56">
        <f t="shared" si="1"/>
        <v>0</v>
      </c>
      <c r="V19" s="159"/>
    </row>
    <row r="20" spans="1:22" ht="39.200000000000003" customHeight="1" x14ac:dyDescent="0.25">
      <c r="A20" s="61" t="s">
        <v>1009</v>
      </c>
      <c r="B20" s="1058" t="s">
        <v>1010</v>
      </c>
      <c r="C20" s="53" t="s">
        <v>238</v>
      </c>
      <c r="D20" s="54" t="s">
        <v>235</v>
      </c>
      <c r="E20" s="55"/>
      <c r="F20" s="65">
        <f>418.806-F21</f>
        <v>338.40599999999995</v>
      </c>
      <c r="G20" s="65">
        <f>193.106-G21</f>
        <v>177.60599999999999</v>
      </c>
      <c r="H20" s="65">
        <f>156.566-H21</f>
        <v>136.566</v>
      </c>
      <c r="I20" s="65">
        <f>163.776-I21</f>
        <v>154.27600000000001</v>
      </c>
      <c r="J20" s="154">
        <f>SUM(E20:I20)</f>
        <v>806.85400000000004</v>
      </c>
      <c r="K20" s="65"/>
      <c r="L20" s="65">
        <f>190.64-L21</f>
        <v>110.23999999999998</v>
      </c>
      <c r="M20" s="65">
        <f>62.7-M21</f>
        <v>56.7</v>
      </c>
      <c r="N20" s="65">
        <f>127.48-N21-54.28</f>
        <v>66.2</v>
      </c>
      <c r="O20" s="65">
        <f>136.98-O21-54.28</f>
        <v>75.699999999999989</v>
      </c>
      <c r="P20" s="154">
        <f>SUM(K20:O20)</f>
        <v>308.83999999999997</v>
      </c>
      <c r="Q20" s="65"/>
      <c r="R20" s="65">
        <f t="shared" si="2"/>
        <v>228.16599999999997</v>
      </c>
      <c r="S20" s="65">
        <f t="shared" si="1"/>
        <v>120.90599999999999</v>
      </c>
      <c r="T20" s="65">
        <f t="shared" si="1"/>
        <v>70.366</v>
      </c>
      <c r="U20" s="65">
        <f t="shared" si="1"/>
        <v>78.576000000000022</v>
      </c>
      <c r="V20" s="172">
        <f>SUM(Q20:U20)</f>
        <v>498.01399999999995</v>
      </c>
    </row>
    <row r="21" spans="1:22" ht="34.5" customHeight="1" x14ac:dyDescent="0.25">
      <c r="A21" s="51"/>
      <c r="B21" s="1055"/>
      <c r="C21" s="53" t="s">
        <v>1011</v>
      </c>
      <c r="D21" s="54" t="s">
        <v>236</v>
      </c>
      <c r="E21" s="55"/>
      <c r="F21" s="56">
        <v>80.400000000000006</v>
      </c>
      <c r="G21" s="56">
        <v>15.5</v>
      </c>
      <c r="H21" s="56">
        <v>20</v>
      </c>
      <c r="I21" s="56">
        <v>9.5</v>
      </c>
      <c r="J21" s="153">
        <f>SUM(E21:I21)</f>
        <v>125.4</v>
      </c>
      <c r="K21" s="56"/>
      <c r="L21" s="56">
        <v>80.400000000000006</v>
      </c>
      <c r="M21" s="56">
        <v>6</v>
      </c>
      <c r="N21" s="56">
        <v>7</v>
      </c>
      <c r="O21" s="56">
        <v>7</v>
      </c>
      <c r="P21" s="153">
        <f>SUM(K21:O21)</f>
        <v>100.4</v>
      </c>
      <c r="Q21" s="56"/>
      <c r="R21" s="56">
        <f t="shared" si="2"/>
        <v>0</v>
      </c>
      <c r="S21" s="56">
        <f t="shared" si="1"/>
        <v>9.5</v>
      </c>
      <c r="T21" s="56">
        <f t="shared" si="1"/>
        <v>13</v>
      </c>
      <c r="U21" s="56">
        <f t="shared" si="1"/>
        <v>2.5</v>
      </c>
      <c r="V21" s="171">
        <f>SUM(Q21:U21)</f>
        <v>25</v>
      </c>
    </row>
    <row r="22" spans="1:22" ht="19.5" customHeight="1" x14ac:dyDescent="0.25">
      <c r="A22" s="722"/>
      <c r="B22" s="1059"/>
      <c r="C22" s="53" t="s">
        <v>1012</v>
      </c>
      <c r="D22" s="66" t="s">
        <v>239</v>
      </c>
      <c r="E22" s="55"/>
      <c r="F22" s="65">
        <v>18.747</v>
      </c>
      <c r="G22" s="65">
        <v>19.247</v>
      </c>
      <c r="H22" s="65">
        <v>19.247</v>
      </c>
      <c r="I22" s="65">
        <v>19.747</v>
      </c>
      <c r="J22" s="154">
        <f>SUM(E22:I22)</f>
        <v>76.988</v>
      </c>
      <c r="K22" s="65"/>
      <c r="L22" s="65">
        <v>15</v>
      </c>
      <c r="M22" s="65">
        <v>15</v>
      </c>
      <c r="N22" s="65">
        <v>15</v>
      </c>
      <c r="O22" s="65">
        <v>16</v>
      </c>
      <c r="P22" s="154">
        <f>SUM(K22:O22)</f>
        <v>61</v>
      </c>
      <c r="Q22" s="65"/>
      <c r="R22" s="65">
        <f t="shared" si="2"/>
        <v>3.7469999999999999</v>
      </c>
      <c r="S22" s="65">
        <f t="shared" si="1"/>
        <v>4.2469999999999999</v>
      </c>
      <c r="T22" s="65">
        <f t="shared" si="1"/>
        <v>4.2469999999999999</v>
      </c>
      <c r="U22" s="65">
        <f t="shared" si="1"/>
        <v>3.7469999999999999</v>
      </c>
      <c r="V22" s="172">
        <f>SUM(Q22:U22)</f>
        <v>15.988</v>
      </c>
    </row>
    <row r="23" spans="1:22" ht="6.75" customHeight="1" x14ac:dyDescent="0.25">
      <c r="A23" s="58"/>
      <c r="B23" s="59"/>
      <c r="C23" s="60"/>
      <c r="D23" s="59"/>
      <c r="E23" s="55"/>
      <c r="F23" s="56"/>
      <c r="G23" s="56"/>
      <c r="H23" s="56"/>
      <c r="I23" s="56"/>
      <c r="J23" s="139"/>
      <c r="K23" s="56"/>
      <c r="L23" s="56"/>
      <c r="M23" s="56"/>
      <c r="N23" s="56"/>
      <c r="O23" s="56"/>
      <c r="P23" s="139"/>
      <c r="Q23" s="56"/>
      <c r="R23" s="56">
        <f t="shared" si="2"/>
        <v>0</v>
      </c>
      <c r="S23" s="56">
        <f t="shared" si="1"/>
        <v>0</v>
      </c>
      <c r="T23" s="56">
        <f t="shared" si="1"/>
        <v>0</v>
      </c>
      <c r="U23" s="56">
        <f t="shared" si="1"/>
        <v>0</v>
      </c>
      <c r="V23" s="159"/>
    </row>
    <row r="24" spans="1:22" ht="51" customHeight="1" x14ac:dyDescent="0.25">
      <c r="A24" s="61" t="s">
        <v>240</v>
      </c>
      <c r="B24" s="62" t="s">
        <v>241</v>
      </c>
      <c r="C24" s="53" t="s">
        <v>242</v>
      </c>
      <c r="D24" s="54" t="s">
        <v>243</v>
      </c>
      <c r="E24" s="55"/>
      <c r="F24" s="56">
        <f>82-F25</f>
        <v>74.5</v>
      </c>
      <c r="G24" s="56">
        <f>53.4-G25</f>
        <v>45.6</v>
      </c>
      <c r="H24" s="56">
        <f>69.46-H25</f>
        <v>61.459999999999994</v>
      </c>
      <c r="I24" s="56">
        <f>92.43-I25</f>
        <v>84.43</v>
      </c>
      <c r="J24" s="153">
        <f>SUM(E24:I24)</f>
        <v>265.99</v>
      </c>
      <c r="K24" s="56"/>
      <c r="L24" s="56">
        <f>8-L25</f>
        <v>3</v>
      </c>
      <c r="M24" s="56">
        <f>9-M25</f>
        <v>3</v>
      </c>
      <c r="N24" s="56">
        <f>10-N25</f>
        <v>3</v>
      </c>
      <c r="O24" s="56">
        <f>11-O25</f>
        <v>4</v>
      </c>
      <c r="P24" s="153">
        <f>SUM(K24:O24)</f>
        <v>13</v>
      </c>
      <c r="Q24" s="56"/>
      <c r="R24" s="56">
        <f t="shared" si="2"/>
        <v>71.5</v>
      </c>
      <c r="S24" s="56">
        <f t="shared" si="1"/>
        <v>42.6</v>
      </c>
      <c r="T24" s="56">
        <f t="shared" si="1"/>
        <v>58.459999999999994</v>
      </c>
      <c r="U24" s="56">
        <f t="shared" si="1"/>
        <v>80.430000000000007</v>
      </c>
      <c r="V24" s="171">
        <f>SUM(Q24:U24)</f>
        <v>252.99</v>
      </c>
    </row>
    <row r="25" spans="1:22" ht="35.25" customHeight="1" x14ac:dyDescent="0.25">
      <c r="A25" s="51"/>
      <c r="B25" s="57"/>
      <c r="C25" s="53" t="s">
        <v>244</v>
      </c>
      <c r="D25" s="54" t="s">
        <v>245</v>
      </c>
      <c r="E25" s="55"/>
      <c r="F25" s="56">
        <v>7.5</v>
      </c>
      <c r="G25" s="56">
        <v>7.8</v>
      </c>
      <c r="H25" s="56">
        <v>8</v>
      </c>
      <c r="I25" s="56">
        <v>8</v>
      </c>
      <c r="J25" s="153">
        <f>SUM(E25:I25)</f>
        <v>31.3</v>
      </c>
      <c r="K25" s="56"/>
      <c r="L25" s="56">
        <v>5</v>
      </c>
      <c r="M25" s="56">
        <v>6</v>
      </c>
      <c r="N25" s="56">
        <v>7</v>
      </c>
      <c r="O25" s="56">
        <v>7</v>
      </c>
      <c r="P25" s="153">
        <f>SUM(K25:O25)</f>
        <v>25</v>
      </c>
      <c r="Q25" s="56"/>
      <c r="R25" s="56">
        <f t="shared" si="2"/>
        <v>2.5</v>
      </c>
      <c r="S25" s="56">
        <f t="shared" si="1"/>
        <v>1.7999999999999998</v>
      </c>
      <c r="T25" s="56">
        <f t="shared" si="1"/>
        <v>1</v>
      </c>
      <c r="U25" s="56">
        <f t="shared" si="1"/>
        <v>1</v>
      </c>
      <c r="V25" s="171">
        <f>SUM(Q25:U25)</f>
        <v>6.3</v>
      </c>
    </row>
    <row r="26" spans="1:22" ht="6.75" customHeight="1" x14ac:dyDescent="0.25">
      <c r="A26" s="58"/>
      <c r="B26" s="59"/>
      <c r="C26" s="60"/>
      <c r="D26" s="59"/>
      <c r="E26" s="55"/>
      <c r="F26" s="56"/>
      <c r="G26" s="56"/>
      <c r="H26" s="56"/>
      <c r="I26" s="56"/>
      <c r="J26" s="139"/>
      <c r="K26" s="56"/>
      <c r="L26" s="56"/>
      <c r="M26" s="56"/>
      <c r="N26" s="56"/>
      <c r="O26" s="56"/>
      <c r="P26" s="139"/>
      <c r="Q26" s="56"/>
      <c r="R26" s="56">
        <f t="shared" si="2"/>
        <v>0</v>
      </c>
      <c r="S26" s="56">
        <f t="shared" si="1"/>
        <v>0</v>
      </c>
      <c r="T26" s="56">
        <f t="shared" si="1"/>
        <v>0</v>
      </c>
      <c r="U26" s="56">
        <f t="shared" si="1"/>
        <v>0</v>
      </c>
      <c r="V26" s="159"/>
    </row>
    <row r="27" spans="1:22" ht="63" x14ac:dyDescent="0.25">
      <c r="A27" s="61" t="s">
        <v>246</v>
      </c>
      <c r="B27" s="62" t="s">
        <v>247</v>
      </c>
      <c r="C27" s="53" t="s">
        <v>248</v>
      </c>
      <c r="D27" s="54" t="s">
        <v>249</v>
      </c>
      <c r="E27" s="67"/>
      <c r="F27" s="68">
        <v>100</v>
      </c>
      <c r="G27" s="68">
        <v>119.58</v>
      </c>
      <c r="H27" s="68">
        <v>138.68</v>
      </c>
      <c r="I27" s="68">
        <v>182.08</v>
      </c>
      <c r="J27" s="155">
        <f>SUM(E27:I27)</f>
        <v>540.34</v>
      </c>
      <c r="K27" s="68"/>
      <c r="L27" s="68">
        <v>2.5</v>
      </c>
      <c r="M27" s="68">
        <v>2.5</v>
      </c>
      <c r="N27" s="68">
        <v>3</v>
      </c>
      <c r="O27" s="68">
        <v>3.5</v>
      </c>
      <c r="P27" s="155">
        <f>SUM(K27:O27)</f>
        <v>11.5</v>
      </c>
      <c r="Q27" s="68"/>
      <c r="R27" s="68">
        <f t="shared" si="2"/>
        <v>97.5</v>
      </c>
      <c r="S27" s="68">
        <f t="shared" si="1"/>
        <v>117.08</v>
      </c>
      <c r="T27" s="68">
        <f t="shared" si="1"/>
        <v>135.68</v>
      </c>
      <c r="U27" s="68">
        <f t="shared" si="1"/>
        <v>178.58</v>
      </c>
      <c r="V27" s="173">
        <f>SUM(Q27:U27)</f>
        <v>528.84</v>
      </c>
    </row>
    <row r="28" spans="1:22" ht="6.75" customHeight="1" thickBot="1" x14ac:dyDescent="0.3">
      <c r="A28" s="69"/>
      <c r="B28" s="57"/>
      <c r="C28" s="70"/>
      <c r="D28" s="52"/>
      <c r="E28" s="71"/>
      <c r="F28" s="72"/>
      <c r="G28" s="72"/>
      <c r="H28" s="72"/>
      <c r="I28" s="72"/>
      <c r="J28" s="140"/>
      <c r="K28" s="72"/>
      <c r="L28" s="72"/>
      <c r="M28" s="72"/>
      <c r="N28" s="72"/>
      <c r="O28" s="72"/>
      <c r="P28" s="140"/>
      <c r="Q28" s="72"/>
      <c r="R28" s="72"/>
      <c r="S28" s="72"/>
      <c r="T28" s="72"/>
      <c r="U28" s="72"/>
      <c r="V28" s="160"/>
    </row>
    <row r="29" spans="1:22" ht="6.75" customHeight="1" x14ac:dyDescent="0.25">
      <c r="A29" s="73"/>
      <c r="B29" s="74"/>
      <c r="C29" s="75"/>
      <c r="D29" s="76"/>
      <c r="E29" s="77"/>
      <c r="F29" s="77"/>
      <c r="G29" s="77"/>
      <c r="H29" s="77"/>
      <c r="I29" s="77"/>
      <c r="J29" s="141"/>
      <c r="K29" s="77"/>
      <c r="L29" s="77"/>
      <c r="M29" s="77"/>
      <c r="N29" s="77"/>
      <c r="O29" s="77"/>
      <c r="P29" s="141"/>
      <c r="Q29" s="77"/>
      <c r="R29" s="77"/>
      <c r="S29" s="77"/>
      <c r="T29" s="77"/>
      <c r="U29" s="77"/>
      <c r="V29" s="161"/>
    </row>
    <row r="30" spans="1:22" s="958" customFormat="1" x14ac:dyDescent="0.25">
      <c r="A30" s="78"/>
      <c r="B30" s="79"/>
      <c r="C30" s="80"/>
      <c r="D30" s="81" t="s">
        <v>250</v>
      </c>
      <c r="E30" s="82"/>
      <c r="F30" s="82">
        <f>SUM(F7:F27)</f>
        <v>2010.0302000000001</v>
      </c>
      <c r="G30" s="82">
        <f>SUM(G7:G27)</f>
        <v>2678.1099999999997</v>
      </c>
      <c r="H30" s="82">
        <f>SUM(H7:H27)</f>
        <v>2814.1443999999992</v>
      </c>
      <c r="I30" s="82">
        <f>SUM(I7:I27)</f>
        <v>3025.9693999999995</v>
      </c>
      <c r="J30" s="142">
        <f>SUM(J7:J27)</f>
        <v>10528.253999999999</v>
      </c>
      <c r="K30" s="83"/>
      <c r="L30" s="82">
        <f>SUM(L7:L27)</f>
        <v>567.52</v>
      </c>
      <c r="M30" s="82">
        <f>SUM(M7:M27)</f>
        <v>563.22</v>
      </c>
      <c r="N30" s="82">
        <f>SUM(N7:N27)</f>
        <v>617.92000000000007</v>
      </c>
      <c r="O30" s="82">
        <f>SUM(O7:O27)</f>
        <v>701.22</v>
      </c>
      <c r="P30" s="142">
        <f>SUM(P7:P27)</f>
        <v>2449.8800000000006</v>
      </c>
      <c r="Q30" s="83"/>
      <c r="R30" s="82">
        <f>SUM(R7:R27)</f>
        <v>1442.5101999999999</v>
      </c>
      <c r="S30" s="82">
        <f>SUM(S7:S27)</f>
        <v>2114.8900000000003</v>
      </c>
      <c r="T30" s="82">
        <f>SUM(T7:T27)</f>
        <v>2196.2243999999996</v>
      </c>
      <c r="U30" s="82">
        <f>SUM(U7:U27)</f>
        <v>2324.7493999999997</v>
      </c>
      <c r="V30" s="162">
        <f>SUM(V7:V27)</f>
        <v>8078.3740000000007</v>
      </c>
    </row>
    <row r="31" spans="1:22" ht="5.45" customHeight="1" thickBot="1" x14ac:dyDescent="0.3">
      <c r="A31" s="728"/>
      <c r="B31" s="729"/>
      <c r="C31" s="730"/>
      <c r="D31" s="731"/>
      <c r="E31" s="732"/>
      <c r="F31" s="732"/>
      <c r="G31" s="732"/>
      <c r="H31" s="732"/>
      <c r="I31" s="732"/>
      <c r="J31" s="733"/>
      <c r="K31" s="732"/>
      <c r="L31" s="732"/>
      <c r="M31" s="732"/>
      <c r="N31" s="732"/>
      <c r="O31" s="732"/>
      <c r="P31" s="733"/>
      <c r="Q31" s="732"/>
      <c r="R31" s="732"/>
      <c r="S31" s="732"/>
      <c r="T31" s="732"/>
      <c r="U31" s="732"/>
      <c r="V31" s="734"/>
    </row>
    <row r="32" spans="1:22" ht="10.5" customHeight="1" x14ac:dyDescent="0.25">
      <c r="A32" s="90"/>
      <c r="B32" s="91"/>
      <c r="C32" s="92"/>
      <c r="D32" s="93"/>
      <c r="E32" s="94"/>
      <c r="F32" s="94"/>
      <c r="G32" s="94"/>
      <c r="H32" s="94"/>
      <c r="I32" s="94"/>
      <c r="J32" s="143"/>
      <c r="K32" s="94"/>
      <c r="L32" s="94"/>
      <c r="M32" s="94"/>
      <c r="N32" s="94"/>
      <c r="O32" s="94"/>
      <c r="P32" s="143"/>
      <c r="Q32" s="94"/>
      <c r="R32" s="94"/>
      <c r="S32" s="94"/>
      <c r="T32" s="94"/>
      <c r="U32" s="94"/>
      <c r="V32" s="163"/>
    </row>
    <row r="33" spans="1:22" x14ac:dyDescent="0.25">
      <c r="A33" s="1060" t="s">
        <v>251</v>
      </c>
      <c r="B33" s="1062" t="s">
        <v>252</v>
      </c>
      <c r="C33" s="1062"/>
      <c r="D33" s="1062"/>
      <c r="E33" s="95"/>
      <c r="F33" s="1070">
        <v>465.4898</v>
      </c>
      <c r="G33" s="1070">
        <v>618.27300000000002</v>
      </c>
      <c r="H33" s="1070">
        <v>772.87059999999997</v>
      </c>
      <c r="I33" s="1070">
        <v>924.53160000000003</v>
      </c>
      <c r="J33" s="1071">
        <f>SUM(F33:I34)</f>
        <v>2781.165</v>
      </c>
      <c r="K33" s="940"/>
      <c r="L33" s="1070">
        <v>157</v>
      </c>
      <c r="M33" s="1070">
        <v>210.5</v>
      </c>
      <c r="N33" s="1070">
        <v>225.8</v>
      </c>
      <c r="O33" s="1070">
        <v>243.5</v>
      </c>
      <c r="P33" s="1071">
        <f>SUM(L33:O34)</f>
        <v>836.8</v>
      </c>
      <c r="Q33" s="940"/>
      <c r="R33" s="1063">
        <f>F33-L33</f>
        <v>308.4898</v>
      </c>
      <c r="S33" s="1063">
        <f>G33-M33</f>
        <v>407.77300000000002</v>
      </c>
      <c r="T33" s="1063">
        <f>H33-N33</f>
        <v>547.07060000000001</v>
      </c>
      <c r="U33" s="1063">
        <f>I33-O33</f>
        <v>681.03160000000003</v>
      </c>
      <c r="V33" s="1065">
        <f>J33-P33</f>
        <v>1944.365</v>
      </c>
    </row>
    <row r="34" spans="1:22" x14ac:dyDescent="0.25">
      <c r="A34" s="1061"/>
      <c r="B34" s="1062"/>
      <c r="C34" s="1062"/>
      <c r="D34" s="1062"/>
      <c r="E34" s="95"/>
      <c r="F34" s="1070"/>
      <c r="G34" s="1070"/>
      <c r="H34" s="1070"/>
      <c r="I34" s="1070"/>
      <c r="J34" s="1072"/>
      <c r="K34" s="940"/>
      <c r="L34" s="1070"/>
      <c r="M34" s="1070"/>
      <c r="N34" s="1070"/>
      <c r="O34" s="1070"/>
      <c r="P34" s="1072"/>
      <c r="Q34" s="940"/>
      <c r="R34" s="1064"/>
      <c r="S34" s="1064"/>
      <c r="T34" s="1064"/>
      <c r="U34" s="1064"/>
      <c r="V34" s="1066"/>
    </row>
    <row r="35" spans="1:22" ht="21.75" customHeight="1" x14ac:dyDescent="0.25">
      <c r="A35" s="941" t="s">
        <v>253</v>
      </c>
      <c r="B35" s="1067" t="s">
        <v>254</v>
      </c>
      <c r="C35" s="1068"/>
      <c r="D35" s="1069"/>
      <c r="E35" s="95"/>
      <c r="F35" s="96">
        <v>68</v>
      </c>
      <c r="G35" s="97">
        <v>74</v>
      </c>
      <c r="H35" s="97">
        <v>80</v>
      </c>
      <c r="I35" s="97">
        <v>86</v>
      </c>
      <c r="J35" s="156">
        <f>SUM(F35:I36)</f>
        <v>308</v>
      </c>
      <c r="K35" s="940"/>
      <c r="L35" s="97">
        <v>54.28</v>
      </c>
      <c r="M35" s="97">
        <v>54.28</v>
      </c>
      <c r="N35" s="97">
        <v>54.28</v>
      </c>
      <c r="O35" s="97">
        <v>54.28</v>
      </c>
      <c r="P35" s="156">
        <f>SUM(L35:O36)</f>
        <v>217.12</v>
      </c>
      <c r="Q35" s="940"/>
      <c r="R35" s="98">
        <f>F35-L35</f>
        <v>13.719999999999999</v>
      </c>
      <c r="S35" s="98">
        <f>G35-M35</f>
        <v>19.72</v>
      </c>
      <c r="T35" s="98">
        <f>H35-N35</f>
        <v>25.72</v>
      </c>
      <c r="U35" s="98">
        <f>I35-O35</f>
        <v>31.72</v>
      </c>
      <c r="V35" s="164">
        <f>J35-P35</f>
        <v>90.88</v>
      </c>
    </row>
    <row r="36" spans="1:22" ht="5.45" customHeight="1" thickBot="1" x14ac:dyDescent="0.3">
      <c r="A36" s="99"/>
      <c r="B36" s="100"/>
      <c r="C36" s="101"/>
      <c r="D36" s="102"/>
      <c r="E36" s="103"/>
      <c r="F36" s="104"/>
      <c r="G36" s="104"/>
      <c r="H36" s="104"/>
      <c r="I36" s="104"/>
      <c r="J36" s="144"/>
      <c r="K36" s="105"/>
      <c r="L36" s="104"/>
      <c r="M36" s="104"/>
      <c r="N36" s="104"/>
      <c r="O36" s="104"/>
      <c r="P36" s="144"/>
      <c r="Q36" s="105"/>
      <c r="R36" s="106"/>
      <c r="S36" s="106"/>
      <c r="T36" s="106"/>
      <c r="U36" s="106"/>
      <c r="V36" s="165"/>
    </row>
    <row r="37" spans="1:22" ht="8.25" customHeight="1" x14ac:dyDescent="0.25">
      <c r="A37" s="73"/>
      <c r="B37" s="74"/>
      <c r="C37" s="75"/>
      <c r="D37" s="76"/>
      <c r="E37" s="77"/>
      <c r="F37" s="77"/>
      <c r="G37" s="77"/>
      <c r="H37" s="77"/>
      <c r="I37" s="77"/>
      <c r="J37" s="141"/>
      <c r="K37" s="77"/>
      <c r="L37" s="77"/>
      <c r="M37" s="77"/>
      <c r="N37" s="77"/>
      <c r="O37" s="77"/>
      <c r="P37" s="141"/>
      <c r="Q37" s="77"/>
      <c r="R37" s="77"/>
      <c r="S37" s="77"/>
      <c r="T37" s="77"/>
      <c r="U37" s="77"/>
      <c r="V37" s="161"/>
    </row>
    <row r="38" spans="1:22" s="958" customFormat="1" x14ac:dyDescent="0.25">
      <c r="A38" s="78"/>
      <c r="B38" s="79"/>
      <c r="C38" s="80"/>
      <c r="D38" s="81" t="s">
        <v>255</v>
      </c>
      <c r="E38" s="82"/>
      <c r="F38" s="82">
        <f>F35+F33</f>
        <v>533.48980000000006</v>
      </c>
      <c r="G38" s="82">
        <f>G35+G33</f>
        <v>692.27300000000002</v>
      </c>
      <c r="H38" s="82">
        <f>H35+H33</f>
        <v>852.87059999999997</v>
      </c>
      <c r="I38" s="82">
        <f>I35+I33</f>
        <v>1010.5316</v>
      </c>
      <c r="J38" s="107">
        <f>J33+J35</f>
        <v>3089.165</v>
      </c>
      <c r="K38" s="83"/>
      <c r="L38" s="108">
        <f>L35+L33</f>
        <v>211.28</v>
      </c>
      <c r="M38" s="108">
        <f>M35+M33</f>
        <v>264.77999999999997</v>
      </c>
      <c r="N38" s="108">
        <f>N35+N33</f>
        <v>280.08000000000004</v>
      </c>
      <c r="O38" s="108">
        <f>O35+O33</f>
        <v>297.77999999999997</v>
      </c>
      <c r="P38" s="107">
        <f>P35+P33</f>
        <v>1053.92</v>
      </c>
      <c r="Q38" s="83"/>
      <c r="R38" s="82">
        <f>R35+R33</f>
        <v>322.20979999999997</v>
      </c>
      <c r="S38" s="82">
        <f>S35+S33</f>
        <v>427.49300000000005</v>
      </c>
      <c r="T38" s="82">
        <f>T35+T33</f>
        <v>572.79060000000004</v>
      </c>
      <c r="U38" s="82">
        <f>U35+U33</f>
        <v>712.75160000000005</v>
      </c>
      <c r="V38" s="109">
        <f>V35+V33</f>
        <v>2035.2449999999999</v>
      </c>
    </row>
    <row r="39" spans="1:22" ht="6" customHeight="1" thickBot="1" x14ac:dyDescent="0.3">
      <c r="A39" s="85"/>
      <c r="B39" s="86"/>
      <c r="C39" s="87"/>
      <c r="D39" s="88"/>
      <c r="E39" s="89"/>
      <c r="F39" s="89"/>
      <c r="G39" s="89"/>
      <c r="H39" s="89"/>
      <c r="I39" s="89"/>
      <c r="J39" s="145"/>
      <c r="K39" s="89"/>
      <c r="L39" s="110"/>
      <c r="M39" s="89"/>
      <c r="N39" s="89"/>
      <c r="O39" s="89"/>
      <c r="P39" s="145"/>
      <c r="Q39" s="89"/>
      <c r="R39" s="89"/>
      <c r="S39" s="89"/>
      <c r="T39" s="89"/>
      <c r="U39" s="89"/>
      <c r="V39" s="166"/>
    </row>
    <row r="40" spans="1:22" ht="15.75" customHeight="1" x14ac:dyDescent="0.25">
      <c r="A40" s="111"/>
      <c r="B40" s="112"/>
      <c r="C40" s="113"/>
      <c r="D40" s="114"/>
      <c r="E40" s="115"/>
      <c r="F40" s="116"/>
      <c r="G40" s="116"/>
      <c r="H40" s="116"/>
      <c r="I40" s="116"/>
      <c r="J40" s="146"/>
      <c r="K40" s="116"/>
      <c r="L40" s="116"/>
      <c r="M40" s="116"/>
      <c r="N40" s="116"/>
      <c r="O40" s="116"/>
      <c r="P40" s="146"/>
      <c r="Q40" s="116"/>
      <c r="R40" s="116"/>
      <c r="S40" s="116"/>
      <c r="T40" s="116"/>
      <c r="U40" s="116"/>
      <c r="V40" s="167"/>
    </row>
    <row r="41" spans="1:22" ht="23.45" customHeight="1" x14ac:dyDescent="0.25">
      <c r="A41" s="117"/>
      <c r="B41" s="118"/>
      <c r="C41" s="119"/>
      <c r="D41" s="120" t="s">
        <v>256</v>
      </c>
      <c r="E41" s="121"/>
      <c r="F41" s="122">
        <f>F38+F30</f>
        <v>2543.5200000000004</v>
      </c>
      <c r="G41" s="122">
        <f>G38+G30</f>
        <v>3370.3829999999998</v>
      </c>
      <c r="H41" s="122">
        <f t="shared" ref="H41:Q41" si="7">H38+H30</f>
        <v>3667.0149999999994</v>
      </c>
      <c r="I41" s="122">
        <f t="shared" si="7"/>
        <v>4036.5009999999993</v>
      </c>
      <c r="J41" s="147">
        <f t="shared" si="7"/>
        <v>13617.418999999998</v>
      </c>
      <c r="K41" s="122">
        <f t="shared" si="7"/>
        <v>0</v>
      </c>
      <c r="L41" s="122">
        <f>L38+L30</f>
        <v>778.8</v>
      </c>
      <c r="M41" s="122">
        <f t="shared" si="7"/>
        <v>828</v>
      </c>
      <c r="N41" s="122">
        <f t="shared" si="7"/>
        <v>898.00000000000011</v>
      </c>
      <c r="O41" s="122">
        <f t="shared" si="7"/>
        <v>999</v>
      </c>
      <c r="P41" s="147">
        <f>P38+P30</f>
        <v>3503.8000000000006</v>
      </c>
      <c r="Q41" s="122">
        <f t="shared" si="7"/>
        <v>0</v>
      </c>
      <c r="R41" s="122">
        <f>R38+R30</f>
        <v>1764.7199999999998</v>
      </c>
      <c r="S41" s="122">
        <f>S38+S30</f>
        <v>2542.3830000000003</v>
      </c>
      <c r="T41" s="122">
        <f>T38+T30</f>
        <v>2769.0149999999994</v>
      </c>
      <c r="U41" s="122">
        <f>U38+U30</f>
        <v>3037.5009999999997</v>
      </c>
      <c r="V41" s="168">
        <f>J41-P41</f>
        <v>10113.618999999997</v>
      </c>
    </row>
    <row r="42" spans="1:22" ht="16.5" thickBot="1" x14ac:dyDescent="0.3">
      <c r="A42" s="123"/>
      <c r="B42" s="124"/>
      <c r="C42" s="125"/>
      <c r="D42" s="126"/>
      <c r="E42" s="127"/>
      <c r="F42" s="127"/>
      <c r="G42" s="127"/>
      <c r="H42" s="127"/>
      <c r="I42" s="127"/>
      <c r="J42" s="148"/>
      <c r="K42" s="127"/>
      <c r="L42" s="127"/>
      <c r="M42" s="127"/>
      <c r="N42" s="127"/>
      <c r="O42" s="127"/>
      <c r="P42" s="148"/>
      <c r="Q42" s="127"/>
      <c r="R42" s="127"/>
      <c r="S42" s="127"/>
      <c r="T42" s="127"/>
      <c r="U42" s="127"/>
      <c r="V42" s="169"/>
    </row>
    <row r="43" spans="1:22" x14ac:dyDescent="0.25">
      <c r="B43" s="128"/>
      <c r="C43" s="128"/>
      <c r="D43" s="128"/>
      <c r="E43" s="129"/>
      <c r="F43" s="129"/>
      <c r="G43" s="129"/>
      <c r="H43" s="129"/>
      <c r="I43" s="129"/>
      <c r="J43" s="149"/>
      <c r="K43" s="129"/>
      <c r="L43" s="130"/>
      <c r="M43" s="129"/>
      <c r="N43" s="129"/>
      <c r="O43" s="129"/>
      <c r="P43" s="149"/>
      <c r="Q43" s="129"/>
      <c r="R43" s="129"/>
      <c r="S43" s="129"/>
      <c r="T43" s="129"/>
      <c r="U43" s="129"/>
      <c r="V43" s="149"/>
    </row>
    <row r="44" spans="1:22" x14ac:dyDescent="0.25">
      <c r="B44" s="128"/>
      <c r="C44" s="128"/>
      <c r="D44" s="128"/>
      <c r="E44" s="129"/>
      <c r="F44" s="129"/>
      <c r="G44" s="129"/>
      <c r="H44" s="129"/>
      <c r="I44" s="129"/>
      <c r="J44" s="149"/>
      <c r="K44" s="129"/>
      <c r="L44" s="129"/>
      <c r="M44" s="129"/>
      <c r="N44" s="129">
        <f>952-898</f>
        <v>54</v>
      </c>
      <c r="O44" s="129"/>
      <c r="P44" s="149"/>
      <c r="Q44" s="129"/>
      <c r="R44" s="129"/>
      <c r="S44" s="129"/>
      <c r="T44" s="129"/>
      <c r="U44" s="129"/>
      <c r="V44" s="149"/>
    </row>
    <row r="45" spans="1:22" x14ac:dyDescent="0.25">
      <c r="E45" s="129"/>
      <c r="F45" s="129">
        <v>2010</v>
      </c>
      <c r="G45" s="129">
        <v>2011</v>
      </c>
      <c r="H45" s="129">
        <v>2012</v>
      </c>
      <c r="I45" s="129">
        <v>2013</v>
      </c>
      <c r="J45" s="149">
        <v>2014</v>
      </c>
      <c r="K45" s="129"/>
      <c r="L45" s="129"/>
      <c r="M45" s="129"/>
      <c r="N45" s="129"/>
      <c r="O45" s="129"/>
      <c r="P45" s="149"/>
      <c r="Q45" s="129"/>
      <c r="R45" s="129"/>
      <c r="S45" s="129"/>
      <c r="T45" s="129"/>
      <c r="U45" s="129"/>
      <c r="V45" s="149"/>
    </row>
    <row r="46" spans="1:22" x14ac:dyDescent="0.25">
      <c r="D46" s="131">
        <v>156000000</v>
      </c>
      <c r="E46" s="129"/>
      <c r="F46" s="129">
        <v>3851</v>
      </c>
      <c r="G46">
        <f>3851+233</f>
        <v>4084</v>
      </c>
      <c r="H46" s="129">
        <f>4084+1384</f>
        <v>5468</v>
      </c>
      <c r="I46">
        <f>H46+1267</f>
        <v>6735</v>
      </c>
      <c r="J46" s="149">
        <f>F46+4152</f>
        <v>8003</v>
      </c>
      <c r="K46" s="129"/>
      <c r="L46" s="129"/>
      <c r="M46" s="129"/>
      <c r="N46" s="129"/>
      <c r="O46" s="129"/>
      <c r="P46" s="149"/>
      <c r="Q46" s="129"/>
      <c r="R46" s="129"/>
      <c r="S46" s="129"/>
      <c r="T46" s="129"/>
      <c r="U46" s="129"/>
      <c r="V46" s="149"/>
    </row>
    <row r="47" spans="1:22" x14ac:dyDescent="0.25">
      <c r="E47" s="129"/>
      <c r="F47" s="132"/>
      <c r="G47" s="132"/>
      <c r="H47" s="133"/>
      <c r="I47" s="133"/>
      <c r="J47" s="150"/>
      <c r="K47" s="129"/>
      <c r="L47" s="129"/>
      <c r="M47" s="129"/>
      <c r="N47" s="129"/>
      <c r="O47" s="129"/>
      <c r="P47" s="149"/>
      <c r="Q47" s="129"/>
      <c r="R47" s="129"/>
      <c r="S47" s="129"/>
      <c r="T47" s="129"/>
      <c r="U47" s="129"/>
      <c r="V47" s="149"/>
    </row>
    <row r="48" spans="1:22" x14ac:dyDescent="0.25">
      <c r="E48" s="129"/>
      <c r="F48" s="129"/>
      <c r="G48" s="129">
        <f>G46-F46</f>
        <v>233</v>
      </c>
      <c r="H48" s="129">
        <f>H46-G46</f>
        <v>1384</v>
      </c>
      <c r="I48" s="129">
        <f>I46-H46</f>
        <v>1267</v>
      </c>
      <c r="J48" s="149">
        <f>J46-I46</f>
        <v>1268</v>
      </c>
      <c r="K48" s="129"/>
      <c r="L48" s="129"/>
      <c r="M48" s="129"/>
      <c r="N48" s="129"/>
      <c r="O48" s="129"/>
      <c r="P48" s="149"/>
      <c r="Q48" s="129"/>
      <c r="R48" s="129"/>
      <c r="S48" s="129"/>
      <c r="T48" s="129"/>
      <c r="U48" s="129"/>
      <c r="V48" s="149"/>
    </row>
    <row r="49" spans="4:22" x14ac:dyDescent="0.25">
      <c r="E49" s="129"/>
      <c r="F49" s="129"/>
      <c r="G49" s="129"/>
      <c r="H49" s="129"/>
      <c r="I49" s="129"/>
      <c r="J49" s="149"/>
      <c r="K49" s="129"/>
      <c r="L49" s="129"/>
      <c r="M49" s="129"/>
      <c r="N49" s="129"/>
      <c r="O49" s="129"/>
      <c r="P49" s="149"/>
      <c r="Q49" s="129"/>
      <c r="R49" s="129"/>
      <c r="S49" s="129"/>
      <c r="T49" s="129"/>
      <c r="U49" s="129"/>
      <c r="V49" s="149"/>
    </row>
    <row r="50" spans="4:22" x14ac:dyDescent="0.25">
      <c r="D50" s="134">
        <v>170314642500</v>
      </c>
      <c r="E50" s="129"/>
      <c r="F50" s="129"/>
      <c r="G50" s="129"/>
      <c r="H50" s="129"/>
      <c r="I50" s="129"/>
      <c r="J50" s="149"/>
      <c r="K50" s="129"/>
      <c r="L50" s="129"/>
      <c r="M50" s="129"/>
      <c r="N50" s="129"/>
      <c r="O50" s="129"/>
      <c r="P50" s="149"/>
      <c r="Q50" s="129"/>
      <c r="R50" s="129"/>
      <c r="S50" s="129"/>
      <c r="T50" s="129"/>
      <c r="U50" s="129"/>
      <c r="V50" s="149"/>
    </row>
    <row r="51" spans="4:22" x14ac:dyDescent="0.25">
      <c r="D51" t="s">
        <v>257</v>
      </c>
      <c r="E51" s="129"/>
      <c r="F51" t="s">
        <v>258</v>
      </c>
      <c r="G51" s="132">
        <f>G48*1500000*13</f>
        <v>4543500000</v>
      </c>
      <c r="H51" s="132">
        <f>H48*1500000*13</f>
        <v>26988000000</v>
      </c>
      <c r="I51" s="132">
        <f>I48*1500000*13</f>
        <v>24706500000</v>
      </c>
      <c r="J51" s="151">
        <f>J48*1500000*13</f>
        <v>24726000000</v>
      </c>
      <c r="K51" s="129"/>
      <c r="L51" s="129"/>
      <c r="M51" s="129"/>
      <c r="N51" s="129"/>
      <c r="O51" s="129"/>
      <c r="P51" s="149"/>
      <c r="Q51" s="129"/>
      <c r="R51" s="129"/>
      <c r="S51" s="129"/>
      <c r="T51" s="129"/>
      <c r="U51" s="129"/>
      <c r="V51" s="149"/>
    </row>
    <row r="52" spans="4:22" x14ac:dyDescent="0.25">
      <c r="E52" s="129"/>
      <c r="G52" s="129"/>
      <c r="H52" s="129"/>
      <c r="I52" s="129"/>
      <c r="J52" s="149"/>
      <c r="K52" s="129"/>
      <c r="L52" s="129"/>
      <c r="M52" s="129"/>
      <c r="N52" s="129"/>
      <c r="O52" s="129"/>
      <c r="P52" s="149"/>
      <c r="Q52" s="129"/>
      <c r="R52" s="129"/>
      <c r="S52" s="129"/>
      <c r="T52" s="129"/>
      <c r="U52" s="129"/>
      <c r="V52" s="149"/>
    </row>
    <row r="53" spans="4:22" x14ac:dyDescent="0.25">
      <c r="D53" s="133">
        <f>G53/F46</f>
        <v>43046258.763957411</v>
      </c>
      <c r="E53" s="129"/>
      <c r="F53" t="s">
        <v>259</v>
      </c>
      <c r="G53" s="133">
        <f>D50-G51</f>
        <v>165771142500</v>
      </c>
      <c r="H53" s="133">
        <f>D53*G46</f>
        <v>175800920792.00208</v>
      </c>
      <c r="I53" s="133">
        <f>D53*$H$46</f>
        <v>235376942921.31912</v>
      </c>
      <c r="J53" s="150">
        <f>D53*$I$46</f>
        <v>289916552775.25317</v>
      </c>
      <c r="K53" s="129"/>
      <c r="L53" s="129"/>
      <c r="M53" s="129"/>
      <c r="N53" s="129"/>
      <c r="O53" s="129"/>
      <c r="P53" s="149"/>
      <c r="Q53" s="129"/>
      <c r="R53" s="129"/>
      <c r="S53" s="129"/>
      <c r="T53" s="129"/>
      <c r="U53" s="129"/>
      <c r="V53" s="149"/>
    </row>
    <row r="54" spans="4:22" x14ac:dyDescent="0.25">
      <c r="E54" s="129"/>
      <c r="F54" s="129"/>
      <c r="G54" s="129"/>
      <c r="H54" s="129"/>
      <c r="I54" s="129"/>
      <c r="J54" s="149"/>
      <c r="K54" s="129"/>
      <c r="L54" s="129"/>
      <c r="M54" s="129"/>
      <c r="N54" s="129"/>
      <c r="O54" s="129"/>
      <c r="P54" s="149"/>
      <c r="Q54" s="129"/>
      <c r="R54" s="129"/>
      <c r="S54" s="129"/>
      <c r="T54" s="129"/>
      <c r="U54" s="129"/>
      <c r="V54" s="149"/>
    </row>
    <row r="55" spans="4:22" x14ac:dyDescent="0.25">
      <c r="E55" s="129"/>
      <c r="F55" s="129"/>
      <c r="G55" s="133">
        <f>G53+G51</f>
        <v>170314642500</v>
      </c>
      <c r="H55" s="135">
        <f>SUM(H51:H53)</f>
        <v>202788920792.00208</v>
      </c>
      <c r="I55" s="135">
        <f>SUM(I51:I53)</f>
        <v>260083442921.31912</v>
      </c>
      <c r="J55" s="157">
        <f>SUM(J51:J53)</f>
        <v>314642552775.25317</v>
      </c>
      <c r="K55" s="129"/>
      <c r="L55" s="129"/>
      <c r="M55" s="129"/>
      <c r="N55" s="129"/>
      <c r="O55" s="129"/>
      <c r="P55" s="149"/>
      <c r="Q55" s="129"/>
      <c r="R55" s="129"/>
      <c r="S55" s="129"/>
      <c r="T55" s="129"/>
      <c r="U55" s="129"/>
      <c r="V55" s="149"/>
    </row>
    <row r="56" spans="4:22" x14ac:dyDescent="0.25">
      <c r="E56" s="129"/>
      <c r="F56" s="129"/>
      <c r="G56" s="129"/>
      <c r="H56" s="129"/>
      <c r="I56" s="129"/>
      <c r="J56" s="149"/>
      <c r="K56" s="129"/>
      <c r="L56" s="129"/>
      <c r="M56" s="129"/>
      <c r="N56" s="129"/>
      <c r="O56" s="129"/>
      <c r="P56" s="149"/>
      <c r="Q56" s="129"/>
      <c r="R56" s="129"/>
      <c r="S56" s="129"/>
      <c r="T56" s="129"/>
      <c r="U56" s="129"/>
      <c r="V56" s="149"/>
    </row>
    <row r="57" spans="4:22" x14ac:dyDescent="0.25">
      <c r="E57" s="129"/>
      <c r="F57" s="129"/>
      <c r="G57" s="133">
        <f>D50</f>
        <v>170314642500</v>
      </c>
      <c r="H57" s="133">
        <f>H55*110/100</f>
        <v>223067812871.20227</v>
      </c>
      <c r="I57" s="133">
        <f>I55*110/100</f>
        <v>286091787213.45099</v>
      </c>
      <c r="J57" s="150">
        <f>J55*110/100</f>
        <v>346106808052.7785</v>
      </c>
      <c r="K57" s="129"/>
      <c r="L57" s="129"/>
      <c r="M57" s="129"/>
      <c r="N57" s="129"/>
      <c r="O57" s="129"/>
      <c r="P57" s="149"/>
      <c r="Q57" s="129"/>
      <c r="R57" s="129"/>
      <c r="S57" s="129"/>
      <c r="T57" s="129"/>
      <c r="U57" s="129"/>
      <c r="V57" s="149"/>
    </row>
    <row r="58" spans="4:22" x14ac:dyDescent="0.25">
      <c r="E58" s="129"/>
      <c r="F58" s="129"/>
      <c r="G58" s="129"/>
      <c r="H58" s="129"/>
      <c r="I58" s="129"/>
      <c r="J58" s="149"/>
      <c r="K58" s="129"/>
      <c r="L58" s="129"/>
      <c r="M58" s="129"/>
      <c r="N58" s="129"/>
      <c r="O58" s="129"/>
      <c r="P58" s="149"/>
      <c r="Q58" s="129"/>
      <c r="R58" s="129"/>
      <c r="S58" s="129"/>
      <c r="T58" s="129"/>
      <c r="U58" s="129"/>
      <c r="V58" s="149"/>
    </row>
    <row r="59" spans="4:22" x14ac:dyDescent="0.25">
      <c r="E59" s="129"/>
      <c r="F59" s="129"/>
      <c r="G59" s="132">
        <f>6023000*12*G46</f>
        <v>295175184000</v>
      </c>
      <c r="H59" s="132">
        <f>6023000*12*H46</f>
        <v>395205168000</v>
      </c>
      <c r="I59" s="132">
        <f>6023000*12*I46</f>
        <v>486778860000</v>
      </c>
      <c r="J59" s="151">
        <f>6023000*12*J46</f>
        <v>578424828000</v>
      </c>
      <c r="K59" s="129"/>
      <c r="L59" s="129"/>
      <c r="M59" s="129"/>
      <c r="N59" s="129"/>
      <c r="O59" s="129"/>
      <c r="P59" s="149"/>
      <c r="Q59" s="129"/>
      <c r="R59" s="129"/>
      <c r="S59" s="129"/>
      <c r="T59" s="129"/>
      <c r="U59" s="129"/>
      <c r="V59" s="149"/>
    </row>
    <row r="60" spans="4:22" x14ac:dyDescent="0.25">
      <c r="E60" s="129"/>
      <c r="F60" s="129"/>
      <c r="G60" s="129"/>
      <c r="H60" s="129"/>
      <c r="I60" s="129"/>
      <c r="J60" s="149"/>
      <c r="K60" s="129"/>
      <c r="L60" s="129"/>
      <c r="M60" s="129"/>
      <c r="N60" s="129"/>
      <c r="O60" s="129"/>
      <c r="P60" s="149"/>
      <c r="Q60" s="129"/>
      <c r="R60" s="129"/>
      <c r="S60" s="129"/>
      <c r="T60" s="129"/>
      <c r="U60" s="129"/>
      <c r="V60" s="149"/>
    </row>
    <row r="61" spans="4:22" x14ac:dyDescent="0.25">
      <c r="D61" t="s">
        <v>260</v>
      </c>
      <c r="E61" s="129"/>
      <c r="F61" s="129"/>
      <c r="G61" s="133">
        <f>G59+G57</f>
        <v>465489826500</v>
      </c>
      <c r="H61" s="133">
        <f>H59+H57</f>
        <v>618272980871.20227</v>
      </c>
      <c r="I61" s="133">
        <f>I59+I57</f>
        <v>772870647213.45093</v>
      </c>
      <c r="J61" s="150">
        <f>J59+J57</f>
        <v>924531636052.77856</v>
      </c>
      <c r="K61" s="129"/>
      <c r="L61" s="129"/>
      <c r="M61" s="129"/>
      <c r="N61" s="129"/>
      <c r="O61" s="129"/>
      <c r="P61" s="149"/>
      <c r="Q61" s="129"/>
      <c r="R61" s="129"/>
      <c r="S61" s="129"/>
      <c r="T61" s="129"/>
      <c r="U61" s="129"/>
      <c r="V61" s="149"/>
    </row>
    <row r="62" spans="4:22" x14ac:dyDescent="0.25">
      <c r="E62" s="129"/>
      <c r="F62" s="129"/>
      <c r="G62" s="129"/>
      <c r="H62" s="129"/>
      <c r="I62" s="129"/>
      <c r="J62" s="149"/>
      <c r="K62" s="129"/>
      <c r="L62" s="129"/>
      <c r="M62" s="129"/>
      <c r="N62" s="129"/>
      <c r="O62" s="129"/>
      <c r="P62" s="149"/>
      <c r="Q62" s="129"/>
      <c r="R62" s="129"/>
      <c r="S62" s="129"/>
      <c r="T62" s="129"/>
      <c r="U62" s="129"/>
      <c r="V62" s="149"/>
    </row>
    <row r="63" spans="4:22" x14ac:dyDescent="0.25">
      <c r="E63" s="129"/>
      <c r="F63" s="129"/>
      <c r="G63" s="129"/>
      <c r="H63" s="132">
        <f>250*1500000*13</f>
        <v>4875000000</v>
      </c>
      <c r="I63" s="132">
        <f>300*1500000*13</f>
        <v>5850000000</v>
      </c>
      <c r="J63" s="151">
        <f>350*1500000*13</f>
        <v>6825000000</v>
      </c>
      <c r="K63" s="129"/>
      <c r="L63" s="129"/>
      <c r="M63" s="129"/>
      <c r="N63" s="129"/>
      <c r="O63" s="129"/>
      <c r="P63" s="149"/>
      <c r="Q63" s="129"/>
      <c r="R63" s="129"/>
      <c r="S63" s="129"/>
      <c r="T63" s="129"/>
      <c r="U63" s="129"/>
      <c r="V63" s="149"/>
    </row>
    <row r="64" spans="4:22" x14ac:dyDescent="0.25">
      <c r="E64" s="129"/>
      <c r="F64" s="129"/>
      <c r="G64" s="129"/>
      <c r="H64" s="132">
        <f>D53*(4084+250)</f>
        <v>186562485482.99142</v>
      </c>
      <c r="I64" s="132">
        <f>D53*(4084+250+300)</f>
        <v>199476363112.17865</v>
      </c>
      <c r="J64" s="151">
        <f>D53*(4084+250+300+350)</f>
        <v>214542553679.56375</v>
      </c>
      <c r="K64" s="129"/>
      <c r="L64" s="129"/>
      <c r="M64" s="129"/>
      <c r="N64" s="129"/>
      <c r="O64" s="129"/>
      <c r="P64" s="149"/>
      <c r="Q64" s="129"/>
      <c r="R64" s="129"/>
      <c r="S64" s="129"/>
      <c r="T64" s="129"/>
      <c r="U64" s="129"/>
      <c r="V64" s="149"/>
    </row>
    <row r="65" spans="4:22" x14ac:dyDescent="0.25">
      <c r="E65" s="129"/>
      <c r="F65" s="129"/>
      <c r="G65" s="129"/>
      <c r="H65" s="133">
        <f>H64+H63</f>
        <v>191437485482.99142</v>
      </c>
      <c r="I65" s="133">
        <f>I64+I63</f>
        <v>205326363112.17865</v>
      </c>
      <c r="J65" s="150">
        <f>J64+J63</f>
        <v>221367553679.56375</v>
      </c>
      <c r="K65" s="129"/>
      <c r="L65" s="129"/>
      <c r="M65" s="129"/>
      <c r="N65" s="129"/>
      <c r="O65" s="129"/>
      <c r="P65" s="149"/>
      <c r="Q65" s="129"/>
      <c r="R65" s="129"/>
      <c r="S65" s="129"/>
      <c r="T65" s="129"/>
      <c r="U65" s="129"/>
      <c r="V65" s="149"/>
    </row>
    <row r="66" spans="4:22" x14ac:dyDescent="0.25">
      <c r="D66" t="s">
        <v>261</v>
      </c>
      <c r="E66" s="129"/>
      <c r="F66" s="129"/>
      <c r="G66" s="129"/>
      <c r="H66" s="133">
        <f>H65*110/100</f>
        <v>210581234031.29059</v>
      </c>
      <c r="I66" s="133">
        <f>I65*110/100</f>
        <v>225858999423.39651</v>
      </c>
      <c r="J66" s="150">
        <f>J65*110/100</f>
        <v>243504309047.52011</v>
      </c>
      <c r="K66" s="129"/>
      <c r="L66" s="129"/>
      <c r="M66" s="129"/>
      <c r="N66" s="129"/>
      <c r="O66" s="129"/>
      <c r="P66" s="149"/>
      <c r="Q66" s="129"/>
      <c r="R66" s="129"/>
      <c r="S66" s="129"/>
      <c r="T66" s="129"/>
      <c r="U66" s="129"/>
      <c r="V66" s="149"/>
    </row>
    <row r="67" spans="4:22" x14ac:dyDescent="0.25">
      <c r="E67" s="129"/>
      <c r="F67" s="129"/>
      <c r="G67" s="129"/>
      <c r="H67" s="129"/>
      <c r="I67" s="129"/>
      <c r="J67" s="149"/>
      <c r="K67" s="129"/>
      <c r="L67" s="129"/>
      <c r="M67" s="129"/>
      <c r="N67" s="129"/>
      <c r="O67" s="129"/>
      <c r="P67" s="149"/>
      <c r="Q67" s="129"/>
      <c r="R67" s="129"/>
      <c r="S67" s="129"/>
      <c r="T67" s="129"/>
      <c r="U67" s="129"/>
      <c r="V67" s="149"/>
    </row>
    <row r="68" spans="4:22" x14ac:dyDescent="0.25">
      <c r="E68" s="129"/>
      <c r="F68" s="129"/>
      <c r="G68" s="129"/>
      <c r="H68" s="129"/>
      <c r="I68" s="129"/>
      <c r="J68" s="149"/>
      <c r="K68" s="129"/>
      <c r="L68" s="129"/>
      <c r="M68" s="129"/>
      <c r="N68" s="129"/>
      <c r="O68" s="129"/>
      <c r="P68" s="149"/>
      <c r="Q68" s="129"/>
      <c r="R68" s="129"/>
      <c r="S68" s="129"/>
      <c r="T68" s="129"/>
      <c r="U68" s="129"/>
      <c r="V68" s="149"/>
    </row>
    <row r="69" spans="4:22" x14ac:dyDescent="0.25">
      <c r="E69" s="129"/>
      <c r="F69" s="129"/>
      <c r="G69" s="129"/>
      <c r="H69" s="129"/>
      <c r="I69" s="129"/>
      <c r="J69" s="149"/>
      <c r="K69" s="129"/>
      <c r="L69" s="129"/>
      <c r="M69" s="129"/>
      <c r="N69" s="129"/>
      <c r="O69" s="129"/>
      <c r="P69" s="149"/>
      <c r="Q69" s="129"/>
      <c r="R69" s="129"/>
      <c r="S69" s="129"/>
      <c r="T69" s="129"/>
      <c r="U69" s="129"/>
      <c r="V69" s="149"/>
    </row>
    <row r="70" spans="4:22" x14ac:dyDescent="0.25">
      <c r="E70" s="129"/>
      <c r="F70" s="129"/>
      <c r="G70" s="129"/>
      <c r="H70" s="129"/>
      <c r="I70" s="129"/>
      <c r="J70" s="149"/>
      <c r="K70" s="129"/>
      <c r="L70" s="129"/>
      <c r="M70" s="129"/>
      <c r="N70" s="129"/>
      <c r="O70" s="129"/>
      <c r="P70" s="149"/>
      <c r="Q70" s="129"/>
      <c r="R70" s="129"/>
      <c r="S70" s="129"/>
      <c r="T70" s="129"/>
      <c r="U70" s="129"/>
      <c r="V70" s="149"/>
    </row>
    <row r="71" spans="4:22" x14ac:dyDescent="0.25">
      <c r="D71" s="134">
        <f>12*400*5*0.1*100000000</f>
        <v>240000000000</v>
      </c>
      <c r="E71" s="129"/>
      <c r="F71" s="129"/>
      <c r="G71" s="129"/>
      <c r="H71" s="129"/>
      <c r="I71" s="129"/>
      <c r="J71" s="149"/>
      <c r="K71" s="129"/>
      <c r="L71" s="129"/>
      <c r="M71" s="129"/>
      <c r="N71" s="129"/>
      <c r="O71" s="129"/>
      <c r="P71" s="149"/>
      <c r="Q71" s="129"/>
      <c r="R71" s="129"/>
      <c r="S71" s="129"/>
      <c r="T71" s="129"/>
      <c r="U71" s="129"/>
      <c r="V71" s="149"/>
    </row>
    <row r="72" spans="4:22" x14ac:dyDescent="0.25">
      <c r="E72" s="129"/>
      <c r="F72" s="129"/>
      <c r="G72" s="129"/>
      <c r="H72" s="129"/>
      <c r="I72" s="129"/>
      <c r="J72" s="149"/>
      <c r="K72" s="129"/>
      <c r="L72" s="129"/>
      <c r="M72" s="129"/>
      <c r="N72" s="129"/>
      <c r="O72" s="129"/>
      <c r="P72" s="149"/>
      <c r="Q72" s="129"/>
      <c r="R72" s="129"/>
      <c r="S72" s="129"/>
      <c r="T72" s="129"/>
      <c r="U72" s="129"/>
      <c r="V72" s="149"/>
    </row>
    <row r="73" spans="4:22" x14ac:dyDescent="0.25">
      <c r="E73" s="129"/>
      <c r="F73" s="129"/>
      <c r="G73" s="129"/>
      <c r="H73" s="129"/>
      <c r="I73" s="129"/>
      <c r="J73" s="149"/>
      <c r="K73" s="129"/>
      <c r="L73" s="129"/>
      <c r="M73" s="129"/>
      <c r="N73" s="129"/>
      <c r="O73" s="129"/>
      <c r="P73" s="149"/>
      <c r="Q73" s="129"/>
      <c r="R73" s="129"/>
      <c r="S73" s="129"/>
      <c r="T73" s="129"/>
      <c r="U73" s="129"/>
      <c r="V73" s="149"/>
    </row>
    <row r="74" spans="4:22" x14ac:dyDescent="0.25">
      <c r="E74" s="129"/>
      <c r="F74" s="129"/>
      <c r="G74" s="129"/>
      <c r="H74" s="129"/>
      <c r="I74" s="129"/>
      <c r="J74" s="149"/>
      <c r="K74" s="129"/>
      <c r="L74" s="129"/>
      <c r="M74" s="129"/>
      <c r="N74" s="129"/>
      <c r="O74" s="129"/>
      <c r="P74" s="149"/>
      <c r="Q74" s="129"/>
      <c r="R74" s="129"/>
      <c r="S74" s="129"/>
      <c r="T74" s="129"/>
      <c r="U74" s="129"/>
      <c r="V74" s="149"/>
    </row>
    <row r="75" spans="4:22" x14ac:dyDescent="0.25">
      <c r="E75" s="129"/>
      <c r="F75" s="129"/>
      <c r="G75" s="129"/>
      <c r="H75" s="129"/>
      <c r="I75" s="129"/>
      <c r="J75" s="149"/>
      <c r="K75" s="129"/>
      <c r="L75" s="129"/>
      <c r="M75" s="129"/>
      <c r="N75" s="129"/>
      <c r="O75" s="129"/>
      <c r="P75" s="149"/>
      <c r="Q75" s="129"/>
      <c r="R75" s="129"/>
      <c r="S75" s="129"/>
      <c r="T75" s="129"/>
      <c r="U75" s="129"/>
      <c r="V75" s="149"/>
    </row>
    <row r="76" spans="4:22" x14ac:dyDescent="0.25">
      <c r="E76" s="129"/>
      <c r="F76" s="129"/>
      <c r="G76" s="129"/>
      <c r="H76" s="129"/>
      <c r="I76" s="129"/>
      <c r="J76" s="149"/>
      <c r="K76" s="129"/>
      <c r="L76" s="129"/>
      <c r="M76" s="129"/>
      <c r="N76" s="129"/>
      <c r="O76" s="129"/>
      <c r="P76" s="149"/>
      <c r="Q76" s="129"/>
      <c r="R76" s="129"/>
      <c r="S76" s="129"/>
      <c r="T76" s="129"/>
      <c r="U76" s="129"/>
      <c r="V76" s="149"/>
    </row>
    <row r="77" spans="4:22" x14ac:dyDescent="0.25">
      <c r="E77" s="129"/>
      <c r="F77" s="129"/>
      <c r="G77" s="129"/>
      <c r="H77" s="129"/>
      <c r="I77" s="129"/>
      <c r="J77" s="149"/>
      <c r="K77" s="129"/>
      <c r="L77" s="129"/>
      <c r="M77" s="129"/>
      <c r="N77" s="129"/>
      <c r="O77" s="129"/>
      <c r="P77" s="149"/>
      <c r="Q77" s="129"/>
      <c r="R77" s="129"/>
      <c r="S77" s="129"/>
      <c r="T77" s="129"/>
      <c r="U77" s="129"/>
      <c r="V77" s="149"/>
    </row>
    <row r="78" spans="4:22" x14ac:dyDescent="0.25">
      <c r="E78" s="129"/>
      <c r="F78" s="129"/>
      <c r="G78" s="129"/>
      <c r="H78" s="129"/>
      <c r="I78" s="129"/>
      <c r="J78" s="149"/>
      <c r="K78" s="129"/>
      <c r="L78" s="129"/>
      <c r="M78" s="129"/>
      <c r="N78" s="129"/>
      <c r="O78" s="129"/>
      <c r="P78" s="149"/>
      <c r="Q78" s="129"/>
      <c r="R78" s="129"/>
      <c r="S78" s="129"/>
      <c r="T78" s="129"/>
      <c r="U78" s="129"/>
      <c r="V78" s="149"/>
    </row>
    <row r="79" spans="4:22" x14ac:dyDescent="0.25">
      <c r="E79" s="129"/>
      <c r="F79" s="129"/>
      <c r="G79" s="129"/>
      <c r="H79" s="129"/>
      <c r="I79" s="129"/>
      <c r="J79" s="149"/>
      <c r="K79" s="129"/>
      <c r="L79" s="129"/>
      <c r="M79" s="129"/>
      <c r="N79" s="129"/>
      <c r="O79" s="129"/>
      <c r="P79" s="149"/>
      <c r="Q79" s="129"/>
      <c r="R79" s="129"/>
      <c r="S79" s="129"/>
      <c r="T79" s="129"/>
      <c r="U79" s="129"/>
      <c r="V79" s="149"/>
    </row>
    <row r="80" spans="4:22" x14ac:dyDescent="0.25">
      <c r="E80" s="129"/>
      <c r="F80" s="129"/>
      <c r="G80" s="129"/>
      <c r="H80" s="129"/>
      <c r="I80" s="129"/>
      <c r="J80" s="149"/>
      <c r="K80" s="129"/>
      <c r="L80" s="129"/>
      <c r="M80" s="129"/>
      <c r="N80" s="129"/>
      <c r="O80" s="129"/>
      <c r="P80" s="149"/>
      <c r="Q80" s="129"/>
      <c r="R80" s="129"/>
      <c r="S80" s="129"/>
      <c r="T80" s="129"/>
      <c r="U80" s="129"/>
      <c r="V80" s="149"/>
    </row>
    <row r="81" spans="5:22" x14ac:dyDescent="0.25">
      <c r="E81" s="129"/>
      <c r="F81" s="129"/>
      <c r="G81" s="129"/>
      <c r="H81" s="129"/>
      <c r="I81" s="129"/>
      <c r="J81" s="149"/>
      <c r="K81" s="129"/>
      <c r="L81" s="129"/>
      <c r="M81" s="129"/>
      <c r="N81" s="129"/>
      <c r="O81" s="129"/>
      <c r="P81" s="149"/>
      <c r="Q81" s="129"/>
      <c r="R81" s="129"/>
      <c r="S81" s="129"/>
      <c r="T81" s="129"/>
      <c r="U81" s="129"/>
      <c r="V81" s="149"/>
    </row>
    <row r="82" spans="5:22" x14ac:dyDescent="0.25">
      <c r="E82" s="129"/>
      <c r="F82" s="129"/>
      <c r="G82" s="129"/>
      <c r="H82" s="129"/>
      <c r="I82" s="129"/>
      <c r="J82" s="149"/>
      <c r="K82" s="129"/>
      <c r="L82" s="129"/>
      <c r="M82" s="129"/>
      <c r="N82" s="129"/>
      <c r="O82" s="129"/>
      <c r="P82" s="149"/>
      <c r="Q82" s="129"/>
      <c r="R82" s="129"/>
      <c r="S82" s="129"/>
      <c r="T82" s="129"/>
      <c r="U82" s="129"/>
      <c r="V82" s="149"/>
    </row>
    <row r="83" spans="5:22" x14ac:dyDescent="0.25">
      <c r="E83" s="129"/>
      <c r="F83" s="129"/>
      <c r="G83" s="129"/>
      <c r="H83" s="129"/>
      <c r="I83" s="129"/>
      <c r="J83" s="149"/>
      <c r="K83" s="129"/>
      <c r="L83" s="129"/>
      <c r="M83" s="129"/>
      <c r="N83" s="129"/>
      <c r="O83" s="129"/>
      <c r="P83" s="149"/>
      <c r="Q83" s="129"/>
      <c r="R83" s="129"/>
      <c r="S83" s="129"/>
      <c r="T83" s="129"/>
      <c r="U83" s="129"/>
      <c r="V83" s="149"/>
    </row>
    <row r="84" spans="5:22" x14ac:dyDescent="0.25">
      <c r="E84" s="129"/>
      <c r="F84" s="129"/>
      <c r="G84" s="129"/>
      <c r="H84" s="129"/>
      <c r="I84" s="129"/>
      <c r="J84" s="149"/>
      <c r="K84" s="129"/>
      <c r="L84" s="129"/>
      <c r="M84" s="129"/>
      <c r="N84" s="129"/>
      <c r="O84" s="129"/>
      <c r="P84" s="149"/>
      <c r="Q84" s="129"/>
      <c r="R84" s="129"/>
      <c r="S84" s="129"/>
      <c r="T84" s="129"/>
      <c r="U84" s="129"/>
      <c r="V84" s="149"/>
    </row>
    <row r="85" spans="5:22" x14ac:dyDescent="0.25">
      <c r="E85" s="129"/>
      <c r="F85" s="129"/>
      <c r="G85" s="129"/>
      <c r="H85" s="129"/>
      <c r="I85" s="129"/>
      <c r="J85" s="149"/>
      <c r="K85" s="129"/>
      <c r="L85" s="129"/>
      <c r="M85" s="129"/>
      <c r="N85" s="129"/>
      <c r="O85" s="129"/>
      <c r="P85" s="149"/>
      <c r="Q85" s="129"/>
      <c r="R85" s="129"/>
      <c r="S85" s="129"/>
      <c r="T85" s="129"/>
      <c r="U85" s="129"/>
      <c r="V85" s="149"/>
    </row>
    <row r="86" spans="5:22" x14ac:dyDescent="0.25">
      <c r="E86" s="129"/>
      <c r="F86" s="129"/>
      <c r="G86" s="129"/>
      <c r="H86" s="129"/>
      <c r="I86" s="129"/>
      <c r="J86" s="149"/>
      <c r="K86" s="129"/>
      <c r="L86" s="129"/>
      <c r="M86" s="129"/>
      <c r="N86" s="129"/>
      <c r="O86" s="129"/>
      <c r="P86" s="149"/>
      <c r="Q86" s="129"/>
      <c r="R86" s="129"/>
      <c r="S86" s="129"/>
      <c r="T86" s="129"/>
      <c r="U86" s="129"/>
      <c r="V86" s="149"/>
    </row>
    <row r="87" spans="5:22" x14ac:dyDescent="0.25">
      <c r="E87" s="129"/>
      <c r="F87" s="129"/>
      <c r="G87" s="129"/>
      <c r="H87" s="129"/>
      <c r="I87" s="129"/>
      <c r="J87" s="149"/>
      <c r="K87" s="129"/>
      <c r="L87" s="129"/>
      <c r="M87" s="129"/>
      <c r="N87" s="129"/>
      <c r="O87" s="129"/>
      <c r="P87" s="149"/>
      <c r="Q87" s="129"/>
      <c r="R87" s="129"/>
      <c r="S87" s="129"/>
      <c r="T87" s="129"/>
      <c r="U87" s="129"/>
      <c r="V87" s="149"/>
    </row>
    <row r="88" spans="5:22" x14ac:dyDescent="0.25">
      <c r="E88" s="129"/>
      <c r="F88" s="129"/>
      <c r="G88" s="129"/>
      <c r="H88" s="129"/>
      <c r="I88" s="129"/>
      <c r="J88" s="149"/>
      <c r="K88" s="129"/>
      <c r="L88" s="129"/>
      <c r="M88" s="129"/>
      <c r="N88" s="129"/>
      <c r="O88" s="129"/>
      <c r="P88" s="149"/>
      <c r="Q88" s="129"/>
      <c r="R88" s="129"/>
      <c r="S88" s="129"/>
      <c r="T88" s="129"/>
      <c r="U88" s="129"/>
      <c r="V88" s="149"/>
    </row>
    <row r="89" spans="5:22" x14ac:dyDescent="0.25">
      <c r="E89" s="129"/>
      <c r="F89" s="129"/>
      <c r="G89" s="129"/>
      <c r="H89" s="129"/>
      <c r="I89" s="129"/>
      <c r="J89" s="149"/>
      <c r="K89" s="129"/>
      <c r="L89" s="129"/>
      <c r="M89" s="129"/>
      <c r="N89" s="129"/>
      <c r="O89" s="129"/>
      <c r="P89" s="149"/>
      <c r="Q89" s="129"/>
      <c r="R89" s="129"/>
      <c r="S89" s="129"/>
      <c r="T89" s="129"/>
      <c r="U89" s="129"/>
      <c r="V89" s="149"/>
    </row>
    <row r="90" spans="5:22" x14ac:dyDescent="0.25">
      <c r="E90" s="129"/>
      <c r="F90" s="129"/>
      <c r="G90" s="129"/>
      <c r="H90" s="129"/>
      <c r="I90" s="129"/>
      <c r="J90" s="149"/>
      <c r="K90" s="129"/>
      <c r="L90" s="129"/>
      <c r="M90" s="129"/>
      <c r="N90" s="129"/>
      <c r="O90" s="129"/>
      <c r="P90" s="149"/>
      <c r="Q90" s="129"/>
      <c r="R90" s="129"/>
      <c r="S90" s="129"/>
      <c r="T90" s="129"/>
      <c r="U90" s="129"/>
      <c r="V90" s="149"/>
    </row>
    <row r="91" spans="5:22" x14ac:dyDescent="0.25">
      <c r="E91" s="129"/>
      <c r="F91" s="129"/>
      <c r="G91" s="129"/>
      <c r="H91" s="129"/>
      <c r="I91" s="129"/>
      <c r="J91" s="149"/>
      <c r="K91" s="129"/>
      <c r="L91" s="129"/>
      <c r="M91" s="129"/>
      <c r="N91" s="129"/>
      <c r="O91" s="129"/>
      <c r="P91" s="149"/>
      <c r="Q91" s="129"/>
      <c r="R91" s="129"/>
      <c r="S91" s="129"/>
      <c r="T91" s="129"/>
      <c r="U91" s="129"/>
      <c r="V91" s="149"/>
    </row>
    <row r="92" spans="5:22" x14ac:dyDescent="0.25">
      <c r="E92" s="129"/>
      <c r="F92" s="129"/>
      <c r="G92" s="129"/>
      <c r="H92" s="129"/>
      <c r="I92" s="129"/>
      <c r="J92" s="149"/>
      <c r="K92" s="129"/>
      <c r="L92" s="129"/>
      <c r="M92" s="129"/>
      <c r="N92" s="129"/>
      <c r="O92" s="129"/>
      <c r="P92" s="149"/>
      <c r="Q92" s="129"/>
      <c r="R92" s="129"/>
      <c r="S92" s="129"/>
      <c r="T92" s="129"/>
      <c r="U92" s="129"/>
      <c r="V92" s="149"/>
    </row>
    <row r="93" spans="5:22" x14ac:dyDescent="0.25">
      <c r="E93" s="129"/>
      <c r="F93" s="129"/>
      <c r="G93" s="129"/>
      <c r="H93" s="129"/>
      <c r="I93" s="129"/>
      <c r="J93" s="149"/>
      <c r="K93" s="129"/>
      <c r="L93" s="129"/>
      <c r="M93" s="129"/>
      <c r="N93" s="129"/>
      <c r="O93" s="129"/>
      <c r="P93" s="149"/>
      <c r="Q93" s="129"/>
      <c r="R93" s="129"/>
      <c r="S93" s="129"/>
      <c r="T93" s="129"/>
      <c r="U93" s="129"/>
      <c r="V93" s="149"/>
    </row>
    <row r="94" spans="5:22" x14ac:dyDescent="0.25">
      <c r="E94" s="129"/>
      <c r="F94" s="129"/>
      <c r="G94" s="129"/>
      <c r="H94" s="129"/>
      <c r="I94" s="129"/>
      <c r="J94" s="149"/>
      <c r="K94" s="129"/>
      <c r="L94" s="129"/>
      <c r="M94" s="129"/>
      <c r="N94" s="129"/>
      <c r="O94" s="129"/>
      <c r="P94" s="149"/>
      <c r="Q94" s="129"/>
      <c r="R94" s="129"/>
      <c r="S94" s="129"/>
      <c r="T94" s="129"/>
      <c r="U94" s="129"/>
      <c r="V94" s="149"/>
    </row>
    <row r="95" spans="5:22" x14ac:dyDescent="0.25">
      <c r="E95" s="129"/>
      <c r="F95" s="129"/>
      <c r="G95" s="129"/>
      <c r="H95" s="129"/>
      <c r="I95" s="129"/>
      <c r="J95" s="149"/>
      <c r="K95" s="129"/>
      <c r="L95" s="129"/>
      <c r="M95" s="129"/>
      <c r="N95" s="129"/>
      <c r="O95" s="129"/>
      <c r="P95" s="149"/>
      <c r="Q95" s="129"/>
      <c r="R95" s="129"/>
      <c r="S95" s="129"/>
      <c r="T95" s="129"/>
      <c r="U95" s="129"/>
      <c r="V95" s="149"/>
    </row>
    <row r="96" spans="5:22" x14ac:dyDescent="0.25">
      <c r="E96" s="129"/>
      <c r="F96" s="129"/>
      <c r="G96" s="129"/>
      <c r="H96" s="129"/>
      <c r="I96" s="129"/>
      <c r="J96" s="149"/>
      <c r="K96" s="129"/>
      <c r="L96" s="129"/>
      <c r="M96" s="129"/>
      <c r="N96" s="129"/>
      <c r="O96" s="129"/>
      <c r="P96" s="149"/>
      <c r="Q96" s="129"/>
      <c r="R96" s="129"/>
      <c r="S96" s="129"/>
      <c r="T96" s="129"/>
      <c r="U96" s="129"/>
      <c r="V96" s="149"/>
    </row>
    <row r="97" spans="5:22" x14ac:dyDescent="0.25">
      <c r="E97" s="129"/>
      <c r="F97" s="129"/>
      <c r="G97" s="129"/>
      <c r="H97" s="129"/>
      <c r="I97" s="129"/>
      <c r="J97" s="149"/>
      <c r="K97" s="129"/>
      <c r="L97" s="129"/>
      <c r="M97" s="129"/>
      <c r="N97" s="129"/>
      <c r="O97" s="129"/>
      <c r="P97" s="149"/>
      <c r="Q97" s="129"/>
      <c r="R97" s="129"/>
      <c r="S97" s="129"/>
      <c r="T97" s="129"/>
      <c r="U97" s="129"/>
      <c r="V97" s="149"/>
    </row>
    <row r="98" spans="5:22" x14ac:dyDescent="0.25">
      <c r="E98" s="129"/>
      <c r="F98" s="129"/>
      <c r="G98" s="129"/>
      <c r="H98" s="129"/>
      <c r="I98" s="129"/>
      <c r="J98" s="149"/>
      <c r="K98" s="129"/>
      <c r="L98" s="129"/>
      <c r="M98" s="129"/>
      <c r="N98" s="129"/>
      <c r="O98" s="129"/>
      <c r="P98" s="149"/>
      <c r="Q98" s="129"/>
      <c r="R98" s="129"/>
      <c r="S98" s="129"/>
      <c r="T98" s="129"/>
      <c r="U98" s="129"/>
      <c r="V98" s="149"/>
    </row>
    <row r="99" spans="5:22" x14ac:dyDescent="0.25">
      <c r="E99" s="129"/>
      <c r="F99" s="129"/>
      <c r="G99" s="129"/>
      <c r="H99" s="129"/>
      <c r="I99" s="129"/>
      <c r="J99" s="149"/>
      <c r="K99" s="129"/>
      <c r="L99" s="129"/>
      <c r="M99" s="129"/>
      <c r="N99" s="129"/>
      <c r="O99" s="129"/>
      <c r="P99" s="149"/>
      <c r="Q99" s="129"/>
      <c r="R99" s="129"/>
      <c r="S99" s="129"/>
      <c r="T99" s="129"/>
      <c r="U99" s="129"/>
      <c r="V99" s="149"/>
    </row>
    <row r="100" spans="5:22" x14ac:dyDescent="0.25">
      <c r="E100" s="129"/>
      <c r="F100" s="129"/>
      <c r="G100" s="129"/>
      <c r="H100" s="129"/>
      <c r="I100" s="129"/>
      <c r="J100" s="149"/>
      <c r="K100" s="129"/>
      <c r="L100" s="129"/>
      <c r="M100" s="129"/>
      <c r="N100" s="129"/>
      <c r="O100" s="129"/>
      <c r="P100" s="149"/>
      <c r="Q100" s="129"/>
      <c r="R100" s="129"/>
      <c r="S100" s="129"/>
      <c r="T100" s="129"/>
      <c r="U100" s="129"/>
      <c r="V100" s="149"/>
    </row>
    <row r="101" spans="5:22" x14ac:dyDescent="0.25">
      <c r="E101" s="129"/>
      <c r="F101" s="129"/>
      <c r="G101" s="129"/>
      <c r="H101" s="129"/>
      <c r="I101" s="129"/>
      <c r="J101" s="149"/>
      <c r="K101" s="129"/>
      <c r="L101" s="129"/>
      <c r="M101" s="129"/>
      <c r="N101" s="129"/>
      <c r="O101" s="129"/>
      <c r="P101" s="149"/>
      <c r="Q101" s="129"/>
      <c r="R101" s="129"/>
      <c r="S101" s="129"/>
      <c r="T101" s="129"/>
      <c r="U101" s="129"/>
      <c r="V101" s="149"/>
    </row>
    <row r="102" spans="5:22" x14ac:dyDescent="0.25">
      <c r="E102" s="129"/>
      <c r="F102" s="129"/>
      <c r="G102" s="129"/>
      <c r="H102" s="129"/>
      <c r="I102" s="129"/>
      <c r="J102" s="149"/>
      <c r="K102" s="129"/>
      <c r="L102" s="129"/>
      <c r="M102" s="129"/>
      <c r="N102" s="129"/>
      <c r="O102" s="129"/>
      <c r="P102" s="149"/>
      <c r="Q102" s="129"/>
      <c r="R102" s="129"/>
      <c r="S102" s="129"/>
      <c r="T102" s="129"/>
      <c r="U102" s="129"/>
      <c r="V102" s="149"/>
    </row>
    <row r="103" spans="5:22" x14ac:dyDescent="0.25">
      <c r="E103" s="129"/>
      <c r="F103" s="129"/>
      <c r="G103" s="129"/>
      <c r="H103" s="129"/>
      <c r="I103" s="129"/>
      <c r="J103" s="149"/>
      <c r="K103" s="129"/>
      <c r="L103" s="129"/>
      <c r="M103" s="129"/>
      <c r="N103" s="129"/>
      <c r="O103" s="129"/>
      <c r="P103" s="149"/>
      <c r="Q103" s="129"/>
      <c r="R103" s="129"/>
      <c r="S103" s="129"/>
      <c r="T103" s="129"/>
      <c r="U103" s="129"/>
      <c r="V103" s="149"/>
    </row>
    <row r="104" spans="5:22" x14ac:dyDescent="0.25">
      <c r="E104" s="129"/>
      <c r="F104" s="129"/>
      <c r="G104" s="129"/>
      <c r="H104" s="129"/>
      <c r="I104" s="129"/>
      <c r="J104" s="149"/>
      <c r="K104" s="129"/>
      <c r="L104" s="129"/>
      <c r="M104" s="129"/>
      <c r="N104" s="129"/>
      <c r="O104" s="129"/>
      <c r="P104" s="149"/>
      <c r="Q104" s="129"/>
      <c r="R104" s="129"/>
      <c r="S104" s="129"/>
      <c r="T104" s="129"/>
      <c r="U104" s="129"/>
      <c r="V104" s="149"/>
    </row>
    <row r="105" spans="5:22" x14ac:dyDescent="0.25">
      <c r="E105" s="129"/>
      <c r="F105" s="129"/>
      <c r="G105" s="129"/>
      <c r="H105" s="129"/>
      <c r="I105" s="129"/>
      <c r="J105" s="149"/>
      <c r="K105" s="129"/>
      <c r="L105" s="129"/>
      <c r="M105" s="129"/>
      <c r="N105" s="129"/>
      <c r="O105" s="129"/>
      <c r="P105" s="149"/>
      <c r="Q105" s="129"/>
      <c r="R105" s="129"/>
      <c r="S105" s="129"/>
      <c r="T105" s="129"/>
      <c r="U105" s="129"/>
      <c r="V105" s="149"/>
    </row>
    <row r="106" spans="5:22" x14ac:dyDescent="0.25">
      <c r="E106" s="129"/>
      <c r="F106" s="129"/>
      <c r="G106" s="129"/>
      <c r="H106" s="129"/>
      <c r="I106" s="129"/>
      <c r="J106" s="149"/>
      <c r="K106" s="129"/>
      <c r="L106" s="129"/>
      <c r="M106" s="129"/>
      <c r="N106" s="129"/>
      <c r="O106" s="129"/>
      <c r="P106" s="149"/>
      <c r="Q106" s="129"/>
      <c r="R106" s="129"/>
      <c r="S106" s="129"/>
      <c r="T106" s="129"/>
      <c r="U106" s="129"/>
      <c r="V106" s="149"/>
    </row>
    <row r="107" spans="5:22" x14ac:dyDescent="0.25">
      <c r="E107" s="129"/>
      <c r="F107" s="129"/>
      <c r="G107" s="129"/>
      <c r="H107" s="129"/>
      <c r="I107" s="129"/>
      <c r="J107" s="149"/>
      <c r="K107" s="129"/>
      <c r="L107" s="129"/>
      <c r="M107" s="129"/>
      <c r="N107" s="129"/>
      <c r="O107" s="129"/>
      <c r="P107" s="149"/>
      <c r="Q107" s="129"/>
      <c r="R107" s="129"/>
      <c r="S107" s="129"/>
      <c r="T107" s="129"/>
      <c r="U107" s="129"/>
      <c r="V107" s="149"/>
    </row>
    <row r="108" spans="5:22" x14ac:dyDescent="0.25">
      <c r="E108" s="129"/>
      <c r="F108" s="129"/>
      <c r="G108" s="129"/>
      <c r="H108" s="129"/>
      <c r="I108" s="129"/>
      <c r="J108" s="149"/>
      <c r="K108" s="129"/>
      <c r="L108" s="129"/>
      <c r="M108" s="129"/>
      <c r="N108" s="129"/>
      <c r="O108" s="129"/>
      <c r="P108" s="149"/>
      <c r="Q108" s="129"/>
      <c r="R108" s="129"/>
      <c r="S108" s="129"/>
      <c r="T108" s="129"/>
      <c r="U108" s="129"/>
      <c r="V108" s="149"/>
    </row>
    <row r="109" spans="5:22" x14ac:dyDescent="0.25">
      <c r="E109" s="129"/>
      <c r="F109" s="129"/>
      <c r="G109" s="129"/>
      <c r="H109" s="129"/>
      <c r="I109" s="129"/>
      <c r="J109" s="149"/>
      <c r="K109" s="129"/>
      <c r="L109" s="129"/>
      <c r="M109" s="129"/>
      <c r="N109" s="129"/>
      <c r="O109" s="129"/>
      <c r="P109" s="149"/>
      <c r="Q109" s="129"/>
      <c r="R109" s="129"/>
      <c r="S109" s="129"/>
      <c r="T109" s="129"/>
      <c r="U109" s="129"/>
      <c r="V109" s="149"/>
    </row>
    <row r="110" spans="5:22" x14ac:dyDescent="0.25">
      <c r="E110" s="129"/>
      <c r="F110" s="129"/>
      <c r="G110" s="129"/>
      <c r="H110" s="129"/>
      <c r="I110" s="129"/>
      <c r="J110" s="149"/>
      <c r="K110" s="129"/>
      <c r="L110" s="129"/>
      <c r="M110" s="129"/>
      <c r="N110" s="129"/>
      <c r="O110" s="129"/>
      <c r="P110" s="149"/>
      <c r="Q110" s="129"/>
      <c r="R110" s="129"/>
      <c r="S110" s="129"/>
      <c r="T110" s="129"/>
      <c r="U110" s="129"/>
      <c r="V110" s="149"/>
    </row>
    <row r="111" spans="5:22" x14ac:dyDescent="0.25">
      <c r="E111" s="129"/>
      <c r="F111" s="129"/>
      <c r="G111" s="129"/>
      <c r="H111" s="129"/>
      <c r="I111" s="129"/>
      <c r="J111" s="149"/>
      <c r="K111" s="129"/>
      <c r="L111" s="129"/>
      <c r="M111" s="129"/>
      <c r="N111" s="129"/>
      <c r="O111" s="129"/>
      <c r="P111" s="149"/>
      <c r="Q111" s="129"/>
      <c r="R111" s="129"/>
      <c r="S111" s="129"/>
      <c r="T111" s="129"/>
      <c r="U111" s="129"/>
      <c r="V111" s="149"/>
    </row>
    <row r="112" spans="5:22" x14ac:dyDescent="0.25">
      <c r="E112" s="129"/>
      <c r="F112" s="129"/>
      <c r="G112" s="129"/>
      <c r="H112" s="129"/>
      <c r="I112" s="129"/>
      <c r="J112" s="149"/>
      <c r="K112" s="129"/>
      <c r="L112" s="129"/>
      <c r="M112" s="129"/>
      <c r="N112" s="129"/>
      <c r="O112" s="129"/>
      <c r="P112" s="149"/>
      <c r="Q112" s="129"/>
      <c r="R112" s="129"/>
      <c r="S112" s="129"/>
      <c r="T112" s="129"/>
      <c r="U112" s="129"/>
      <c r="V112" s="149"/>
    </row>
    <row r="113" spans="5:22" x14ac:dyDescent="0.25">
      <c r="E113" s="129"/>
      <c r="F113" s="129"/>
      <c r="G113" s="129"/>
      <c r="H113" s="129"/>
      <c r="I113" s="129"/>
      <c r="J113" s="149"/>
      <c r="K113" s="129"/>
      <c r="L113" s="129"/>
      <c r="M113" s="129"/>
      <c r="N113" s="129"/>
      <c r="O113" s="129"/>
      <c r="P113" s="149"/>
      <c r="Q113" s="129"/>
      <c r="R113" s="129"/>
      <c r="S113" s="129"/>
      <c r="T113" s="129"/>
      <c r="U113" s="129"/>
      <c r="V113" s="149"/>
    </row>
    <row r="114" spans="5:22" x14ac:dyDescent="0.25">
      <c r="E114" s="129"/>
      <c r="F114" s="129"/>
      <c r="G114" s="129"/>
      <c r="H114" s="129"/>
      <c r="I114" s="129"/>
      <c r="J114" s="149"/>
      <c r="K114" s="129"/>
      <c r="L114" s="129"/>
      <c r="M114" s="129"/>
      <c r="N114" s="129"/>
      <c r="O114" s="129"/>
      <c r="P114" s="149"/>
      <c r="Q114" s="129"/>
      <c r="R114" s="129"/>
      <c r="S114" s="129"/>
      <c r="T114" s="129"/>
      <c r="U114" s="129"/>
      <c r="V114" s="149"/>
    </row>
    <row r="115" spans="5:22" x14ac:dyDescent="0.25">
      <c r="E115" s="129"/>
      <c r="F115" s="129"/>
      <c r="G115" s="129"/>
      <c r="H115" s="129"/>
      <c r="I115" s="129"/>
      <c r="J115" s="149"/>
      <c r="K115" s="129"/>
      <c r="L115" s="129"/>
      <c r="M115" s="129"/>
      <c r="N115" s="129"/>
      <c r="O115" s="129"/>
      <c r="P115" s="149"/>
      <c r="Q115" s="129"/>
      <c r="R115" s="129"/>
      <c r="S115" s="129"/>
      <c r="T115" s="129"/>
      <c r="U115" s="129"/>
      <c r="V115" s="149"/>
    </row>
    <row r="116" spans="5:22" x14ac:dyDescent="0.25">
      <c r="E116" s="129"/>
      <c r="F116" s="129"/>
      <c r="G116" s="129"/>
      <c r="H116" s="129"/>
      <c r="I116" s="129"/>
      <c r="J116" s="149"/>
      <c r="K116" s="129"/>
      <c r="L116" s="129"/>
      <c r="M116" s="129"/>
      <c r="N116" s="129"/>
      <c r="O116" s="129"/>
      <c r="P116" s="149"/>
      <c r="Q116" s="129"/>
      <c r="R116" s="129"/>
      <c r="S116" s="129"/>
      <c r="T116" s="129"/>
      <c r="U116" s="129"/>
      <c r="V116" s="149"/>
    </row>
    <row r="117" spans="5:22" x14ac:dyDescent="0.25">
      <c r="E117" s="129"/>
      <c r="F117" s="129"/>
      <c r="G117" s="129"/>
      <c r="H117" s="129"/>
      <c r="I117" s="129"/>
      <c r="J117" s="149"/>
      <c r="K117" s="129"/>
      <c r="L117" s="129"/>
      <c r="M117" s="129"/>
      <c r="N117" s="129"/>
      <c r="O117" s="129"/>
      <c r="P117" s="149"/>
      <c r="Q117" s="129"/>
      <c r="R117" s="129"/>
      <c r="S117" s="129"/>
      <c r="T117" s="129"/>
      <c r="U117" s="129"/>
      <c r="V117" s="149"/>
    </row>
    <row r="118" spans="5:22" x14ac:dyDescent="0.25">
      <c r="E118" s="129"/>
      <c r="F118" s="129"/>
      <c r="G118" s="129"/>
      <c r="H118" s="129"/>
      <c r="I118" s="129"/>
      <c r="J118" s="149"/>
      <c r="K118" s="129"/>
      <c r="L118" s="129"/>
      <c r="M118" s="129"/>
      <c r="N118" s="129"/>
      <c r="O118" s="129"/>
      <c r="P118" s="149"/>
      <c r="Q118" s="129"/>
      <c r="R118" s="129"/>
      <c r="S118" s="129"/>
      <c r="T118" s="129"/>
      <c r="U118" s="129"/>
      <c r="V118" s="149"/>
    </row>
    <row r="119" spans="5:22" x14ac:dyDescent="0.25">
      <c r="E119" s="129"/>
      <c r="F119" s="129"/>
      <c r="G119" s="129"/>
      <c r="H119" s="129"/>
      <c r="I119" s="129"/>
      <c r="J119" s="149"/>
      <c r="K119" s="129"/>
      <c r="L119" s="129"/>
      <c r="M119" s="129"/>
      <c r="N119" s="129"/>
      <c r="O119" s="129"/>
      <c r="P119" s="149"/>
      <c r="Q119" s="129"/>
      <c r="R119" s="129"/>
      <c r="S119" s="129"/>
      <c r="T119" s="129"/>
      <c r="U119" s="129"/>
      <c r="V119" s="149"/>
    </row>
    <row r="120" spans="5:22" x14ac:dyDescent="0.25">
      <c r="E120" s="129"/>
      <c r="F120" s="129"/>
      <c r="G120" s="129"/>
      <c r="H120" s="129"/>
      <c r="I120" s="129"/>
      <c r="J120" s="149"/>
      <c r="K120" s="129"/>
      <c r="L120" s="129"/>
      <c r="M120" s="129"/>
      <c r="N120" s="129"/>
      <c r="O120" s="129"/>
      <c r="P120" s="149"/>
      <c r="Q120" s="129"/>
      <c r="R120" s="129"/>
      <c r="S120" s="129"/>
      <c r="T120" s="129"/>
      <c r="U120" s="129"/>
      <c r="V120" s="149"/>
    </row>
    <row r="121" spans="5:22" x14ac:dyDescent="0.25">
      <c r="E121" s="129"/>
      <c r="F121" s="129"/>
      <c r="G121" s="129"/>
      <c r="H121" s="129"/>
      <c r="I121" s="129"/>
      <c r="J121" s="149"/>
      <c r="K121" s="129"/>
      <c r="L121" s="129"/>
      <c r="M121" s="129"/>
      <c r="N121" s="129"/>
      <c r="O121" s="129"/>
      <c r="P121" s="149"/>
      <c r="Q121" s="129"/>
      <c r="R121" s="129"/>
      <c r="S121" s="129"/>
      <c r="T121" s="129"/>
      <c r="U121" s="129"/>
      <c r="V121" s="149"/>
    </row>
    <row r="122" spans="5:22" x14ac:dyDescent="0.25">
      <c r="E122" s="129"/>
      <c r="F122" s="129"/>
      <c r="G122" s="129"/>
      <c r="H122" s="129"/>
      <c r="I122" s="129"/>
      <c r="J122" s="149"/>
      <c r="K122" s="129"/>
      <c r="L122" s="129"/>
      <c r="M122" s="129"/>
      <c r="N122" s="129"/>
      <c r="O122" s="129"/>
      <c r="P122" s="149"/>
      <c r="Q122" s="129"/>
      <c r="R122" s="129"/>
      <c r="S122" s="129"/>
      <c r="T122" s="129"/>
      <c r="U122" s="129"/>
      <c r="V122" s="149"/>
    </row>
    <row r="123" spans="5:22" x14ac:dyDescent="0.25">
      <c r="E123" s="129"/>
      <c r="F123" s="129"/>
      <c r="G123" s="129"/>
      <c r="H123" s="129"/>
      <c r="I123" s="129"/>
      <c r="J123" s="149"/>
      <c r="K123" s="129"/>
      <c r="L123" s="129"/>
      <c r="M123" s="129"/>
      <c r="N123" s="129"/>
      <c r="O123" s="129"/>
      <c r="P123" s="149"/>
      <c r="Q123" s="129"/>
      <c r="R123" s="129"/>
      <c r="S123" s="129"/>
      <c r="T123" s="129"/>
      <c r="U123" s="129"/>
      <c r="V123" s="149"/>
    </row>
    <row r="124" spans="5:22" x14ac:dyDescent="0.25">
      <c r="E124" s="129"/>
      <c r="F124" s="129"/>
      <c r="G124" s="129"/>
      <c r="H124" s="129"/>
      <c r="I124" s="129"/>
      <c r="J124" s="149"/>
      <c r="K124" s="129"/>
      <c r="L124" s="129"/>
      <c r="M124" s="129"/>
      <c r="N124" s="129"/>
      <c r="O124" s="129"/>
      <c r="P124" s="149"/>
      <c r="Q124" s="129"/>
      <c r="R124" s="129"/>
      <c r="S124" s="129"/>
      <c r="T124" s="129"/>
      <c r="U124" s="129"/>
      <c r="V124" s="149"/>
    </row>
    <row r="125" spans="5:22" x14ac:dyDescent="0.25">
      <c r="E125" s="129"/>
      <c r="F125" s="129"/>
      <c r="G125" s="129"/>
      <c r="H125" s="129"/>
      <c r="I125" s="129"/>
      <c r="J125" s="149"/>
      <c r="K125" s="129"/>
      <c r="L125" s="129"/>
      <c r="M125" s="129"/>
      <c r="N125" s="129"/>
      <c r="O125" s="129"/>
      <c r="P125" s="149"/>
      <c r="Q125" s="129"/>
      <c r="R125" s="129"/>
      <c r="S125" s="129"/>
      <c r="T125" s="129"/>
      <c r="U125" s="129"/>
      <c r="V125" s="149"/>
    </row>
    <row r="126" spans="5:22" x14ac:dyDescent="0.25">
      <c r="E126" s="129"/>
      <c r="F126" s="129"/>
      <c r="G126" s="129"/>
      <c r="H126" s="129"/>
      <c r="I126" s="129"/>
      <c r="J126" s="149"/>
      <c r="K126" s="129"/>
      <c r="L126" s="129"/>
      <c r="M126" s="129"/>
      <c r="N126" s="129"/>
      <c r="O126" s="129"/>
      <c r="P126" s="149"/>
      <c r="Q126" s="129"/>
      <c r="R126" s="129"/>
      <c r="S126" s="129"/>
      <c r="T126" s="129"/>
      <c r="U126" s="129"/>
      <c r="V126" s="149"/>
    </row>
    <row r="127" spans="5:22" x14ac:dyDescent="0.25">
      <c r="E127" s="129"/>
      <c r="F127" s="129"/>
      <c r="G127" s="129"/>
      <c r="H127" s="129"/>
      <c r="I127" s="129"/>
      <c r="J127" s="149"/>
      <c r="K127" s="129"/>
      <c r="L127" s="129"/>
      <c r="M127" s="129"/>
      <c r="N127" s="129"/>
      <c r="O127" s="129"/>
      <c r="P127" s="149"/>
      <c r="Q127" s="129"/>
      <c r="R127" s="129"/>
      <c r="S127" s="129"/>
      <c r="T127" s="129"/>
      <c r="U127" s="129"/>
      <c r="V127" s="149"/>
    </row>
    <row r="128" spans="5:22" x14ac:dyDescent="0.25">
      <c r="E128" s="129"/>
      <c r="F128" s="129"/>
      <c r="G128" s="129"/>
      <c r="H128" s="129"/>
      <c r="I128" s="129"/>
      <c r="J128" s="149"/>
      <c r="K128" s="129"/>
      <c r="L128" s="129"/>
      <c r="M128" s="129"/>
      <c r="N128" s="129"/>
      <c r="O128" s="129"/>
      <c r="P128" s="149"/>
      <c r="Q128" s="129"/>
      <c r="R128" s="129"/>
      <c r="S128" s="129"/>
      <c r="T128" s="129"/>
      <c r="U128" s="129"/>
      <c r="V128" s="149"/>
    </row>
    <row r="129" spans="5:22" x14ac:dyDescent="0.25">
      <c r="E129" s="129"/>
      <c r="F129" s="129"/>
      <c r="G129" s="129"/>
      <c r="H129" s="129"/>
      <c r="I129" s="129"/>
      <c r="J129" s="149"/>
      <c r="K129" s="129"/>
      <c r="L129" s="129"/>
      <c r="M129" s="129"/>
      <c r="N129" s="129"/>
      <c r="O129" s="129"/>
      <c r="P129" s="149"/>
      <c r="Q129" s="129"/>
      <c r="R129" s="129"/>
      <c r="S129" s="129"/>
      <c r="T129" s="129"/>
      <c r="U129" s="129"/>
      <c r="V129" s="149"/>
    </row>
    <row r="130" spans="5:22" x14ac:dyDescent="0.25">
      <c r="E130" s="129"/>
      <c r="F130" s="129"/>
      <c r="G130" s="129"/>
      <c r="H130" s="129"/>
      <c r="I130" s="129"/>
      <c r="J130" s="149"/>
      <c r="K130" s="129"/>
      <c r="L130" s="129"/>
      <c r="M130" s="129"/>
      <c r="N130" s="129"/>
      <c r="O130" s="129"/>
      <c r="P130" s="149"/>
      <c r="Q130" s="129"/>
      <c r="R130" s="129"/>
      <c r="S130" s="129"/>
      <c r="T130" s="129"/>
      <c r="U130" s="129"/>
      <c r="V130" s="149"/>
    </row>
  </sheetData>
  <mergeCells count="30">
    <mergeCell ref="T33:T34"/>
    <mergeCell ref="U33:U34"/>
    <mergeCell ref="V33:V34"/>
    <mergeCell ref="B35:D35"/>
    <mergeCell ref="M33:M34"/>
    <mergeCell ref="N33:N34"/>
    <mergeCell ref="O33:O34"/>
    <mergeCell ref="P33:P34"/>
    <mergeCell ref="R33:R34"/>
    <mergeCell ref="S33:S34"/>
    <mergeCell ref="F33:F34"/>
    <mergeCell ref="G33:G34"/>
    <mergeCell ref="H33:H34"/>
    <mergeCell ref="I33:I34"/>
    <mergeCell ref="J33:J34"/>
    <mergeCell ref="L33:L34"/>
    <mergeCell ref="B7:B8"/>
    <mergeCell ref="A14:A15"/>
    <mergeCell ref="B14:B15"/>
    <mergeCell ref="B20:B22"/>
    <mergeCell ref="A33:A34"/>
    <mergeCell ref="B33:D34"/>
    <mergeCell ref="A1:V1"/>
    <mergeCell ref="A2:V2"/>
    <mergeCell ref="A3:V3"/>
    <mergeCell ref="A5:B6"/>
    <mergeCell ref="C5:D6"/>
    <mergeCell ref="E5:J5"/>
    <mergeCell ref="K5:P5"/>
    <mergeCell ref="Q5:V5"/>
  </mergeCells>
  <hyperlinks>
    <hyperlink ref="J8" r:id="rId1" display="=@SUM(E7:I7)"/>
    <hyperlink ref="J9" r:id="rId2" display="=@SUM(E7:I7)"/>
    <hyperlink ref="J12" r:id="rId3" display="=@SUM(E7:I7)"/>
    <hyperlink ref="J18" r:id="rId4" display="=@SUM(E7:I7)"/>
    <hyperlink ref="J20" r:id="rId5" display="=@SUM(E7:I7)"/>
    <hyperlink ref="J21" r:id="rId6" display="=@SUM(E7:I7)"/>
    <hyperlink ref="J22" r:id="rId7" display="=@SUM(E7:I7)"/>
    <hyperlink ref="J24" r:id="rId8" display="=@SUM(E7:I7)"/>
    <hyperlink ref="J25" r:id="rId9" display="=@SUM(E7:I7)"/>
    <hyperlink ref="J27" r:id="rId10" display="=@SUM(E7:I7)"/>
    <hyperlink ref="P7" r:id="rId11" display="=@SUM(E7:I7)"/>
    <hyperlink ref="P8" r:id="rId12" display="=@SUM(E7:I7)"/>
    <hyperlink ref="P9" r:id="rId13" display="=@SUM(E7:I7)"/>
    <hyperlink ref="P12" r:id="rId14" display="=@SUM(E7:I7)"/>
    <hyperlink ref="P18" r:id="rId15" display="=@SUM(E7:I7)"/>
    <hyperlink ref="P20" r:id="rId16" display="=@SUM(E7:I7)"/>
    <hyperlink ref="P21" r:id="rId17" display="=@SUM(E7:I7)"/>
    <hyperlink ref="P22" r:id="rId18" display="=@SUM(E7:I7)"/>
    <hyperlink ref="P24" r:id="rId19" display="=@SUM(E7:I7)"/>
    <hyperlink ref="P25" r:id="rId20" display="=@SUM(E7:I7)"/>
    <hyperlink ref="P27" r:id="rId21" display="=@SUM(E7:I7)"/>
    <hyperlink ref="V7" r:id="rId22" display="=@SUM(E7:I7)"/>
    <hyperlink ref="V8" r:id="rId23" display="=@SUM(E7:I7)"/>
    <hyperlink ref="V9" r:id="rId24" display="=@SUM(E7:I7)"/>
    <hyperlink ref="V12" r:id="rId25" display="=@SUM(E7:I7)"/>
    <hyperlink ref="V18" r:id="rId26" display="=@SUM(E7:I7)"/>
    <hyperlink ref="V20" r:id="rId27" display="=@SUM(E7:I7)"/>
    <hyperlink ref="V21" r:id="rId28" display="=@SUM(E7:I7)"/>
    <hyperlink ref="V22" r:id="rId29" display="=@SUM(E7:I7)"/>
    <hyperlink ref="V24" r:id="rId30" display="=@SUM(E7:I7)"/>
    <hyperlink ref="V25" r:id="rId31" display="=@SUM(E7:I7)"/>
    <hyperlink ref="V27" r:id="rId32" display="=@SUM(E7:I7)"/>
    <hyperlink ref="J10" r:id="rId33" display="=@SUM(E7:I7)"/>
    <hyperlink ref="V10" r:id="rId34" display="=@SUM(E7:I7)"/>
    <hyperlink ref="P10" r:id="rId35" display="=@SUM(E7:I7)"/>
    <hyperlink ref="H55" r:id="rId36" display="=@sum(H37:H39)"/>
    <hyperlink ref="I55:J55" r:id="rId37" display="=@sum(H37:H39)"/>
    <hyperlink ref="J33" r:id="rId38" display="=@SUM(F30:I31)"/>
    <hyperlink ref="J35" r:id="rId39" display="=@SUM(F30:I31)"/>
    <hyperlink ref="P33" r:id="rId40" display="=@SUM(F30:I31)"/>
    <hyperlink ref="P35" r:id="rId41" display="=@SUM(F30:I31)"/>
    <hyperlink ref="V33" r:id="rId42" display="=@SUM(F30:I31)"/>
    <hyperlink ref="V35" r:id="rId43" display="=@SUM(F30:I31)"/>
    <hyperlink ref="R33" r:id="rId44" display="=@SUM(F30:I31)"/>
    <hyperlink ref="S33" r:id="rId45" display="=@SUM(F30:I31)"/>
    <hyperlink ref="T33" r:id="rId46" display="=@SUM(F30:I31)"/>
    <hyperlink ref="U33" r:id="rId47" display="=@SUM(F30:I31)"/>
    <hyperlink ref="R35" r:id="rId48" display="=@SUM(F30:I31)"/>
    <hyperlink ref="S35" r:id="rId49" display="=@SUM(F30:I31)"/>
    <hyperlink ref="T35" r:id="rId50" display="=@SUM(F30:I31)"/>
    <hyperlink ref="U35" r:id="rId51" display="=@SUM(F30:I31)"/>
    <hyperlink ref="J38" r:id="rId52" display="=@SUM(F30:I31)"/>
    <hyperlink ref="P38" r:id="rId53" display="=@SUM(F30:I31)"/>
    <hyperlink ref="V38" r:id="rId54" display="=@SUM(F30:I31)"/>
  </hyperlinks>
  <printOptions horizontalCentered="1"/>
  <pageMargins left="0.9055118110236221" right="0.11811023622047245" top="0.31496062992125984" bottom="0.27559055118110237" header="0.31496062992125984" footer="0.19685039370078741"/>
  <pageSetup paperSize="9" scale="54" firstPageNumber="68" orientation="landscape" useFirstPageNumber="1" horizontalDpi="300" verticalDpi="300" r:id="rId55"/>
  <rowBreaks count="1" manualBreakCount="1">
    <brk id="31" max="2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0"/>
  <sheetViews>
    <sheetView view="pageBreakPreview" topLeftCell="B13" zoomScale="70" zoomScaleNormal="89" zoomScaleSheetLayoutView="70" workbookViewId="0">
      <selection activeCell="G15" sqref="G15"/>
    </sheetView>
  </sheetViews>
  <sheetFormatPr defaultRowHeight="15" x14ac:dyDescent="0.25"/>
  <cols>
    <col min="1" max="1" width="4.85546875" customWidth="1"/>
    <col min="2" max="2" width="24.140625" customWidth="1"/>
    <col min="3" max="3" width="4.5703125" customWidth="1"/>
    <col min="4" max="4" width="32.85546875" customWidth="1"/>
    <col min="5" max="5" width="0" hidden="1" customWidth="1"/>
    <col min="6" max="9" width="11.42578125" customWidth="1"/>
    <col min="10" max="10" width="13.28515625" style="137" customWidth="1"/>
    <col min="11" max="11" width="12.42578125" hidden="1" customWidth="1"/>
    <col min="12" max="15" width="10.28515625" customWidth="1"/>
    <col min="16" max="16" width="11.28515625" style="137" customWidth="1"/>
    <col min="17" max="17" width="12.28515625" hidden="1" customWidth="1"/>
    <col min="18" max="21" width="11.42578125" customWidth="1"/>
    <col min="22" max="22" width="14" style="137" bestFit="1" customWidth="1"/>
  </cols>
  <sheetData>
    <row r="1" spans="1:22" ht="18.75" x14ac:dyDescent="0.3">
      <c r="A1" s="1044" t="s">
        <v>763</v>
      </c>
      <c r="B1" s="1044"/>
      <c r="C1" s="1044"/>
      <c r="D1" s="1044"/>
      <c r="E1" s="1044"/>
      <c r="F1" s="1044"/>
      <c r="G1" s="1044"/>
      <c r="H1" s="1044"/>
      <c r="I1" s="1044"/>
      <c r="J1" s="1044"/>
      <c r="K1" s="1044"/>
      <c r="L1" s="1044"/>
      <c r="M1" s="1044"/>
      <c r="N1" s="1044"/>
      <c r="O1" s="1044"/>
      <c r="P1" s="1044"/>
      <c r="Q1" s="1044"/>
      <c r="R1" s="1044"/>
      <c r="S1" s="1044"/>
      <c r="T1" s="1044"/>
      <c r="U1" s="1044"/>
      <c r="V1" s="1044"/>
    </row>
    <row r="2" spans="1:22" ht="18.75" x14ac:dyDescent="0.3">
      <c r="A2" s="1044" t="s">
        <v>207</v>
      </c>
      <c r="B2" s="1044"/>
      <c r="C2" s="1044"/>
      <c r="D2" s="1044"/>
      <c r="E2" s="1044"/>
      <c r="F2" s="1044"/>
      <c r="G2" s="1044"/>
      <c r="H2" s="1044"/>
      <c r="I2" s="1044"/>
      <c r="J2" s="1044"/>
      <c r="K2" s="1044"/>
      <c r="L2" s="1044"/>
      <c r="M2" s="1044"/>
      <c r="N2" s="1044"/>
      <c r="O2" s="1044"/>
      <c r="P2" s="1044"/>
      <c r="Q2" s="1044"/>
      <c r="R2" s="1044"/>
      <c r="S2" s="1044"/>
      <c r="T2" s="1044"/>
      <c r="U2" s="1044"/>
      <c r="V2" s="1044"/>
    </row>
    <row r="3" spans="1:22" ht="18.75" x14ac:dyDescent="0.3">
      <c r="A3" s="1044" t="s">
        <v>208</v>
      </c>
      <c r="B3" s="1044"/>
      <c r="C3" s="1044"/>
      <c r="D3" s="1044"/>
      <c r="E3" s="1044"/>
      <c r="F3" s="1044"/>
      <c r="G3" s="1044"/>
      <c r="H3" s="1044"/>
      <c r="I3" s="1044"/>
      <c r="J3" s="1044"/>
      <c r="K3" s="1044"/>
      <c r="L3" s="1044"/>
      <c r="M3" s="1044"/>
      <c r="N3" s="1044"/>
      <c r="O3" s="1044"/>
      <c r="P3" s="1044"/>
      <c r="Q3" s="1044"/>
      <c r="R3" s="1044"/>
      <c r="S3" s="1044"/>
      <c r="T3" s="1044"/>
      <c r="U3" s="1044"/>
      <c r="V3" s="1044"/>
    </row>
    <row r="4" spans="1:22" ht="15.75" thickBot="1" x14ac:dyDescent="0.3">
      <c r="F4" s="726"/>
      <c r="G4" s="726"/>
      <c r="H4" s="726"/>
      <c r="I4" s="726"/>
      <c r="J4" s="726"/>
      <c r="K4" s="726" t="e">
        <f t="shared" ref="K4" si="0">K7-K14</f>
        <v>#REF!</v>
      </c>
      <c r="L4" s="726"/>
      <c r="M4" s="726"/>
      <c r="N4" s="726"/>
      <c r="O4" s="726"/>
    </row>
    <row r="5" spans="1:22" ht="15.4" customHeight="1" x14ac:dyDescent="0.25">
      <c r="A5" s="1045" t="s">
        <v>209</v>
      </c>
      <c r="B5" s="1046"/>
      <c r="C5" s="1049" t="s">
        <v>210</v>
      </c>
      <c r="D5" s="1049"/>
      <c r="E5" s="1051" t="s">
        <v>211</v>
      </c>
      <c r="F5" s="1052"/>
      <c r="G5" s="1052"/>
      <c r="H5" s="1052"/>
      <c r="I5" s="1052"/>
      <c r="J5" s="1052"/>
      <c r="K5" s="1052" t="s">
        <v>212</v>
      </c>
      <c r="L5" s="1052"/>
      <c r="M5" s="1052"/>
      <c r="N5" s="1052"/>
      <c r="O5" s="1052"/>
      <c r="P5" s="1052"/>
      <c r="Q5" s="1052" t="s">
        <v>213</v>
      </c>
      <c r="R5" s="1052"/>
      <c r="S5" s="1052"/>
      <c r="T5" s="1052"/>
      <c r="U5" s="1052"/>
      <c r="V5" s="1053"/>
    </row>
    <row r="6" spans="1:22" ht="15.75" thickBot="1" x14ac:dyDescent="0.3">
      <c r="A6" s="1047"/>
      <c r="B6" s="1048"/>
      <c r="C6" s="1050"/>
      <c r="D6" s="1050"/>
      <c r="E6" s="44">
        <v>2010</v>
      </c>
      <c r="F6" s="45">
        <v>2011</v>
      </c>
      <c r="G6" s="45">
        <v>2012</v>
      </c>
      <c r="H6" s="45">
        <v>2013</v>
      </c>
      <c r="I6" s="45">
        <v>2014</v>
      </c>
      <c r="J6" s="138" t="s">
        <v>214</v>
      </c>
      <c r="K6" s="45">
        <v>2010</v>
      </c>
      <c r="L6" s="45">
        <v>2011</v>
      </c>
      <c r="M6" s="45">
        <v>2012</v>
      </c>
      <c r="N6" s="45">
        <v>2013</v>
      </c>
      <c r="O6" s="45">
        <v>2014</v>
      </c>
      <c r="P6" s="138" t="s">
        <v>214</v>
      </c>
      <c r="Q6" s="45">
        <v>2010</v>
      </c>
      <c r="R6" s="45">
        <v>2011</v>
      </c>
      <c r="S6" s="45">
        <v>2012</v>
      </c>
      <c r="T6" s="45">
        <v>2013</v>
      </c>
      <c r="U6" s="45">
        <v>2014</v>
      </c>
      <c r="V6" s="158" t="s">
        <v>214</v>
      </c>
    </row>
    <row r="7" spans="1:22" ht="30.75" customHeight="1" x14ac:dyDescent="0.25">
      <c r="A7" s="46" t="s">
        <v>215</v>
      </c>
      <c r="B7" s="1054" t="s">
        <v>216</v>
      </c>
      <c r="C7" s="47" t="s">
        <v>217</v>
      </c>
      <c r="D7" s="48" t="s">
        <v>218</v>
      </c>
      <c r="E7" s="49"/>
      <c r="F7" s="50">
        <v>36.090000000000003</v>
      </c>
      <c r="G7" s="50">
        <v>50.7</v>
      </c>
      <c r="H7" s="50">
        <v>63.77</v>
      </c>
      <c r="I7" s="50">
        <v>73.540000000000006</v>
      </c>
      <c r="J7" s="152">
        <f>SUM(F7:I7)</f>
        <v>224.10000000000002</v>
      </c>
      <c r="K7" s="50"/>
      <c r="L7" s="50">
        <v>7.2</v>
      </c>
      <c r="M7" s="50">
        <v>7.2</v>
      </c>
      <c r="N7" s="50">
        <v>9.9</v>
      </c>
      <c r="O7" s="50">
        <v>9.9</v>
      </c>
      <c r="P7" s="152">
        <f>SUM(L7:O7)</f>
        <v>34.200000000000003</v>
      </c>
      <c r="Q7" s="50"/>
      <c r="R7" s="50">
        <f>F7-L7</f>
        <v>28.890000000000004</v>
      </c>
      <c r="S7" s="50">
        <f>G7-M7</f>
        <v>43.5</v>
      </c>
      <c r="T7" s="50">
        <f t="shared" ref="S7:U27" si="1">H7-N7</f>
        <v>53.870000000000005</v>
      </c>
      <c r="U7" s="50">
        <f t="shared" si="1"/>
        <v>63.640000000000008</v>
      </c>
      <c r="V7" s="170">
        <f>SUM(Q7:U7)</f>
        <v>189.9</v>
      </c>
    </row>
    <row r="8" spans="1:22" ht="31.5" x14ac:dyDescent="0.25">
      <c r="A8" s="51"/>
      <c r="B8" s="1055"/>
      <c r="C8" s="53" t="s">
        <v>219</v>
      </c>
      <c r="D8" s="54" t="s">
        <v>220</v>
      </c>
      <c r="E8" s="55"/>
      <c r="F8" s="56">
        <v>52.002000000000002</v>
      </c>
      <c r="G8" s="56">
        <v>55.070999999999998</v>
      </c>
      <c r="H8" s="56">
        <v>57.15</v>
      </c>
      <c r="I8" s="56">
        <v>59.184000000000005</v>
      </c>
      <c r="J8" s="153">
        <f>SUM(F8:I8)</f>
        <v>223.40700000000001</v>
      </c>
      <c r="K8" s="56"/>
      <c r="L8" s="56">
        <v>18.45</v>
      </c>
      <c r="M8" s="56">
        <v>19.350000000000001</v>
      </c>
      <c r="N8" s="56">
        <v>21.375</v>
      </c>
      <c r="O8" s="56">
        <v>25.2</v>
      </c>
      <c r="P8" s="153">
        <f>SUM(L8:O8)</f>
        <v>84.375</v>
      </c>
      <c r="Q8" s="56"/>
      <c r="R8" s="56">
        <f t="shared" ref="R8:R27" si="2">F8-L8</f>
        <v>33.552000000000007</v>
      </c>
      <c r="S8" s="56">
        <f t="shared" si="1"/>
        <v>35.720999999999997</v>
      </c>
      <c r="T8" s="56">
        <f t="shared" si="1"/>
        <v>35.774999999999999</v>
      </c>
      <c r="U8" s="56">
        <f t="shared" si="1"/>
        <v>33.984000000000009</v>
      </c>
      <c r="V8" s="171">
        <f>SUM(Q8:U8)</f>
        <v>139.03200000000001</v>
      </c>
    </row>
    <row r="9" spans="1:22" ht="31.5" x14ac:dyDescent="0.25">
      <c r="A9" s="51"/>
      <c r="B9" s="57"/>
      <c r="C9" s="53" t="s">
        <v>221</v>
      </c>
      <c r="D9" s="54" t="s">
        <v>222</v>
      </c>
      <c r="E9" s="55"/>
      <c r="F9" s="56">
        <v>382.42799999999994</v>
      </c>
      <c r="G9" s="56">
        <v>472.33800000000002</v>
      </c>
      <c r="H9" s="56">
        <v>490.16699999999997</v>
      </c>
      <c r="I9" s="56">
        <v>532.35629999999992</v>
      </c>
      <c r="J9" s="153">
        <f>SUM(F9:I9)</f>
        <v>1877.2892999999999</v>
      </c>
      <c r="K9" s="56"/>
      <c r="L9" s="56">
        <v>190.584</v>
      </c>
      <c r="M9" s="56">
        <v>299.71799999999996</v>
      </c>
      <c r="N9" s="56">
        <v>325.053</v>
      </c>
      <c r="O9" s="56">
        <v>372.16800000000001</v>
      </c>
      <c r="P9" s="153">
        <f>SUM(K9:O9)</f>
        <v>1187.5230000000001</v>
      </c>
      <c r="Q9" s="56"/>
      <c r="R9" s="56">
        <f t="shared" si="2"/>
        <v>191.84399999999994</v>
      </c>
      <c r="S9" s="56">
        <f t="shared" si="1"/>
        <v>172.62000000000006</v>
      </c>
      <c r="T9" s="56">
        <f t="shared" si="1"/>
        <v>165.11399999999998</v>
      </c>
      <c r="U9" s="56">
        <f t="shared" si="1"/>
        <v>160.18829999999991</v>
      </c>
      <c r="V9" s="171">
        <f>SUM(Q9:U9)</f>
        <v>689.76629999999989</v>
      </c>
    </row>
    <row r="10" spans="1:22" ht="47.25" x14ac:dyDescent="0.25">
      <c r="A10" s="51"/>
      <c r="B10" s="57"/>
      <c r="C10" s="53" t="s">
        <v>223</v>
      </c>
      <c r="D10" s="54" t="s">
        <v>224</v>
      </c>
      <c r="E10" s="55"/>
      <c r="F10" s="56">
        <v>118.767</v>
      </c>
      <c r="G10" s="56">
        <v>57.387</v>
      </c>
      <c r="H10" s="56">
        <v>53.04</v>
      </c>
      <c r="I10" s="56">
        <v>47.65</v>
      </c>
      <c r="J10" s="153">
        <v>276.84399999999999</v>
      </c>
      <c r="K10" s="56"/>
      <c r="L10" s="56">
        <v>3.22</v>
      </c>
      <c r="M10" s="56">
        <v>3</v>
      </c>
      <c r="N10" s="56">
        <v>4</v>
      </c>
      <c r="O10" s="56">
        <v>4</v>
      </c>
      <c r="P10" s="153">
        <v>14.22</v>
      </c>
      <c r="Q10" s="56"/>
      <c r="R10" s="56">
        <v>115.547</v>
      </c>
      <c r="S10" s="56">
        <v>54.387</v>
      </c>
      <c r="T10" s="56">
        <v>49.04</v>
      </c>
      <c r="U10" s="56">
        <v>43.65</v>
      </c>
      <c r="V10" s="171">
        <v>262.62399999999997</v>
      </c>
    </row>
    <row r="11" spans="1:22" ht="6.75" customHeight="1" x14ac:dyDescent="0.25">
      <c r="A11" s="58"/>
      <c r="B11" s="59"/>
      <c r="C11" s="60"/>
      <c r="D11" s="59"/>
      <c r="E11" s="55"/>
      <c r="F11" s="56"/>
      <c r="G11" s="56"/>
      <c r="H11" s="56"/>
      <c r="I11" s="56"/>
      <c r="J11" s="139"/>
      <c r="K11" s="56"/>
      <c r="L11" s="56"/>
      <c r="M11" s="56"/>
      <c r="N11" s="56"/>
      <c r="O11" s="56"/>
      <c r="P11" s="139"/>
      <c r="Q11" s="56"/>
      <c r="R11" s="56">
        <f t="shared" si="2"/>
        <v>0</v>
      </c>
      <c r="S11" s="56">
        <f t="shared" si="1"/>
        <v>0</v>
      </c>
      <c r="T11" s="56">
        <f t="shared" si="1"/>
        <v>0</v>
      </c>
      <c r="U11" s="56">
        <f t="shared" si="1"/>
        <v>0</v>
      </c>
      <c r="V11" s="159"/>
    </row>
    <row r="12" spans="1:22" ht="80.25" customHeight="1" x14ac:dyDescent="0.25">
      <c r="A12" s="61" t="s">
        <v>225</v>
      </c>
      <c r="B12" s="62" t="s">
        <v>226</v>
      </c>
      <c r="C12" s="53" t="s">
        <v>227</v>
      </c>
      <c r="D12" s="54" t="s">
        <v>228</v>
      </c>
      <c r="E12" s="55"/>
      <c r="F12" s="56">
        <v>421.2</v>
      </c>
      <c r="G12" s="56">
        <f>467.98+450</f>
        <v>917.98</v>
      </c>
      <c r="H12" s="56">
        <f>513.8+525</f>
        <v>1038.8</v>
      </c>
      <c r="I12" s="56">
        <f>568.27+575</f>
        <v>1143.27</v>
      </c>
      <c r="J12" s="153">
        <f>SUM(E12:I12)</f>
        <v>3521.25</v>
      </c>
      <c r="K12" s="56"/>
      <c r="L12" s="56">
        <v>55.68</v>
      </c>
      <c r="M12" s="56">
        <v>42</v>
      </c>
      <c r="N12" s="56">
        <v>45</v>
      </c>
      <c r="O12" s="56">
        <v>53</v>
      </c>
      <c r="P12" s="153">
        <f>SUM(K12:O12)</f>
        <v>195.68</v>
      </c>
      <c r="Q12" s="56"/>
      <c r="R12" s="56">
        <f t="shared" si="2"/>
        <v>365.52</v>
      </c>
      <c r="S12" s="56">
        <f t="shared" si="1"/>
        <v>875.98</v>
      </c>
      <c r="T12" s="56">
        <f t="shared" si="1"/>
        <v>993.8</v>
      </c>
      <c r="U12" s="56">
        <f t="shared" si="1"/>
        <v>1090.27</v>
      </c>
      <c r="V12" s="171">
        <f>SUM(Q12:U12)</f>
        <v>3325.57</v>
      </c>
    </row>
    <row r="13" spans="1:22" ht="6.75" customHeight="1" x14ac:dyDescent="0.25">
      <c r="A13" s="58"/>
      <c r="B13" s="59"/>
      <c r="C13" s="60"/>
      <c r="D13" s="59"/>
      <c r="E13" s="55"/>
      <c r="F13" s="56"/>
      <c r="G13" s="56"/>
      <c r="H13" s="56"/>
      <c r="I13" s="56"/>
      <c r="J13" s="139"/>
      <c r="K13" s="56"/>
      <c r="L13" s="56"/>
      <c r="M13" s="56"/>
      <c r="N13" s="56"/>
      <c r="O13" s="56"/>
      <c r="P13" s="139"/>
      <c r="Q13" s="56"/>
      <c r="R13" s="56">
        <f t="shared" si="2"/>
        <v>0</v>
      </c>
      <c r="S13" s="56">
        <f t="shared" si="1"/>
        <v>0</v>
      </c>
      <c r="T13" s="56">
        <f t="shared" si="1"/>
        <v>0</v>
      </c>
      <c r="U13" s="56">
        <f t="shared" si="1"/>
        <v>0</v>
      </c>
      <c r="V13" s="159"/>
    </row>
    <row r="14" spans="1:22" ht="33.75" customHeight="1" x14ac:dyDescent="0.25">
      <c r="A14" s="1056" t="s">
        <v>229</v>
      </c>
      <c r="B14" s="1058" t="s">
        <v>940</v>
      </c>
      <c r="C14" s="724" t="s">
        <v>230</v>
      </c>
      <c r="D14" s="723" t="s">
        <v>218</v>
      </c>
      <c r="E14" s="55"/>
      <c r="F14" s="725">
        <v>4.01</v>
      </c>
      <c r="G14" s="56" t="e">
        <f>10/100*#REF!</f>
        <v>#REF!</v>
      </c>
      <c r="H14" s="56" t="e">
        <f>10/100*#REF!</f>
        <v>#REF!</v>
      </c>
      <c r="I14" s="56" t="e">
        <f>10/100*#REF!</f>
        <v>#REF!</v>
      </c>
      <c r="J14" s="56" t="e">
        <f>SUM(F14:I14)</f>
        <v>#REF!</v>
      </c>
      <c r="K14" s="56" t="e">
        <f>10/100*#REF!</f>
        <v>#REF!</v>
      </c>
      <c r="L14" s="56" t="e">
        <f>10/100*#REF!</f>
        <v>#REF!</v>
      </c>
      <c r="M14" s="56" t="e">
        <f>10/100*#REF!</f>
        <v>#REF!</v>
      </c>
      <c r="N14" s="56" t="e">
        <f>10/100*#REF!</f>
        <v>#REF!</v>
      </c>
      <c r="O14" s="56" t="e">
        <f>10/100*#REF!</f>
        <v>#REF!</v>
      </c>
      <c r="P14" s="56" t="e">
        <f>SUM(L14:O14)</f>
        <v>#REF!</v>
      </c>
      <c r="Q14" s="56" t="e">
        <f>10/100*#REF!</f>
        <v>#REF!</v>
      </c>
      <c r="R14" s="56" t="e">
        <f>F14-L14</f>
        <v>#REF!</v>
      </c>
      <c r="S14" s="56" t="e">
        <f t="shared" si="1"/>
        <v>#REF!</v>
      </c>
      <c r="T14" s="56" t="e">
        <f t="shared" si="1"/>
        <v>#REF!</v>
      </c>
      <c r="U14" s="56" t="e">
        <f t="shared" si="1"/>
        <v>#REF!</v>
      </c>
      <c r="V14" s="159" t="e">
        <f>SUM(R14:U14)</f>
        <v>#REF!</v>
      </c>
    </row>
    <row r="15" spans="1:22" ht="31.5" x14ac:dyDescent="0.25">
      <c r="A15" s="1057"/>
      <c r="B15" s="1055"/>
      <c r="C15" s="53" t="s">
        <v>1013</v>
      </c>
      <c r="D15" s="54" t="s">
        <v>220</v>
      </c>
      <c r="E15" s="55"/>
      <c r="F15" s="56" t="e">
        <f>10/100*#REF!</f>
        <v>#REF!</v>
      </c>
      <c r="G15" s="56" t="e">
        <f>10/100*#REF!</f>
        <v>#REF!</v>
      </c>
      <c r="H15" s="56" t="e">
        <f>10/100*#REF!</f>
        <v>#REF!</v>
      </c>
      <c r="I15" s="56" t="e">
        <f>10/100*#REF!</f>
        <v>#REF!</v>
      </c>
      <c r="J15" s="56" t="e">
        <f t="shared" ref="J15:J16" si="3">SUM(F15:I15)</f>
        <v>#REF!</v>
      </c>
      <c r="K15" s="56"/>
      <c r="L15" s="56" t="e">
        <f>10/100*#REF!</f>
        <v>#REF!</v>
      </c>
      <c r="M15" s="56" t="e">
        <f>10/100*#REF!</f>
        <v>#REF!</v>
      </c>
      <c r="N15" s="56" t="e">
        <f>10/100*#REF!</f>
        <v>#REF!</v>
      </c>
      <c r="O15" s="56" t="e">
        <f>10/100*#REF!</f>
        <v>#REF!</v>
      </c>
      <c r="P15" s="56" t="e">
        <f t="shared" ref="P15:P16" si="4">SUM(L15:O15)</f>
        <v>#REF!</v>
      </c>
      <c r="Q15" s="56"/>
      <c r="R15" s="56" t="e">
        <f>F15-L15</f>
        <v>#REF!</v>
      </c>
      <c r="S15" s="56" t="e">
        <f t="shared" si="1"/>
        <v>#REF!</v>
      </c>
      <c r="T15" s="56" t="e">
        <f t="shared" si="1"/>
        <v>#REF!</v>
      </c>
      <c r="U15" s="56" t="e">
        <f t="shared" si="1"/>
        <v>#REF!</v>
      </c>
      <c r="V15" s="159" t="e">
        <f t="shared" ref="V15:V16" si="5">SUM(R15:U15)</f>
        <v>#REF!</v>
      </c>
    </row>
    <row r="16" spans="1:22" ht="31.5" x14ac:dyDescent="0.25">
      <c r="A16" s="51"/>
      <c r="B16" s="52"/>
      <c r="C16" s="53" t="s">
        <v>1014</v>
      </c>
      <c r="D16" s="54" t="s">
        <v>222</v>
      </c>
      <c r="E16" s="55"/>
      <c r="F16" s="56" t="e">
        <f>10/100*#REF!</f>
        <v>#REF!</v>
      </c>
      <c r="G16" s="56" t="e">
        <f>10/100*#REF!</f>
        <v>#REF!</v>
      </c>
      <c r="H16" s="56" t="e">
        <f>10/100*#REF!</f>
        <v>#REF!</v>
      </c>
      <c r="I16" s="56" t="e">
        <f>10/100*#REF!</f>
        <v>#REF!</v>
      </c>
      <c r="J16" s="56" t="e">
        <f t="shared" si="3"/>
        <v>#REF!</v>
      </c>
      <c r="K16" s="56"/>
      <c r="L16" s="56" t="e">
        <f>10/100*#REF!</f>
        <v>#REF!</v>
      </c>
      <c r="M16" s="56" t="e">
        <f>10/100*#REF!</f>
        <v>#REF!</v>
      </c>
      <c r="N16" s="56" t="e">
        <f>10/100*#REF!</f>
        <v>#REF!</v>
      </c>
      <c r="O16" s="56" t="e">
        <f>10/100*#REF!</f>
        <v>#REF!</v>
      </c>
      <c r="P16" s="56" t="e">
        <f t="shared" si="4"/>
        <v>#REF!</v>
      </c>
      <c r="Q16" s="56"/>
      <c r="R16" s="56" t="e">
        <f t="shared" ref="R16" si="6">F16-L16</f>
        <v>#REF!</v>
      </c>
      <c r="S16" s="56" t="e">
        <f t="shared" si="1"/>
        <v>#REF!</v>
      </c>
      <c r="T16" s="56" t="e">
        <f t="shared" si="1"/>
        <v>#REF!</v>
      </c>
      <c r="U16" s="56" t="e">
        <f t="shared" si="1"/>
        <v>#REF!</v>
      </c>
      <c r="V16" s="159" t="e">
        <f t="shared" si="5"/>
        <v>#REF!</v>
      </c>
    </row>
    <row r="17" spans="1:22" ht="8.25" customHeight="1" x14ac:dyDescent="0.25">
      <c r="A17" s="58"/>
      <c r="B17" s="59"/>
      <c r="C17" s="53"/>
      <c r="D17" s="54"/>
      <c r="E17" s="55"/>
      <c r="F17" s="56"/>
      <c r="G17" s="56"/>
      <c r="H17" s="56"/>
      <c r="I17" s="56"/>
      <c r="J17" s="139"/>
      <c r="K17" s="56"/>
      <c r="L17" s="56"/>
      <c r="M17" s="56"/>
      <c r="N17" s="56"/>
      <c r="O17" s="56"/>
      <c r="P17" s="139"/>
      <c r="Q17" s="56"/>
      <c r="R17" s="56"/>
      <c r="S17" s="56"/>
      <c r="T17" s="56"/>
      <c r="U17" s="56"/>
      <c r="V17" s="159"/>
    </row>
    <row r="18" spans="1:22" ht="63" x14ac:dyDescent="0.25">
      <c r="A18" s="58" t="s">
        <v>232</v>
      </c>
      <c r="B18" s="64" t="s">
        <v>202</v>
      </c>
      <c r="C18" s="63" t="s">
        <v>234</v>
      </c>
      <c r="D18" s="54" t="s">
        <v>231</v>
      </c>
      <c r="E18" s="55"/>
      <c r="F18" s="56">
        <f>340.7102-13</f>
        <v>327.71019999999999</v>
      </c>
      <c r="G18" s="56">
        <f>689.567-14.5</f>
        <v>675.06700000000001</v>
      </c>
      <c r="H18" s="56">
        <f>673.3664-14</f>
        <v>659.3664</v>
      </c>
      <c r="I18" s="56">
        <f>652.0384-14</f>
        <v>638.03840000000002</v>
      </c>
      <c r="J18" s="153">
        <f>SUM(E18:I18)</f>
        <v>2300.1819999999998</v>
      </c>
      <c r="K18" s="56"/>
      <c r="L18" s="56">
        <v>52.22</v>
      </c>
      <c r="M18" s="56">
        <v>66.5</v>
      </c>
      <c r="N18" s="56">
        <v>71.8</v>
      </c>
      <c r="O18" s="56">
        <v>78.5</v>
      </c>
      <c r="P18" s="153">
        <f>SUM(K18:O18)</f>
        <v>269.02</v>
      </c>
      <c r="Q18" s="56"/>
      <c r="R18" s="56">
        <f t="shared" si="2"/>
        <v>275.49019999999996</v>
      </c>
      <c r="S18" s="56">
        <f t="shared" si="1"/>
        <v>608.56700000000001</v>
      </c>
      <c r="T18" s="56">
        <f t="shared" si="1"/>
        <v>587.56640000000004</v>
      </c>
      <c r="U18" s="56">
        <f t="shared" si="1"/>
        <v>559.53840000000002</v>
      </c>
      <c r="V18" s="171">
        <f>SUM(Q18:U18)</f>
        <v>2031.1619999999998</v>
      </c>
    </row>
    <row r="19" spans="1:22" ht="6.75" customHeight="1" x14ac:dyDescent="0.25">
      <c r="A19" s="51"/>
      <c r="B19" s="57"/>
      <c r="C19" s="60"/>
      <c r="D19" s="64"/>
      <c r="E19" s="55"/>
      <c r="F19" s="56"/>
      <c r="G19" s="56"/>
      <c r="H19" s="56"/>
      <c r="I19" s="56"/>
      <c r="J19" s="139"/>
      <c r="K19" s="56"/>
      <c r="L19" s="56"/>
      <c r="M19" s="56"/>
      <c r="N19" s="56"/>
      <c r="O19" s="56"/>
      <c r="P19" s="139"/>
      <c r="Q19" s="56"/>
      <c r="R19" s="56">
        <f t="shared" si="2"/>
        <v>0</v>
      </c>
      <c r="S19" s="56">
        <f t="shared" si="1"/>
        <v>0</v>
      </c>
      <c r="T19" s="56">
        <f t="shared" si="1"/>
        <v>0</v>
      </c>
      <c r="U19" s="56">
        <f t="shared" si="1"/>
        <v>0</v>
      </c>
      <c r="V19" s="159"/>
    </row>
    <row r="20" spans="1:22" ht="39.200000000000003" customHeight="1" x14ac:dyDescent="0.25">
      <c r="A20" s="61" t="s">
        <v>1009</v>
      </c>
      <c r="B20" s="1058" t="s">
        <v>1010</v>
      </c>
      <c r="C20" s="53" t="s">
        <v>238</v>
      </c>
      <c r="D20" s="54" t="s">
        <v>235</v>
      </c>
      <c r="E20" s="55"/>
      <c r="F20" s="65">
        <f>418.806-F21</f>
        <v>338.40599999999995</v>
      </c>
      <c r="G20" s="65">
        <f>193.106-G21</f>
        <v>177.60599999999999</v>
      </c>
      <c r="H20" s="65">
        <f>156.566-H21</f>
        <v>136.566</v>
      </c>
      <c r="I20" s="65">
        <f>163.776-I21</f>
        <v>154.27600000000001</v>
      </c>
      <c r="J20" s="154">
        <f>SUM(E20:I20)</f>
        <v>806.85400000000004</v>
      </c>
      <c r="K20" s="65"/>
      <c r="L20" s="65">
        <f>190.64-L21</f>
        <v>110.23999999999998</v>
      </c>
      <c r="M20" s="65">
        <f>62.7-M21</f>
        <v>56.7</v>
      </c>
      <c r="N20" s="65">
        <f>127.48-N21-54.28</f>
        <v>66.2</v>
      </c>
      <c r="O20" s="65">
        <f>136.98-O21-54.28</f>
        <v>75.699999999999989</v>
      </c>
      <c r="P20" s="154">
        <f>SUM(K20:O20)</f>
        <v>308.83999999999997</v>
      </c>
      <c r="Q20" s="65"/>
      <c r="R20" s="65">
        <f t="shared" si="2"/>
        <v>228.16599999999997</v>
      </c>
      <c r="S20" s="65">
        <f t="shared" si="1"/>
        <v>120.90599999999999</v>
      </c>
      <c r="T20" s="65">
        <f t="shared" si="1"/>
        <v>70.366</v>
      </c>
      <c r="U20" s="65">
        <f t="shared" si="1"/>
        <v>78.576000000000022</v>
      </c>
      <c r="V20" s="172">
        <f>SUM(Q20:U20)</f>
        <v>498.01399999999995</v>
      </c>
    </row>
    <row r="21" spans="1:22" ht="31.5" x14ac:dyDescent="0.25">
      <c r="A21" s="51"/>
      <c r="B21" s="1055"/>
      <c r="C21" s="53" t="s">
        <v>1011</v>
      </c>
      <c r="D21" s="54" t="s">
        <v>236</v>
      </c>
      <c r="E21" s="55"/>
      <c r="F21" s="56">
        <v>80.400000000000006</v>
      </c>
      <c r="G21" s="56">
        <v>15.5</v>
      </c>
      <c r="H21" s="56">
        <v>20</v>
      </c>
      <c r="I21" s="56">
        <v>9.5</v>
      </c>
      <c r="J21" s="153">
        <f>SUM(E21:I21)</f>
        <v>125.4</v>
      </c>
      <c r="K21" s="56"/>
      <c r="L21" s="56">
        <v>80.400000000000006</v>
      </c>
      <c r="M21" s="56">
        <v>6</v>
      </c>
      <c r="N21" s="56">
        <v>7</v>
      </c>
      <c r="O21" s="56">
        <v>7</v>
      </c>
      <c r="P21" s="153">
        <f>SUM(K21:O21)</f>
        <v>100.4</v>
      </c>
      <c r="Q21" s="56"/>
      <c r="R21" s="56">
        <f t="shared" si="2"/>
        <v>0</v>
      </c>
      <c r="S21" s="56">
        <f t="shared" si="1"/>
        <v>9.5</v>
      </c>
      <c r="T21" s="56">
        <f t="shared" si="1"/>
        <v>13</v>
      </c>
      <c r="U21" s="56">
        <f t="shared" si="1"/>
        <v>2.5</v>
      </c>
      <c r="V21" s="171">
        <f>SUM(Q21:U21)</f>
        <v>25</v>
      </c>
    </row>
    <row r="22" spans="1:22" ht="30.75" customHeight="1" x14ac:dyDescent="0.25">
      <c r="A22" s="722"/>
      <c r="B22" s="1059"/>
      <c r="C22" s="53" t="s">
        <v>1012</v>
      </c>
      <c r="D22" s="66" t="s">
        <v>239</v>
      </c>
      <c r="E22" s="55"/>
      <c r="F22" s="65">
        <v>18.747</v>
      </c>
      <c r="G22" s="65">
        <v>19.247</v>
      </c>
      <c r="H22" s="65">
        <v>19.247</v>
      </c>
      <c r="I22" s="65">
        <v>19.747</v>
      </c>
      <c r="J22" s="154">
        <f>SUM(E22:I22)</f>
        <v>76.988</v>
      </c>
      <c r="K22" s="65"/>
      <c r="L22" s="65">
        <v>15</v>
      </c>
      <c r="M22" s="65">
        <v>15</v>
      </c>
      <c r="N22" s="65">
        <v>15</v>
      </c>
      <c r="O22" s="65">
        <v>16</v>
      </c>
      <c r="P22" s="154">
        <f>SUM(K22:O22)</f>
        <v>61</v>
      </c>
      <c r="Q22" s="65"/>
      <c r="R22" s="65">
        <f t="shared" si="2"/>
        <v>3.7469999999999999</v>
      </c>
      <c r="S22" s="65">
        <f t="shared" si="1"/>
        <v>4.2469999999999999</v>
      </c>
      <c r="T22" s="65">
        <f t="shared" si="1"/>
        <v>4.2469999999999999</v>
      </c>
      <c r="U22" s="65">
        <f t="shared" si="1"/>
        <v>3.7469999999999999</v>
      </c>
      <c r="V22" s="172">
        <f>SUM(Q22:U22)</f>
        <v>15.988</v>
      </c>
    </row>
    <row r="23" spans="1:22" ht="6.75" customHeight="1" x14ac:dyDescent="0.25">
      <c r="A23" s="58"/>
      <c r="B23" s="59"/>
      <c r="C23" s="60"/>
      <c r="D23" s="59"/>
      <c r="E23" s="55"/>
      <c r="F23" s="56"/>
      <c r="G23" s="56"/>
      <c r="H23" s="56"/>
      <c r="I23" s="56"/>
      <c r="J23" s="139"/>
      <c r="K23" s="56"/>
      <c r="L23" s="56"/>
      <c r="M23" s="56"/>
      <c r="N23" s="56"/>
      <c r="O23" s="56"/>
      <c r="P23" s="139"/>
      <c r="Q23" s="56"/>
      <c r="R23" s="56">
        <f t="shared" si="2"/>
        <v>0</v>
      </c>
      <c r="S23" s="56">
        <f t="shared" si="1"/>
        <v>0</v>
      </c>
      <c r="T23" s="56">
        <f t="shared" si="1"/>
        <v>0</v>
      </c>
      <c r="U23" s="56">
        <f t="shared" si="1"/>
        <v>0</v>
      </c>
      <c r="V23" s="159"/>
    </row>
    <row r="24" spans="1:22" ht="63" x14ac:dyDescent="0.25">
      <c r="A24" s="61" t="s">
        <v>240</v>
      </c>
      <c r="B24" s="62" t="s">
        <v>241</v>
      </c>
      <c r="C24" s="53" t="s">
        <v>242</v>
      </c>
      <c r="D24" s="54" t="s">
        <v>243</v>
      </c>
      <c r="E24" s="55"/>
      <c r="F24" s="56">
        <f>82-F25</f>
        <v>74.5</v>
      </c>
      <c r="G24" s="56">
        <f>53.4-G25</f>
        <v>45.6</v>
      </c>
      <c r="H24" s="56">
        <f>69.46-H25</f>
        <v>61.459999999999994</v>
      </c>
      <c r="I24" s="56">
        <f>92.43-I25</f>
        <v>84.43</v>
      </c>
      <c r="J24" s="153">
        <f>SUM(E24:I24)</f>
        <v>265.99</v>
      </c>
      <c r="K24" s="56"/>
      <c r="L24" s="56">
        <f>8-L25</f>
        <v>3</v>
      </c>
      <c r="M24" s="56">
        <f>9-M25</f>
        <v>3</v>
      </c>
      <c r="N24" s="56">
        <f>10-N25</f>
        <v>3</v>
      </c>
      <c r="O24" s="56">
        <f>11-O25</f>
        <v>4</v>
      </c>
      <c r="P24" s="153">
        <f>SUM(K24:O24)</f>
        <v>13</v>
      </c>
      <c r="Q24" s="56"/>
      <c r="R24" s="56">
        <f t="shared" si="2"/>
        <v>71.5</v>
      </c>
      <c r="S24" s="56">
        <f t="shared" si="1"/>
        <v>42.6</v>
      </c>
      <c r="T24" s="56">
        <f t="shared" si="1"/>
        <v>58.459999999999994</v>
      </c>
      <c r="U24" s="56">
        <f t="shared" si="1"/>
        <v>80.430000000000007</v>
      </c>
      <c r="V24" s="171">
        <f>SUM(Q24:U24)</f>
        <v>252.99</v>
      </c>
    </row>
    <row r="25" spans="1:22" ht="31.5" x14ac:dyDescent="0.25">
      <c r="A25" s="51"/>
      <c r="B25" s="57"/>
      <c r="C25" s="53" t="s">
        <v>244</v>
      </c>
      <c r="D25" s="54" t="s">
        <v>245</v>
      </c>
      <c r="E25" s="55"/>
      <c r="F25" s="56">
        <v>7.5</v>
      </c>
      <c r="G25" s="56">
        <v>7.8</v>
      </c>
      <c r="H25" s="56">
        <v>8</v>
      </c>
      <c r="I25" s="56">
        <v>8</v>
      </c>
      <c r="J25" s="153">
        <f>SUM(E25:I25)</f>
        <v>31.3</v>
      </c>
      <c r="K25" s="56"/>
      <c r="L25" s="56">
        <v>5</v>
      </c>
      <c r="M25" s="56">
        <v>6</v>
      </c>
      <c r="N25" s="56">
        <v>7</v>
      </c>
      <c r="O25" s="56">
        <v>7</v>
      </c>
      <c r="P25" s="153">
        <f>SUM(K25:O25)</f>
        <v>25</v>
      </c>
      <c r="Q25" s="56"/>
      <c r="R25" s="56">
        <f t="shared" si="2"/>
        <v>2.5</v>
      </c>
      <c r="S25" s="56">
        <f t="shared" si="1"/>
        <v>1.7999999999999998</v>
      </c>
      <c r="T25" s="56">
        <f t="shared" si="1"/>
        <v>1</v>
      </c>
      <c r="U25" s="56">
        <f t="shared" si="1"/>
        <v>1</v>
      </c>
      <c r="V25" s="171">
        <f>SUM(Q25:U25)</f>
        <v>6.3</v>
      </c>
    </row>
    <row r="26" spans="1:22" ht="6.75" customHeight="1" x14ac:dyDescent="0.25">
      <c r="A26" s="58"/>
      <c r="B26" s="59"/>
      <c r="C26" s="60"/>
      <c r="D26" s="59"/>
      <c r="E26" s="55"/>
      <c r="F26" s="56"/>
      <c r="G26" s="56"/>
      <c r="H26" s="56"/>
      <c r="I26" s="56"/>
      <c r="J26" s="139"/>
      <c r="K26" s="56"/>
      <c r="L26" s="56"/>
      <c r="M26" s="56"/>
      <c r="N26" s="56"/>
      <c r="O26" s="56"/>
      <c r="P26" s="139"/>
      <c r="Q26" s="56"/>
      <c r="R26" s="56">
        <f t="shared" si="2"/>
        <v>0</v>
      </c>
      <c r="S26" s="56">
        <f t="shared" si="1"/>
        <v>0</v>
      </c>
      <c r="T26" s="56">
        <f t="shared" si="1"/>
        <v>0</v>
      </c>
      <c r="U26" s="56">
        <f t="shared" si="1"/>
        <v>0</v>
      </c>
      <c r="V26" s="159"/>
    </row>
    <row r="27" spans="1:22" ht="63" x14ac:dyDescent="0.25">
      <c r="A27" s="61" t="s">
        <v>246</v>
      </c>
      <c r="B27" s="62" t="s">
        <v>247</v>
      </c>
      <c r="C27" s="53" t="s">
        <v>248</v>
      </c>
      <c r="D27" s="54" t="s">
        <v>249</v>
      </c>
      <c r="E27" s="67"/>
      <c r="F27" s="68">
        <v>100</v>
      </c>
      <c r="G27" s="68">
        <v>119.58</v>
      </c>
      <c r="H27" s="68">
        <v>138.68</v>
      </c>
      <c r="I27" s="68">
        <v>182.08</v>
      </c>
      <c r="J27" s="155">
        <f>SUM(E27:I27)</f>
        <v>540.34</v>
      </c>
      <c r="K27" s="68"/>
      <c r="L27" s="68">
        <v>2.5</v>
      </c>
      <c r="M27" s="68">
        <v>2.5</v>
      </c>
      <c r="N27" s="68">
        <v>3</v>
      </c>
      <c r="O27" s="68">
        <v>3.5</v>
      </c>
      <c r="P27" s="155">
        <f>SUM(K27:O27)</f>
        <v>11.5</v>
      </c>
      <c r="Q27" s="68"/>
      <c r="R27" s="68">
        <f t="shared" si="2"/>
        <v>97.5</v>
      </c>
      <c r="S27" s="68">
        <f t="shared" si="1"/>
        <v>117.08</v>
      </c>
      <c r="T27" s="68">
        <f t="shared" si="1"/>
        <v>135.68</v>
      </c>
      <c r="U27" s="68">
        <f t="shared" si="1"/>
        <v>178.58</v>
      </c>
      <c r="V27" s="173">
        <f>SUM(Q27:U27)</f>
        <v>528.84</v>
      </c>
    </row>
    <row r="28" spans="1:22" ht="6.75" customHeight="1" thickBot="1" x14ac:dyDescent="0.3">
      <c r="A28" s="69"/>
      <c r="B28" s="57"/>
      <c r="C28" s="70"/>
      <c r="D28" s="52"/>
      <c r="E28" s="71"/>
      <c r="F28" s="72"/>
      <c r="G28" s="72"/>
      <c r="H28" s="72"/>
      <c r="I28" s="72"/>
      <c r="J28" s="140"/>
      <c r="K28" s="72"/>
      <c r="L28" s="72"/>
      <c r="M28" s="72"/>
      <c r="N28" s="72"/>
      <c r="O28" s="72"/>
      <c r="P28" s="140"/>
      <c r="Q28" s="72"/>
      <c r="R28" s="72"/>
      <c r="S28" s="72"/>
      <c r="T28" s="72"/>
      <c r="U28" s="72"/>
      <c r="V28" s="160"/>
    </row>
    <row r="29" spans="1:22" ht="6.75" customHeight="1" x14ac:dyDescent="0.25">
      <c r="A29" s="73"/>
      <c r="B29" s="74"/>
      <c r="C29" s="75"/>
      <c r="D29" s="76"/>
      <c r="E29" s="77"/>
      <c r="F29" s="77"/>
      <c r="G29" s="77"/>
      <c r="H29" s="77"/>
      <c r="I29" s="77"/>
      <c r="J29" s="141"/>
      <c r="K29" s="77"/>
      <c r="L29" s="77"/>
      <c r="M29" s="77"/>
      <c r="N29" s="77"/>
      <c r="O29" s="77"/>
      <c r="P29" s="141"/>
      <c r="Q29" s="77"/>
      <c r="R29" s="77"/>
      <c r="S29" s="77"/>
      <c r="T29" s="77"/>
      <c r="U29" s="77"/>
      <c r="V29" s="161"/>
    </row>
    <row r="30" spans="1:22" s="84" customFormat="1" x14ac:dyDescent="0.25">
      <c r="A30" s="78"/>
      <c r="B30" s="79"/>
      <c r="C30" s="80"/>
      <c r="D30" s="81" t="s">
        <v>250</v>
      </c>
      <c r="E30" s="82"/>
      <c r="F30" s="82" t="e">
        <f>SUM(F7:F27)</f>
        <v>#REF!</v>
      </c>
      <c r="G30" s="82" t="e">
        <f>SUM(G7:G27)</f>
        <v>#REF!</v>
      </c>
      <c r="H30" s="82" t="e">
        <f>SUM(H7:H27)</f>
        <v>#REF!</v>
      </c>
      <c r="I30" s="82" t="e">
        <f>SUM(I7:I27)</f>
        <v>#REF!</v>
      </c>
      <c r="J30" s="142" t="e">
        <f>SUM(J7:J27)</f>
        <v>#REF!</v>
      </c>
      <c r="K30" s="83"/>
      <c r="L30" s="82" t="e">
        <f>SUM(L7:L27)</f>
        <v>#REF!</v>
      </c>
      <c r="M30" s="82" t="e">
        <f>SUM(M7:M27)</f>
        <v>#REF!</v>
      </c>
      <c r="N30" s="82" t="e">
        <f>SUM(N7:N27)</f>
        <v>#REF!</v>
      </c>
      <c r="O30" s="82" t="e">
        <f>SUM(O7:O27)</f>
        <v>#REF!</v>
      </c>
      <c r="P30" s="142" t="e">
        <f>SUM(P7:P27)</f>
        <v>#REF!</v>
      </c>
      <c r="Q30" s="83"/>
      <c r="R30" s="82" t="e">
        <f>SUM(R7:R27)</f>
        <v>#REF!</v>
      </c>
      <c r="S30" s="82" t="e">
        <f>SUM(S7:S27)</f>
        <v>#REF!</v>
      </c>
      <c r="T30" s="82" t="e">
        <f>SUM(T7:T27)</f>
        <v>#REF!</v>
      </c>
      <c r="U30" s="82" t="e">
        <f>SUM(U7:U27)</f>
        <v>#REF!</v>
      </c>
      <c r="V30" s="162" t="e">
        <f>SUM(V7:V27)</f>
        <v>#REF!</v>
      </c>
    </row>
    <row r="31" spans="1:22" ht="5.45" customHeight="1" thickBot="1" x14ac:dyDescent="0.3">
      <c r="A31" s="728"/>
      <c r="B31" s="729"/>
      <c r="C31" s="730"/>
      <c r="D31" s="731"/>
      <c r="E31" s="732"/>
      <c r="F31" s="732"/>
      <c r="G31" s="732"/>
      <c r="H31" s="732"/>
      <c r="I31" s="732"/>
      <c r="J31" s="733"/>
      <c r="K31" s="732"/>
      <c r="L31" s="732"/>
      <c r="M31" s="732"/>
      <c r="N31" s="732"/>
      <c r="O31" s="732"/>
      <c r="P31" s="733"/>
      <c r="Q31" s="732"/>
      <c r="R31" s="732"/>
      <c r="S31" s="732"/>
      <c r="T31" s="732"/>
      <c r="U31" s="732"/>
      <c r="V31" s="734"/>
    </row>
    <row r="32" spans="1:22" ht="10.5" customHeight="1" x14ac:dyDescent="0.25">
      <c r="A32" s="90"/>
      <c r="B32" s="91"/>
      <c r="C32" s="92"/>
      <c r="D32" s="93"/>
      <c r="E32" s="94"/>
      <c r="F32" s="94"/>
      <c r="G32" s="94"/>
      <c r="H32" s="94"/>
      <c r="I32" s="94"/>
      <c r="J32" s="143"/>
      <c r="K32" s="94"/>
      <c r="L32" s="94"/>
      <c r="M32" s="94"/>
      <c r="N32" s="94"/>
      <c r="O32" s="94"/>
      <c r="P32" s="143"/>
      <c r="Q32" s="94"/>
      <c r="R32" s="94"/>
      <c r="S32" s="94"/>
      <c r="T32" s="94"/>
      <c r="U32" s="94"/>
      <c r="V32" s="163"/>
    </row>
    <row r="33" spans="1:22" x14ac:dyDescent="0.25">
      <c r="A33" s="1060" t="s">
        <v>251</v>
      </c>
      <c r="B33" s="1062" t="s">
        <v>252</v>
      </c>
      <c r="C33" s="1062"/>
      <c r="D33" s="1062"/>
      <c r="E33" s="95"/>
      <c r="F33" s="1070">
        <v>465.4898</v>
      </c>
      <c r="G33" s="1070">
        <v>618.27300000000002</v>
      </c>
      <c r="H33" s="1070">
        <v>772.87059999999997</v>
      </c>
      <c r="I33" s="1070">
        <v>924.53160000000003</v>
      </c>
      <c r="J33" s="1071">
        <f>SUM(F33:I34)</f>
        <v>2781.165</v>
      </c>
      <c r="K33" s="694"/>
      <c r="L33" s="1070">
        <v>157</v>
      </c>
      <c r="M33" s="1070">
        <v>210.5</v>
      </c>
      <c r="N33" s="1070">
        <v>225.8</v>
      </c>
      <c r="O33" s="1070">
        <v>243.5</v>
      </c>
      <c r="P33" s="1071">
        <f>SUM(L33:O34)</f>
        <v>836.8</v>
      </c>
      <c r="Q33" s="694"/>
      <c r="R33" s="1063">
        <f>F33-L33</f>
        <v>308.4898</v>
      </c>
      <c r="S33" s="1063">
        <f>G33-M33</f>
        <v>407.77300000000002</v>
      </c>
      <c r="T33" s="1063">
        <f>H33-N33</f>
        <v>547.07060000000001</v>
      </c>
      <c r="U33" s="1063">
        <f>I33-O33</f>
        <v>681.03160000000003</v>
      </c>
      <c r="V33" s="1065">
        <f>J33-P33</f>
        <v>1944.365</v>
      </c>
    </row>
    <row r="34" spans="1:22" x14ac:dyDescent="0.25">
      <c r="A34" s="1061"/>
      <c r="B34" s="1062"/>
      <c r="C34" s="1062"/>
      <c r="D34" s="1062"/>
      <c r="E34" s="95"/>
      <c r="F34" s="1070"/>
      <c r="G34" s="1070"/>
      <c r="H34" s="1070"/>
      <c r="I34" s="1070"/>
      <c r="J34" s="1072"/>
      <c r="K34" s="694"/>
      <c r="L34" s="1070"/>
      <c r="M34" s="1070"/>
      <c r="N34" s="1070"/>
      <c r="O34" s="1070"/>
      <c r="P34" s="1072"/>
      <c r="Q34" s="694"/>
      <c r="R34" s="1064"/>
      <c r="S34" s="1064"/>
      <c r="T34" s="1064"/>
      <c r="U34" s="1064"/>
      <c r="V34" s="1066"/>
    </row>
    <row r="35" spans="1:22" ht="21.75" customHeight="1" x14ac:dyDescent="0.25">
      <c r="A35" s="695" t="s">
        <v>253</v>
      </c>
      <c r="B35" s="1067" t="s">
        <v>254</v>
      </c>
      <c r="C35" s="1068"/>
      <c r="D35" s="1069"/>
      <c r="E35" s="95"/>
      <c r="F35" s="96">
        <v>68</v>
      </c>
      <c r="G35" s="97">
        <v>74</v>
      </c>
      <c r="H35" s="97">
        <v>80</v>
      </c>
      <c r="I35" s="97">
        <v>86</v>
      </c>
      <c r="J35" s="156">
        <f>SUM(F35:I36)</f>
        <v>308</v>
      </c>
      <c r="K35" s="694"/>
      <c r="L35" s="97">
        <v>54.28</v>
      </c>
      <c r="M35" s="97">
        <v>54.28</v>
      </c>
      <c r="N35" s="97">
        <v>54.28</v>
      </c>
      <c r="O35" s="97">
        <v>54.28</v>
      </c>
      <c r="P35" s="156">
        <f>SUM(L35:O36)</f>
        <v>217.12</v>
      </c>
      <c r="Q35" s="694"/>
      <c r="R35" s="98">
        <f>F35-L35</f>
        <v>13.719999999999999</v>
      </c>
      <c r="S35" s="98">
        <f>G35-M35</f>
        <v>19.72</v>
      </c>
      <c r="T35" s="98">
        <f>H35-N35</f>
        <v>25.72</v>
      </c>
      <c r="U35" s="98">
        <f>I35-O35</f>
        <v>31.72</v>
      </c>
      <c r="V35" s="164">
        <f>J35-P35</f>
        <v>90.88</v>
      </c>
    </row>
    <row r="36" spans="1:22" ht="5.45" customHeight="1" thickBot="1" x14ac:dyDescent="0.3">
      <c r="A36" s="99"/>
      <c r="B36" s="100"/>
      <c r="C36" s="101"/>
      <c r="D36" s="102"/>
      <c r="E36" s="103"/>
      <c r="F36" s="104"/>
      <c r="G36" s="104"/>
      <c r="H36" s="104"/>
      <c r="I36" s="104"/>
      <c r="J36" s="144"/>
      <c r="K36" s="105"/>
      <c r="L36" s="104"/>
      <c r="M36" s="104"/>
      <c r="N36" s="104"/>
      <c r="O36" s="104"/>
      <c r="P36" s="144"/>
      <c r="Q36" s="105"/>
      <c r="R36" s="106"/>
      <c r="S36" s="106"/>
      <c r="T36" s="106"/>
      <c r="U36" s="106"/>
      <c r="V36" s="165"/>
    </row>
    <row r="37" spans="1:22" ht="8.25" customHeight="1" x14ac:dyDescent="0.25">
      <c r="A37" s="73"/>
      <c r="B37" s="74"/>
      <c r="C37" s="75"/>
      <c r="D37" s="76"/>
      <c r="E37" s="77"/>
      <c r="F37" s="77"/>
      <c r="G37" s="77"/>
      <c r="H37" s="77"/>
      <c r="I37" s="77"/>
      <c r="J37" s="141"/>
      <c r="K37" s="77"/>
      <c r="L37" s="77"/>
      <c r="M37" s="77"/>
      <c r="N37" s="77"/>
      <c r="O37" s="77"/>
      <c r="P37" s="141"/>
      <c r="Q37" s="77"/>
      <c r="R37" s="77"/>
      <c r="S37" s="77"/>
      <c r="T37" s="77"/>
      <c r="U37" s="77"/>
      <c r="V37" s="161"/>
    </row>
    <row r="38" spans="1:22" s="84" customFormat="1" x14ac:dyDescent="0.25">
      <c r="A38" s="78"/>
      <c r="B38" s="79"/>
      <c r="C38" s="80"/>
      <c r="D38" s="81" t="s">
        <v>255</v>
      </c>
      <c r="E38" s="82"/>
      <c r="F38" s="82">
        <f>F35+F33</f>
        <v>533.48980000000006</v>
      </c>
      <c r="G38" s="82">
        <f>G35+G33</f>
        <v>692.27300000000002</v>
      </c>
      <c r="H38" s="82">
        <f>H35+H33</f>
        <v>852.87059999999997</v>
      </c>
      <c r="I38" s="82">
        <f>I35+I33</f>
        <v>1010.5316</v>
      </c>
      <c r="J38" s="107">
        <f>J33+J35</f>
        <v>3089.165</v>
      </c>
      <c r="K38" s="83"/>
      <c r="L38" s="108">
        <f>L35+L33</f>
        <v>211.28</v>
      </c>
      <c r="M38" s="108">
        <f>M35+M33</f>
        <v>264.77999999999997</v>
      </c>
      <c r="N38" s="108">
        <f>N35+N33</f>
        <v>280.08000000000004</v>
      </c>
      <c r="O38" s="108">
        <f>O35+O33</f>
        <v>297.77999999999997</v>
      </c>
      <c r="P38" s="107">
        <f>P35+P33</f>
        <v>1053.92</v>
      </c>
      <c r="Q38" s="83"/>
      <c r="R38" s="82">
        <f>R35+R33</f>
        <v>322.20979999999997</v>
      </c>
      <c r="S38" s="82">
        <f>S35+S33</f>
        <v>427.49300000000005</v>
      </c>
      <c r="T38" s="82">
        <f>T35+T33</f>
        <v>572.79060000000004</v>
      </c>
      <c r="U38" s="82">
        <f>U35+U33</f>
        <v>712.75160000000005</v>
      </c>
      <c r="V38" s="109">
        <f>V35+V33</f>
        <v>2035.2449999999999</v>
      </c>
    </row>
    <row r="39" spans="1:22" ht="6" customHeight="1" thickBot="1" x14ac:dyDescent="0.3">
      <c r="A39" s="85"/>
      <c r="B39" s="86"/>
      <c r="C39" s="87"/>
      <c r="D39" s="88"/>
      <c r="E39" s="89"/>
      <c r="F39" s="89"/>
      <c r="G39" s="89"/>
      <c r="H39" s="89"/>
      <c r="I39" s="89"/>
      <c r="J39" s="145"/>
      <c r="K39" s="89"/>
      <c r="L39" s="110"/>
      <c r="M39" s="89"/>
      <c r="N39" s="89"/>
      <c r="O39" s="89"/>
      <c r="P39" s="145"/>
      <c r="Q39" s="89"/>
      <c r="R39" s="89"/>
      <c r="S39" s="89"/>
      <c r="T39" s="89"/>
      <c r="U39" s="89"/>
      <c r="V39" s="166"/>
    </row>
    <row r="40" spans="1:22" ht="15.75" customHeight="1" x14ac:dyDescent="0.25">
      <c r="A40" s="111"/>
      <c r="B40" s="112"/>
      <c r="C40" s="113"/>
      <c r="D40" s="114"/>
      <c r="E40" s="115"/>
      <c r="F40" s="116"/>
      <c r="G40" s="116"/>
      <c r="H40" s="116"/>
      <c r="I40" s="116"/>
      <c r="J40" s="146"/>
      <c r="K40" s="116"/>
      <c r="L40" s="116"/>
      <c r="M40" s="116"/>
      <c r="N40" s="116"/>
      <c r="O40" s="116"/>
      <c r="P40" s="146"/>
      <c r="Q40" s="116"/>
      <c r="R40" s="116"/>
      <c r="S40" s="116"/>
      <c r="T40" s="116"/>
      <c r="U40" s="116"/>
      <c r="V40" s="167"/>
    </row>
    <row r="41" spans="1:22" ht="23.45" customHeight="1" x14ac:dyDescent="0.25">
      <c r="A41" s="117"/>
      <c r="B41" s="118"/>
      <c r="C41" s="119"/>
      <c r="D41" s="120" t="s">
        <v>256</v>
      </c>
      <c r="E41" s="121"/>
      <c r="F41" s="122" t="e">
        <f>F38+F30</f>
        <v>#REF!</v>
      </c>
      <c r="G41" s="122" t="e">
        <f>G38+G30</f>
        <v>#REF!</v>
      </c>
      <c r="H41" s="122" t="e">
        <f t="shared" ref="H41:Q41" si="7">H38+H30</f>
        <v>#REF!</v>
      </c>
      <c r="I41" s="122" t="e">
        <f t="shared" si="7"/>
        <v>#REF!</v>
      </c>
      <c r="J41" s="147" t="e">
        <f t="shared" si="7"/>
        <v>#REF!</v>
      </c>
      <c r="K41" s="122">
        <f t="shared" si="7"/>
        <v>0</v>
      </c>
      <c r="L41" s="122" t="e">
        <f>L38+L30</f>
        <v>#REF!</v>
      </c>
      <c r="M41" s="122" t="e">
        <f t="shared" si="7"/>
        <v>#REF!</v>
      </c>
      <c r="N41" s="122" t="e">
        <f t="shared" si="7"/>
        <v>#REF!</v>
      </c>
      <c r="O41" s="122" t="e">
        <f t="shared" si="7"/>
        <v>#REF!</v>
      </c>
      <c r="P41" s="147" t="e">
        <f>P38+P30</f>
        <v>#REF!</v>
      </c>
      <c r="Q41" s="122">
        <f t="shared" si="7"/>
        <v>0</v>
      </c>
      <c r="R41" s="122" t="e">
        <f>R38+R30</f>
        <v>#REF!</v>
      </c>
      <c r="S41" s="122" t="e">
        <f>S38+S30</f>
        <v>#REF!</v>
      </c>
      <c r="T41" s="122" t="e">
        <f>T38+T30</f>
        <v>#REF!</v>
      </c>
      <c r="U41" s="122" t="e">
        <f>U38+U30</f>
        <v>#REF!</v>
      </c>
      <c r="V41" s="168" t="e">
        <f>J41-P41</f>
        <v>#REF!</v>
      </c>
    </row>
    <row r="42" spans="1:22" ht="16.5" thickBot="1" x14ac:dyDescent="0.3">
      <c r="A42" s="123"/>
      <c r="B42" s="124"/>
      <c r="C42" s="125"/>
      <c r="D42" s="126"/>
      <c r="E42" s="127"/>
      <c r="F42" s="127"/>
      <c r="G42" s="127"/>
      <c r="H42" s="127"/>
      <c r="I42" s="127"/>
      <c r="J42" s="148"/>
      <c r="K42" s="127"/>
      <c r="L42" s="127"/>
      <c r="M42" s="127"/>
      <c r="N42" s="127"/>
      <c r="O42" s="127"/>
      <c r="P42" s="148"/>
      <c r="Q42" s="127"/>
      <c r="R42" s="127"/>
      <c r="S42" s="127"/>
      <c r="T42" s="127"/>
      <c r="U42" s="127"/>
      <c r="V42" s="169"/>
    </row>
    <row r="43" spans="1:22" x14ac:dyDescent="0.25">
      <c r="B43" s="128"/>
      <c r="C43" s="128"/>
      <c r="D43" s="128"/>
      <c r="E43" s="129"/>
      <c r="F43" s="129"/>
      <c r="G43" s="129"/>
      <c r="H43" s="129"/>
      <c r="I43" s="129"/>
      <c r="J43" s="149"/>
      <c r="K43" s="129"/>
      <c r="L43" s="130"/>
      <c r="M43" s="129"/>
      <c r="N43" s="129"/>
      <c r="O43" s="129"/>
      <c r="P43" s="149"/>
      <c r="Q43" s="129"/>
      <c r="R43" s="129"/>
      <c r="S43" s="129"/>
      <c r="T43" s="129"/>
      <c r="U43" s="129"/>
      <c r="V43" s="149"/>
    </row>
    <row r="44" spans="1:22" x14ac:dyDescent="0.25">
      <c r="B44" s="128"/>
      <c r="C44" s="128"/>
      <c r="D44" s="128"/>
      <c r="E44" s="129"/>
      <c r="F44" s="129"/>
      <c r="G44" s="129"/>
      <c r="H44" s="129"/>
      <c r="I44" s="129"/>
      <c r="J44" s="149"/>
      <c r="K44" s="129"/>
      <c r="L44" s="129"/>
      <c r="M44" s="129"/>
      <c r="N44" s="129">
        <f>952-898</f>
        <v>54</v>
      </c>
      <c r="O44" s="129"/>
      <c r="P44" s="149"/>
      <c r="Q44" s="129"/>
      <c r="R44" s="129"/>
      <c r="S44" s="129"/>
      <c r="T44" s="129"/>
      <c r="U44" s="129"/>
      <c r="V44" s="149"/>
    </row>
    <row r="45" spans="1:22" x14ac:dyDescent="0.25">
      <c r="E45" s="129"/>
      <c r="F45" s="129">
        <v>2010</v>
      </c>
      <c r="G45" s="129">
        <v>2011</v>
      </c>
      <c r="H45" s="129">
        <v>2012</v>
      </c>
      <c r="I45" s="129">
        <v>2013</v>
      </c>
      <c r="J45" s="149">
        <v>2014</v>
      </c>
      <c r="K45" s="129"/>
      <c r="L45" s="129"/>
      <c r="M45" s="129"/>
      <c r="N45" s="129"/>
      <c r="O45" s="129"/>
      <c r="P45" s="149"/>
      <c r="Q45" s="129"/>
      <c r="R45" s="129"/>
      <c r="S45" s="129"/>
      <c r="T45" s="129"/>
      <c r="U45" s="129"/>
      <c r="V45" s="149"/>
    </row>
    <row r="46" spans="1:22" x14ac:dyDescent="0.25">
      <c r="D46" s="131">
        <v>156000000</v>
      </c>
      <c r="E46" s="129"/>
      <c r="F46" s="129">
        <v>3851</v>
      </c>
      <c r="G46">
        <f>3851+233</f>
        <v>4084</v>
      </c>
      <c r="H46" s="129">
        <f>4084+1384</f>
        <v>5468</v>
      </c>
      <c r="I46">
        <f>H46+1267</f>
        <v>6735</v>
      </c>
      <c r="J46" s="149">
        <f>F46+4152</f>
        <v>8003</v>
      </c>
      <c r="K46" s="129"/>
      <c r="L46" s="129"/>
      <c r="M46" s="129"/>
      <c r="N46" s="129"/>
      <c r="O46" s="129"/>
      <c r="P46" s="149"/>
      <c r="Q46" s="129"/>
      <c r="R46" s="129"/>
      <c r="S46" s="129"/>
      <c r="T46" s="129"/>
      <c r="U46" s="129"/>
      <c r="V46" s="149"/>
    </row>
    <row r="47" spans="1:22" x14ac:dyDescent="0.25">
      <c r="E47" s="129"/>
      <c r="F47" s="132"/>
      <c r="G47" s="132"/>
      <c r="H47" s="133"/>
      <c r="I47" s="133"/>
      <c r="J47" s="150"/>
      <c r="K47" s="129"/>
      <c r="L47" s="129"/>
      <c r="M47" s="129"/>
      <c r="N47" s="129"/>
      <c r="O47" s="129"/>
      <c r="P47" s="149"/>
      <c r="Q47" s="129"/>
      <c r="R47" s="129"/>
      <c r="S47" s="129"/>
      <c r="T47" s="129"/>
      <c r="U47" s="129"/>
      <c r="V47" s="149"/>
    </row>
    <row r="48" spans="1:22" x14ac:dyDescent="0.25">
      <c r="E48" s="129"/>
      <c r="F48" s="129"/>
      <c r="G48" s="129">
        <f>G46-F46</f>
        <v>233</v>
      </c>
      <c r="H48" s="129">
        <f>H46-G46</f>
        <v>1384</v>
      </c>
      <c r="I48" s="129">
        <f>I46-H46</f>
        <v>1267</v>
      </c>
      <c r="J48" s="149">
        <f>J46-I46</f>
        <v>1268</v>
      </c>
      <c r="K48" s="129"/>
      <c r="L48" s="129"/>
      <c r="M48" s="129"/>
      <c r="N48" s="129"/>
      <c r="O48" s="129"/>
      <c r="P48" s="149"/>
      <c r="Q48" s="129"/>
      <c r="R48" s="129"/>
      <c r="S48" s="129"/>
      <c r="T48" s="129"/>
      <c r="U48" s="129"/>
      <c r="V48" s="149"/>
    </row>
    <row r="49" spans="4:22" x14ac:dyDescent="0.25">
      <c r="E49" s="129"/>
      <c r="F49" s="129"/>
      <c r="G49" s="129"/>
      <c r="H49" s="129"/>
      <c r="I49" s="129"/>
      <c r="J49" s="149"/>
      <c r="K49" s="129"/>
      <c r="L49" s="129"/>
      <c r="M49" s="129"/>
      <c r="N49" s="129"/>
      <c r="O49" s="129"/>
      <c r="P49" s="149"/>
      <c r="Q49" s="129"/>
      <c r="R49" s="129"/>
      <c r="S49" s="129"/>
      <c r="T49" s="129"/>
      <c r="U49" s="129"/>
      <c r="V49" s="149"/>
    </row>
    <row r="50" spans="4:22" x14ac:dyDescent="0.25">
      <c r="D50" s="134">
        <v>170314642500</v>
      </c>
      <c r="E50" s="129"/>
      <c r="F50" s="129"/>
      <c r="G50" s="129"/>
      <c r="H50" s="129"/>
      <c r="I50" s="129"/>
      <c r="J50" s="149"/>
      <c r="K50" s="129"/>
      <c r="L50" s="129"/>
      <c r="M50" s="129"/>
      <c r="N50" s="129"/>
      <c r="O50" s="129"/>
      <c r="P50" s="149"/>
      <c r="Q50" s="129"/>
      <c r="R50" s="129"/>
      <c r="S50" s="129"/>
      <c r="T50" s="129"/>
      <c r="U50" s="129"/>
      <c r="V50" s="149"/>
    </row>
    <row r="51" spans="4:22" x14ac:dyDescent="0.25">
      <c r="D51" t="s">
        <v>257</v>
      </c>
      <c r="E51" s="129"/>
      <c r="F51" t="s">
        <v>258</v>
      </c>
      <c r="G51" s="132">
        <f>G48*1500000*13</f>
        <v>4543500000</v>
      </c>
      <c r="H51" s="132">
        <f>H48*1500000*13</f>
        <v>26988000000</v>
      </c>
      <c r="I51" s="132">
        <f>I48*1500000*13</f>
        <v>24706500000</v>
      </c>
      <c r="J51" s="151">
        <f>J48*1500000*13</f>
        <v>24726000000</v>
      </c>
      <c r="K51" s="129"/>
      <c r="L51" s="129"/>
      <c r="M51" s="129"/>
      <c r="N51" s="129"/>
      <c r="O51" s="129"/>
      <c r="P51" s="149"/>
      <c r="Q51" s="129"/>
      <c r="R51" s="129"/>
      <c r="S51" s="129"/>
      <c r="T51" s="129"/>
      <c r="U51" s="129"/>
      <c r="V51" s="149"/>
    </row>
    <row r="52" spans="4:22" x14ac:dyDescent="0.25">
      <c r="E52" s="129"/>
      <c r="G52" s="129"/>
      <c r="H52" s="129"/>
      <c r="I52" s="129"/>
      <c r="J52" s="149"/>
      <c r="K52" s="129"/>
      <c r="L52" s="129"/>
      <c r="M52" s="129"/>
      <c r="N52" s="129"/>
      <c r="O52" s="129"/>
      <c r="P52" s="149"/>
      <c r="Q52" s="129"/>
      <c r="R52" s="129"/>
      <c r="S52" s="129"/>
      <c r="T52" s="129"/>
      <c r="U52" s="129"/>
      <c r="V52" s="149"/>
    </row>
    <row r="53" spans="4:22" x14ac:dyDescent="0.25">
      <c r="D53" s="133">
        <f>G53/F46</f>
        <v>43046258.763957411</v>
      </c>
      <c r="E53" s="129"/>
      <c r="F53" t="s">
        <v>259</v>
      </c>
      <c r="G53" s="133">
        <f>D50-G51</f>
        <v>165771142500</v>
      </c>
      <c r="H53" s="133">
        <f>D53*G46</f>
        <v>175800920792.00208</v>
      </c>
      <c r="I53" s="133">
        <f>D53*$H$46</f>
        <v>235376942921.31912</v>
      </c>
      <c r="J53" s="150">
        <f>D53*$I$46</f>
        <v>289916552775.25317</v>
      </c>
      <c r="K53" s="129"/>
      <c r="L53" s="129"/>
      <c r="M53" s="129"/>
      <c r="N53" s="129"/>
      <c r="O53" s="129"/>
      <c r="P53" s="149"/>
      <c r="Q53" s="129"/>
      <c r="R53" s="129"/>
      <c r="S53" s="129"/>
      <c r="T53" s="129"/>
      <c r="U53" s="129"/>
      <c r="V53" s="149"/>
    </row>
    <row r="54" spans="4:22" x14ac:dyDescent="0.25">
      <c r="E54" s="129"/>
      <c r="F54" s="129"/>
      <c r="G54" s="129"/>
      <c r="H54" s="129"/>
      <c r="I54" s="129"/>
      <c r="J54" s="149"/>
      <c r="K54" s="129"/>
      <c r="L54" s="129"/>
      <c r="M54" s="129"/>
      <c r="N54" s="129"/>
      <c r="O54" s="129"/>
      <c r="P54" s="149"/>
      <c r="Q54" s="129"/>
      <c r="R54" s="129"/>
      <c r="S54" s="129"/>
      <c r="T54" s="129"/>
      <c r="U54" s="129"/>
      <c r="V54" s="149"/>
    </row>
    <row r="55" spans="4:22" x14ac:dyDescent="0.25">
      <c r="E55" s="129"/>
      <c r="F55" s="129"/>
      <c r="G55" s="133">
        <f>G53+G51</f>
        <v>170314642500</v>
      </c>
      <c r="H55" s="135">
        <f>SUM(H51:H53)</f>
        <v>202788920792.00208</v>
      </c>
      <c r="I55" s="135">
        <f>SUM(I51:I53)</f>
        <v>260083442921.31912</v>
      </c>
      <c r="J55" s="157">
        <f>SUM(J51:J53)</f>
        <v>314642552775.25317</v>
      </c>
      <c r="K55" s="129"/>
      <c r="L55" s="129"/>
      <c r="M55" s="129"/>
      <c r="N55" s="129"/>
      <c r="O55" s="129"/>
      <c r="P55" s="149"/>
      <c r="Q55" s="129"/>
      <c r="R55" s="129"/>
      <c r="S55" s="129"/>
      <c r="T55" s="129"/>
      <c r="U55" s="129"/>
      <c r="V55" s="149"/>
    </row>
    <row r="56" spans="4:22" x14ac:dyDescent="0.25">
      <c r="E56" s="129"/>
      <c r="F56" s="129"/>
      <c r="G56" s="129"/>
      <c r="H56" s="129"/>
      <c r="I56" s="129"/>
      <c r="J56" s="149"/>
      <c r="K56" s="129"/>
      <c r="L56" s="129"/>
      <c r="M56" s="129"/>
      <c r="N56" s="129"/>
      <c r="O56" s="129"/>
      <c r="P56" s="149"/>
      <c r="Q56" s="129"/>
      <c r="R56" s="129"/>
      <c r="S56" s="129"/>
      <c r="T56" s="129"/>
      <c r="U56" s="129"/>
      <c r="V56" s="149"/>
    </row>
    <row r="57" spans="4:22" x14ac:dyDescent="0.25">
      <c r="E57" s="129"/>
      <c r="F57" s="129"/>
      <c r="G57" s="133">
        <f>D50</f>
        <v>170314642500</v>
      </c>
      <c r="H57" s="133">
        <f>H55*110/100</f>
        <v>223067812871.20227</v>
      </c>
      <c r="I57" s="133">
        <f>I55*110/100</f>
        <v>286091787213.45099</v>
      </c>
      <c r="J57" s="150">
        <f>J55*110/100</f>
        <v>346106808052.7785</v>
      </c>
      <c r="K57" s="129"/>
      <c r="L57" s="129"/>
      <c r="M57" s="129"/>
      <c r="N57" s="129"/>
      <c r="O57" s="129"/>
      <c r="P57" s="149"/>
      <c r="Q57" s="129"/>
      <c r="R57" s="129"/>
      <c r="S57" s="129"/>
      <c r="T57" s="129"/>
      <c r="U57" s="129"/>
      <c r="V57" s="149"/>
    </row>
    <row r="58" spans="4:22" x14ac:dyDescent="0.25">
      <c r="E58" s="129"/>
      <c r="F58" s="129"/>
      <c r="G58" s="129"/>
      <c r="H58" s="129"/>
      <c r="I58" s="129"/>
      <c r="J58" s="149"/>
      <c r="K58" s="129"/>
      <c r="L58" s="129"/>
      <c r="M58" s="129"/>
      <c r="N58" s="129"/>
      <c r="O58" s="129"/>
      <c r="P58" s="149"/>
      <c r="Q58" s="129"/>
      <c r="R58" s="129"/>
      <c r="S58" s="129"/>
      <c r="T58" s="129"/>
      <c r="U58" s="129"/>
      <c r="V58" s="149"/>
    </row>
    <row r="59" spans="4:22" x14ac:dyDescent="0.25">
      <c r="E59" s="129"/>
      <c r="F59" s="129"/>
      <c r="G59" s="132">
        <f>6023000*12*G46</f>
        <v>295175184000</v>
      </c>
      <c r="H59" s="132">
        <f>6023000*12*H46</f>
        <v>395205168000</v>
      </c>
      <c r="I59" s="132">
        <f>6023000*12*I46</f>
        <v>486778860000</v>
      </c>
      <c r="J59" s="151">
        <f>6023000*12*J46</f>
        <v>578424828000</v>
      </c>
      <c r="K59" s="129"/>
      <c r="L59" s="129"/>
      <c r="M59" s="129"/>
      <c r="N59" s="129"/>
      <c r="O59" s="129"/>
      <c r="P59" s="149"/>
      <c r="Q59" s="129"/>
      <c r="R59" s="129"/>
      <c r="S59" s="129"/>
      <c r="T59" s="129"/>
      <c r="U59" s="129"/>
      <c r="V59" s="149"/>
    </row>
    <row r="60" spans="4:22" x14ac:dyDescent="0.25">
      <c r="E60" s="129"/>
      <c r="F60" s="129"/>
      <c r="G60" s="129"/>
      <c r="H60" s="129"/>
      <c r="I60" s="129"/>
      <c r="J60" s="149"/>
      <c r="K60" s="129"/>
      <c r="L60" s="129"/>
      <c r="M60" s="129"/>
      <c r="N60" s="129"/>
      <c r="O60" s="129"/>
      <c r="P60" s="149"/>
      <c r="Q60" s="129"/>
      <c r="R60" s="129"/>
      <c r="S60" s="129"/>
      <c r="T60" s="129"/>
      <c r="U60" s="129"/>
      <c r="V60" s="149"/>
    </row>
    <row r="61" spans="4:22" x14ac:dyDescent="0.25">
      <c r="D61" t="s">
        <v>260</v>
      </c>
      <c r="E61" s="129"/>
      <c r="F61" s="129"/>
      <c r="G61" s="133">
        <f>G59+G57</f>
        <v>465489826500</v>
      </c>
      <c r="H61" s="133">
        <f>H59+H57</f>
        <v>618272980871.20227</v>
      </c>
      <c r="I61" s="133">
        <f>I59+I57</f>
        <v>772870647213.45093</v>
      </c>
      <c r="J61" s="150">
        <f>J59+J57</f>
        <v>924531636052.77856</v>
      </c>
      <c r="K61" s="129"/>
      <c r="L61" s="129"/>
      <c r="M61" s="129"/>
      <c r="N61" s="129"/>
      <c r="O61" s="129"/>
      <c r="P61" s="149"/>
      <c r="Q61" s="129"/>
      <c r="R61" s="129"/>
      <c r="S61" s="129"/>
      <c r="T61" s="129"/>
      <c r="U61" s="129"/>
      <c r="V61" s="149"/>
    </row>
    <row r="62" spans="4:22" x14ac:dyDescent="0.25">
      <c r="E62" s="129"/>
      <c r="F62" s="129"/>
      <c r="G62" s="129"/>
      <c r="H62" s="129"/>
      <c r="I62" s="129"/>
      <c r="J62" s="149"/>
      <c r="K62" s="129"/>
      <c r="L62" s="129"/>
      <c r="M62" s="129"/>
      <c r="N62" s="129"/>
      <c r="O62" s="129"/>
      <c r="P62" s="149"/>
      <c r="Q62" s="129"/>
      <c r="R62" s="129"/>
      <c r="S62" s="129"/>
      <c r="T62" s="129"/>
      <c r="U62" s="129"/>
      <c r="V62" s="149"/>
    </row>
    <row r="63" spans="4:22" x14ac:dyDescent="0.25">
      <c r="E63" s="129"/>
      <c r="F63" s="129"/>
      <c r="G63" s="129"/>
      <c r="H63" s="132">
        <f>250*1500000*13</f>
        <v>4875000000</v>
      </c>
      <c r="I63" s="132">
        <f>300*1500000*13</f>
        <v>5850000000</v>
      </c>
      <c r="J63" s="151">
        <f>350*1500000*13</f>
        <v>6825000000</v>
      </c>
      <c r="K63" s="129"/>
      <c r="L63" s="129"/>
      <c r="M63" s="129"/>
      <c r="N63" s="129"/>
      <c r="O63" s="129"/>
      <c r="P63" s="149"/>
      <c r="Q63" s="129"/>
      <c r="R63" s="129"/>
      <c r="S63" s="129"/>
      <c r="T63" s="129"/>
      <c r="U63" s="129"/>
      <c r="V63" s="149"/>
    </row>
    <row r="64" spans="4:22" x14ac:dyDescent="0.25">
      <c r="E64" s="129"/>
      <c r="F64" s="129"/>
      <c r="G64" s="129"/>
      <c r="H64" s="132">
        <f>D53*(4084+250)</f>
        <v>186562485482.99142</v>
      </c>
      <c r="I64" s="132">
        <f>D53*(4084+250+300)</f>
        <v>199476363112.17865</v>
      </c>
      <c r="J64" s="151">
        <f>D53*(4084+250+300+350)</f>
        <v>214542553679.56375</v>
      </c>
      <c r="K64" s="129"/>
      <c r="L64" s="129"/>
      <c r="M64" s="129"/>
      <c r="N64" s="129"/>
      <c r="O64" s="129"/>
      <c r="P64" s="149"/>
      <c r="Q64" s="129"/>
      <c r="R64" s="129"/>
      <c r="S64" s="129"/>
      <c r="T64" s="129"/>
      <c r="U64" s="129"/>
      <c r="V64" s="149"/>
    </row>
    <row r="65" spans="4:22" x14ac:dyDescent="0.25">
      <c r="E65" s="129"/>
      <c r="F65" s="129"/>
      <c r="G65" s="129"/>
      <c r="H65" s="133">
        <f>H64+H63</f>
        <v>191437485482.99142</v>
      </c>
      <c r="I65" s="133">
        <f>I64+I63</f>
        <v>205326363112.17865</v>
      </c>
      <c r="J65" s="150">
        <f>J64+J63</f>
        <v>221367553679.56375</v>
      </c>
      <c r="K65" s="129"/>
      <c r="L65" s="129"/>
      <c r="M65" s="129"/>
      <c r="N65" s="129"/>
      <c r="O65" s="129"/>
      <c r="P65" s="149"/>
      <c r="Q65" s="129"/>
      <c r="R65" s="129"/>
      <c r="S65" s="129"/>
      <c r="T65" s="129"/>
      <c r="U65" s="129"/>
      <c r="V65" s="149"/>
    </row>
    <row r="66" spans="4:22" x14ac:dyDescent="0.25">
      <c r="D66" t="s">
        <v>261</v>
      </c>
      <c r="E66" s="129"/>
      <c r="F66" s="129"/>
      <c r="G66" s="129"/>
      <c r="H66" s="133">
        <f>H65*110/100</f>
        <v>210581234031.29059</v>
      </c>
      <c r="I66" s="133">
        <f>I65*110/100</f>
        <v>225858999423.39651</v>
      </c>
      <c r="J66" s="150">
        <f>J65*110/100</f>
        <v>243504309047.52011</v>
      </c>
      <c r="K66" s="129"/>
      <c r="L66" s="129"/>
      <c r="M66" s="129"/>
      <c r="N66" s="129"/>
      <c r="O66" s="129"/>
      <c r="P66" s="149"/>
      <c r="Q66" s="129"/>
      <c r="R66" s="129"/>
      <c r="S66" s="129"/>
      <c r="T66" s="129"/>
      <c r="U66" s="129"/>
      <c r="V66" s="149"/>
    </row>
    <row r="67" spans="4:22" x14ac:dyDescent="0.25">
      <c r="E67" s="129"/>
      <c r="F67" s="129"/>
      <c r="G67" s="129"/>
      <c r="H67" s="129"/>
      <c r="I67" s="129"/>
      <c r="J67" s="149"/>
      <c r="K67" s="129"/>
      <c r="L67" s="129"/>
      <c r="M67" s="129"/>
      <c r="N67" s="129"/>
      <c r="O67" s="129"/>
      <c r="P67" s="149"/>
      <c r="Q67" s="129"/>
      <c r="R67" s="129"/>
      <c r="S67" s="129"/>
      <c r="T67" s="129"/>
      <c r="U67" s="129"/>
      <c r="V67" s="149"/>
    </row>
    <row r="68" spans="4:22" x14ac:dyDescent="0.25">
      <c r="E68" s="129"/>
      <c r="F68" s="129"/>
      <c r="G68" s="129"/>
      <c r="H68" s="129"/>
      <c r="I68" s="129"/>
      <c r="J68" s="149"/>
      <c r="K68" s="129"/>
      <c r="L68" s="129"/>
      <c r="M68" s="129"/>
      <c r="N68" s="129"/>
      <c r="O68" s="129"/>
      <c r="P68" s="149"/>
      <c r="Q68" s="129"/>
      <c r="R68" s="129"/>
      <c r="S68" s="129"/>
      <c r="T68" s="129"/>
      <c r="U68" s="129"/>
      <c r="V68" s="149"/>
    </row>
    <row r="69" spans="4:22" x14ac:dyDescent="0.25">
      <c r="E69" s="129"/>
      <c r="F69" s="129"/>
      <c r="G69" s="129"/>
      <c r="H69" s="129"/>
      <c r="I69" s="129"/>
      <c r="J69" s="149"/>
      <c r="K69" s="129"/>
      <c r="L69" s="129"/>
      <c r="M69" s="129"/>
      <c r="N69" s="129"/>
      <c r="O69" s="129"/>
      <c r="P69" s="149"/>
      <c r="Q69" s="129"/>
      <c r="R69" s="129"/>
      <c r="S69" s="129"/>
      <c r="T69" s="129"/>
      <c r="U69" s="129"/>
      <c r="V69" s="149"/>
    </row>
    <row r="70" spans="4:22" x14ac:dyDescent="0.25">
      <c r="E70" s="129"/>
      <c r="F70" s="129"/>
      <c r="G70" s="129"/>
      <c r="H70" s="129"/>
      <c r="I70" s="129"/>
      <c r="J70" s="149"/>
      <c r="K70" s="129"/>
      <c r="L70" s="129"/>
      <c r="M70" s="129"/>
      <c r="N70" s="129"/>
      <c r="O70" s="129"/>
      <c r="P70" s="149"/>
      <c r="Q70" s="129"/>
      <c r="R70" s="129"/>
      <c r="S70" s="129"/>
      <c r="T70" s="129"/>
      <c r="U70" s="129"/>
      <c r="V70" s="149"/>
    </row>
    <row r="71" spans="4:22" x14ac:dyDescent="0.25">
      <c r="D71" s="134">
        <f>12*400*5*0.1*100000000</f>
        <v>240000000000</v>
      </c>
      <c r="E71" s="129"/>
      <c r="F71" s="129"/>
      <c r="G71" s="129"/>
      <c r="H71" s="129"/>
      <c r="I71" s="129"/>
      <c r="J71" s="149"/>
      <c r="K71" s="129"/>
      <c r="L71" s="129"/>
      <c r="M71" s="129"/>
      <c r="N71" s="129"/>
      <c r="O71" s="129"/>
      <c r="P71" s="149"/>
      <c r="Q71" s="129"/>
      <c r="R71" s="129"/>
      <c r="S71" s="129"/>
      <c r="T71" s="129"/>
      <c r="U71" s="129"/>
      <c r="V71" s="149"/>
    </row>
    <row r="72" spans="4:22" x14ac:dyDescent="0.25">
      <c r="E72" s="129"/>
      <c r="F72" s="129"/>
      <c r="G72" s="129"/>
      <c r="H72" s="129"/>
      <c r="I72" s="129"/>
      <c r="J72" s="149"/>
      <c r="K72" s="129"/>
      <c r="L72" s="129"/>
      <c r="M72" s="129"/>
      <c r="N72" s="129"/>
      <c r="O72" s="129"/>
      <c r="P72" s="149"/>
      <c r="Q72" s="129"/>
      <c r="R72" s="129"/>
      <c r="S72" s="129"/>
      <c r="T72" s="129"/>
      <c r="U72" s="129"/>
      <c r="V72" s="149"/>
    </row>
    <row r="73" spans="4:22" x14ac:dyDescent="0.25">
      <c r="E73" s="129"/>
      <c r="F73" s="129"/>
      <c r="G73" s="129"/>
      <c r="H73" s="129"/>
      <c r="I73" s="129"/>
      <c r="J73" s="149"/>
      <c r="K73" s="129"/>
      <c r="L73" s="129"/>
      <c r="M73" s="129"/>
      <c r="N73" s="129"/>
      <c r="O73" s="129"/>
      <c r="P73" s="149"/>
      <c r="Q73" s="129"/>
      <c r="R73" s="129"/>
      <c r="S73" s="129"/>
      <c r="T73" s="129"/>
      <c r="U73" s="129"/>
      <c r="V73" s="149"/>
    </row>
    <row r="74" spans="4:22" x14ac:dyDescent="0.25">
      <c r="E74" s="129"/>
      <c r="F74" s="129"/>
      <c r="G74" s="129"/>
      <c r="H74" s="129"/>
      <c r="I74" s="129"/>
      <c r="J74" s="149"/>
      <c r="K74" s="129"/>
      <c r="L74" s="129"/>
      <c r="M74" s="129"/>
      <c r="N74" s="129"/>
      <c r="O74" s="129"/>
      <c r="P74" s="149"/>
      <c r="Q74" s="129"/>
      <c r="R74" s="129"/>
      <c r="S74" s="129"/>
      <c r="T74" s="129"/>
      <c r="U74" s="129"/>
      <c r="V74" s="149"/>
    </row>
    <row r="75" spans="4:22" x14ac:dyDescent="0.25">
      <c r="E75" s="129"/>
      <c r="F75" s="129"/>
      <c r="G75" s="129"/>
      <c r="H75" s="129"/>
      <c r="I75" s="129"/>
      <c r="J75" s="149"/>
      <c r="K75" s="129"/>
      <c r="L75" s="129"/>
      <c r="M75" s="129"/>
      <c r="N75" s="129"/>
      <c r="O75" s="129"/>
      <c r="P75" s="149"/>
      <c r="Q75" s="129"/>
      <c r="R75" s="129"/>
      <c r="S75" s="129"/>
      <c r="T75" s="129"/>
      <c r="U75" s="129"/>
      <c r="V75" s="149"/>
    </row>
    <row r="76" spans="4:22" x14ac:dyDescent="0.25">
      <c r="E76" s="129"/>
      <c r="F76" s="129"/>
      <c r="G76" s="129"/>
      <c r="H76" s="129"/>
      <c r="I76" s="129"/>
      <c r="J76" s="149"/>
      <c r="K76" s="129"/>
      <c r="L76" s="129"/>
      <c r="M76" s="129"/>
      <c r="N76" s="129"/>
      <c r="O76" s="129"/>
      <c r="P76" s="149"/>
      <c r="Q76" s="129"/>
      <c r="R76" s="129"/>
      <c r="S76" s="129"/>
      <c r="T76" s="129"/>
      <c r="U76" s="129"/>
      <c r="V76" s="149"/>
    </row>
    <row r="77" spans="4:22" x14ac:dyDescent="0.25">
      <c r="E77" s="129"/>
      <c r="F77" s="129"/>
      <c r="G77" s="129"/>
      <c r="H77" s="129"/>
      <c r="I77" s="129"/>
      <c r="J77" s="149"/>
      <c r="K77" s="129"/>
      <c r="L77" s="129"/>
      <c r="M77" s="129"/>
      <c r="N77" s="129"/>
      <c r="O77" s="129"/>
      <c r="P77" s="149"/>
      <c r="Q77" s="129"/>
      <c r="R77" s="129"/>
      <c r="S77" s="129"/>
      <c r="T77" s="129"/>
      <c r="U77" s="129"/>
      <c r="V77" s="149"/>
    </row>
    <row r="78" spans="4:22" x14ac:dyDescent="0.25">
      <c r="E78" s="129"/>
      <c r="F78" s="129"/>
      <c r="G78" s="129"/>
      <c r="H78" s="129"/>
      <c r="I78" s="129"/>
      <c r="J78" s="149"/>
      <c r="K78" s="129"/>
      <c r="L78" s="129"/>
      <c r="M78" s="129"/>
      <c r="N78" s="129"/>
      <c r="O78" s="129"/>
      <c r="P78" s="149"/>
      <c r="Q78" s="129"/>
      <c r="R78" s="129"/>
      <c r="S78" s="129"/>
      <c r="T78" s="129"/>
      <c r="U78" s="129"/>
      <c r="V78" s="149"/>
    </row>
    <row r="79" spans="4:22" x14ac:dyDescent="0.25">
      <c r="E79" s="129"/>
      <c r="F79" s="129"/>
      <c r="G79" s="129"/>
      <c r="H79" s="129"/>
      <c r="I79" s="129"/>
      <c r="J79" s="149"/>
      <c r="K79" s="129"/>
      <c r="L79" s="129"/>
      <c r="M79" s="129"/>
      <c r="N79" s="129"/>
      <c r="O79" s="129"/>
      <c r="P79" s="149"/>
      <c r="Q79" s="129"/>
      <c r="R79" s="129"/>
      <c r="S79" s="129"/>
      <c r="T79" s="129"/>
      <c r="U79" s="129"/>
      <c r="V79" s="149"/>
    </row>
    <row r="80" spans="4:22" x14ac:dyDescent="0.25">
      <c r="E80" s="129"/>
      <c r="F80" s="129"/>
      <c r="G80" s="129"/>
      <c r="H80" s="129"/>
      <c r="I80" s="129"/>
      <c r="J80" s="149"/>
      <c r="K80" s="129"/>
      <c r="L80" s="129"/>
      <c r="M80" s="129"/>
      <c r="N80" s="129"/>
      <c r="O80" s="129"/>
      <c r="P80" s="149"/>
      <c r="Q80" s="129"/>
      <c r="R80" s="129"/>
      <c r="S80" s="129"/>
      <c r="T80" s="129"/>
      <c r="U80" s="129"/>
      <c r="V80" s="149"/>
    </row>
    <row r="81" spans="5:22" x14ac:dyDescent="0.25">
      <c r="E81" s="129"/>
      <c r="F81" s="129"/>
      <c r="G81" s="129"/>
      <c r="H81" s="129"/>
      <c r="I81" s="129"/>
      <c r="J81" s="149"/>
      <c r="K81" s="129"/>
      <c r="L81" s="129"/>
      <c r="M81" s="129"/>
      <c r="N81" s="129"/>
      <c r="O81" s="129"/>
      <c r="P81" s="149"/>
      <c r="Q81" s="129"/>
      <c r="R81" s="129"/>
      <c r="S81" s="129"/>
      <c r="T81" s="129"/>
      <c r="U81" s="129"/>
      <c r="V81" s="149"/>
    </row>
    <row r="82" spans="5:22" x14ac:dyDescent="0.25">
      <c r="E82" s="129"/>
      <c r="F82" s="129"/>
      <c r="G82" s="129"/>
      <c r="H82" s="129"/>
      <c r="I82" s="129"/>
      <c r="J82" s="149"/>
      <c r="K82" s="129"/>
      <c r="L82" s="129"/>
      <c r="M82" s="129"/>
      <c r="N82" s="129"/>
      <c r="O82" s="129"/>
      <c r="P82" s="149"/>
      <c r="Q82" s="129"/>
      <c r="R82" s="129"/>
      <c r="S82" s="129"/>
      <c r="T82" s="129"/>
      <c r="U82" s="129"/>
      <c r="V82" s="149"/>
    </row>
    <row r="83" spans="5:22" x14ac:dyDescent="0.25">
      <c r="E83" s="129"/>
      <c r="F83" s="129"/>
      <c r="G83" s="129"/>
      <c r="H83" s="129"/>
      <c r="I83" s="129"/>
      <c r="J83" s="149"/>
      <c r="K83" s="129"/>
      <c r="L83" s="129"/>
      <c r="M83" s="129"/>
      <c r="N83" s="129"/>
      <c r="O83" s="129"/>
      <c r="P83" s="149"/>
      <c r="Q83" s="129"/>
      <c r="R83" s="129"/>
      <c r="S83" s="129"/>
      <c r="T83" s="129"/>
      <c r="U83" s="129"/>
      <c r="V83" s="149"/>
    </row>
    <row r="84" spans="5:22" x14ac:dyDescent="0.25">
      <c r="E84" s="129"/>
      <c r="F84" s="129"/>
      <c r="G84" s="129"/>
      <c r="H84" s="129"/>
      <c r="I84" s="129"/>
      <c r="J84" s="149"/>
      <c r="K84" s="129"/>
      <c r="L84" s="129"/>
      <c r="M84" s="129"/>
      <c r="N84" s="129"/>
      <c r="O84" s="129"/>
      <c r="P84" s="149"/>
      <c r="Q84" s="129"/>
      <c r="R84" s="129"/>
      <c r="S84" s="129"/>
      <c r="T84" s="129"/>
      <c r="U84" s="129"/>
      <c r="V84" s="149"/>
    </row>
    <row r="85" spans="5:22" x14ac:dyDescent="0.25">
      <c r="E85" s="129"/>
      <c r="F85" s="129"/>
      <c r="G85" s="129"/>
      <c r="H85" s="129"/>
      <c r="I85" s="129"/>
      <c r="J85" s="149"/>
      <c r="K85" s="129"/>
      <c r="L85" s="129"/>
      <c r="M85" s="129"/>
      <c r="N85" s="129"/>
      <c r="O85" s="129"/>
      <c r="P85" s="149"/>
      <c r="Q85" s="129"/>
      <c r="R85" s="129"/>
      <c r="S85" s="129"/>
      <c r="T85" s="129"/>
      <c r="U85" s="129"/>
      <c r="V85" s="149"/>
    </row>
    <row r="86" spans="5:22" x14ac:dyDescent="0.25">
      <c r="E86" s="129"/>
      <c r="F86" s="129"/>
      <c r="G86" s="129"/>
      <c r="H86" s="129"/>
      <c r="I86" s="129"/>
      <c r="J86" s="149"/>
      <c r="K86" s="129"/>
      <c r="L86" s="129"/>
      <c r="M86" s="129"/>
      <c r="N86" s="129"/>
      <c r="O86" s="129"/>
      <c r="P86" s="149"/>
      <c r="Q86" s="129"/>
      <c r="R86" s="129"/>
      <c r="S86" s="129"/>
      <c r="T86" s="129"/>
      <c r="U86" s="129"/>
      <c r="V86" s="149"/>
    </row>
    <row r="87" spans="5:22" x14ac:dyDescent="0.25">
      <c r="E87" s="129"/>
      <c r="F87" s="129"/>
      <c r="G87" s="129"/>
      <c r="H87" s="129"/>
      <c r="I87" s="129"/>
      <c r="J87" s="149"/>
      <c r="K87" s="129"/>
      <c r="L87" s="129"/>
      <c r="M87" s="129"/>
      <c r="N87" s="129"/>
      <c r="O87" s="129"/>
      <c r="P87" s="149"/>
      <c r="Q87" s="129"/>
      <c r="R87" s="129"/>
      <c r="S87" s="129"/>
      <c r="T87" s="129"/>
      <c r="U87" s="129"/>
      <c r="V87" s="149"/>
    </row>
    <row r="88" spans="5:22" x14ac:dyDescent="0.25">
      <c r="E88" s="129"/>
      <c r="F88" s="129"/>
      <c r="G88" s="129"/>
      <c r="H88" s="129"/>
      <c r="I88" s="129"/>
      <c r="J88" s="149"/>
      <c r="K88" s="129"/>
      <c r="L88" s="129"/>
      <c r="M88" s="129"/>
      <c r="N88" s="129"/>
      <c r="O88" s="129"/>
      <c r="P88" s="149"/>
      <c r="Q88" s="129"/>
      <c r="R88" s="129"/>
      <c r="S88" s="129"/>
      <c r="T88" s="129"/>
      <c r="U88" s="129"/>
      <c r="V88" s="149"/>
    </row>
    <row r="89" spans="5:22" x14ac:dyDescent="0.25">
      <c r="E89" s="129"/>
      <c r="F89" s="129"/>
      <c r="G89" s="129"/>
      <c r="H89" s="129"/>
      <c r="I89" s="129"/>
      <c r="J89" s="149"/>
      <c r="K89" s="129"/>
      <c r="L89" s="129"/>
      <c r="M89" s="129"/>
      <c r="N89" s="129"/>
      <c r="O89" s="129"/>
      <c r="P89" s="149"/>
      <c r="Q89" s="129"/>
      <c r="R89" s="129"/>
      <c r="S89" s="129"/>
      <c r="T89" s="129"/>
      <c r="U89" s="129"/>
      <c r="V89" s="149"/>
    </row>
    <row r="90" spans="5:22" x14ac:dyDescent="0.25">
      <c r="E90" s="129"/>
      <c r="F90" s="129"/>
      <c r="G90" s="129"/>
      <c r="H90" s="129"/>
      <c r="I90" s="129"/>
      <c r="J90" s="149"/>
      <c r="K90" s="129"/>
      <c r="L90" s="129"/>
      <c r="M90" s="129"/>
      <c r="N90" s="129"/>
      <c r="O90" s="129"/>
      <c r="P90" s="149"/>
      <c r="Q90" s="129"/>
      <c r="R90" s="129"/>
      <c r="S90" s="129"/>
      <c r="T90" s="129"/>
      <c r="U90" s="129"/>
      <c r="V90" s="149"/>
    </row>
    <row r="91" spans="5:22" x14ac:dyDescent="0.25">
      <c r="E91" s="129"/>
      <c r="F91" s="129"/>
      <c r="G91" s="129"/>
      <c r="H91" s="129"/>
      <c r="I91" s="129"/>
      <c r="J91" s="149"/>
      <c r="K91" s="129"/>
      <c r="L91" s="129"/>
      <c r="M91" s="129"/>
      <c r="N91" s="129"/>
      <c r="O91" s="129"/>
      <c r="P91" s="149"/>
      <c r="Q91" s="129"/>
      <c r="R91" s="129"/>
      <c r="S91" s="129"/>
      <c r="T91" s="129"/>
      <c r="U91" s="129"/>
      <c r="V91" s="149"/>
    </row>
    <row r="92" spans="5:22" x14ac:dyDescent="0.25">
      <c r="E92" s="129"/>
      <c r="F92" s="129"/>
      <c r="G92" s="129"/>
      <c r="H92" s="129"/>
      <c r="I92" s="129"/>
      <c r="J92" s="149"/>
      <c r="K92" s="129"/>
      <c r="L92" s="129"/>
      <c r="M92" s="129"/>
      <c r="N92" s="129"/>
      <c r="O92" s="129"/>
      <c r="P92" s="149"/>
      <c r="Q92" s="129"/>
      <c r="R92" s="129"/>
      <c r="S92" s="129"/>
      <c r="T92" s="129"/>
      <c r="U92" s="129"/>
      <c r="V92" s="149"/>
    </row>
    <row r="93" spans="5:22" x14ac:dyDescent="0.25">
      <c r="E93" s="129"/>
      <c r="F93" s="129"/>
      <c r="G93" s="129"/>
      <c r="H93" s="129"/>
      <c r="I93" s="129"/>
      <c r="J93" s="149"/>
      <c r="K93" s="129"/>
      <c r="L93" s="129"/>
      <c r="M93" s="129"/>
      <c r="N93" s="129"/>
      <c r="O93" s="129"/>
      <c r="P93" s="149"/>
      <c r="Q93" s="129"/>
      <c r="R93" s="129"/>
      <c r="S93" s="129"/>
      <c r="T93" s="129"/>
      <c r="U93" s="129"/>
      <c r="V93" s="149"/>
    </row>
    <row r="94" spans="5:22" x14ac:dyDescent="0.25">
      <c r="E94" s="129"/>
      <c r="F94" s="129"/>
      <c r="G94" s="129"/>
      <c r="H94" s="129"/>
      <c r="I94" s="129"/>
      <c r="J94" s="149"/>
      <c r="K94" s="129"/>
      <c r="L94" s="129"/>
      <c r="M94" s="129"/>
      <c r="N94" s="129"/>
      <c r="O94" s="129"/>
      <c r="P94" s="149"/>
      <c r="Q94" s="129"/>
      <c r="R94" s="129"/>
      <c r="S94" s="129"/>
      <c r="T94" s="129"/>
      <c r="U94" s="129"/>
      <c r="V94" s="149"/>
    </row>
    <row r="95" spans="5:22" x14ac:dyDescent="0.25">
      <c r="E95" s="129"/>
      <c r="F95" s="129"/>
      <c r="G95" s="129"/>
      <c r="H95" s="129"/>
      <c r="I95" s="129"/>
      <c r="J95" s="149"/>
      <c r="K95" s="129"/>
      <c r="L95" s="129"/>
      <c r="M95" s="129"/>
      <c r="N95" s="129"/>
      <c r="O95" s="129"/>
      <c r="P95" s="149"/>
      <c r="Q95" s="129"/>
      <c r="R95" s="129"/>
      <c r="S95" s="129"/>
      <c r="T95" s="129"/>
      <c r="U95" s="129"/>
      <c r="V95" s="149"/>
    </row>
    <row r="96" spans="5:22" x14ac:dyDescent="0.25">
      <c r="E96" s="129"/>
      <c r="F96" s="129"/>
      <c r="G96" s="129"/>
      <c r="H96" s="129"/>
      <c r="I96" s="129"/>
      <c r="J96" s="149"/>
      <c r="K96" s="129"/>
      <c r="L96" s="129"/>
      <c r="M96" s="129"/>
      <c r="N96" s="129"/>
      <c r="O96" s="129"/>
      <c r="P96" s="149"/>
      <c r="Q96" s="129"/>
      <c r="R96" s="129"/>
      <c r="S96" s="129"/>
      <c r="T96" s="129"/>
      <c r="U96" s="129"/>
      <c r="V96" s="149"/>
    </row>
    <row r="97" spans="5:22" x14ac:dyDescent="0.25">
      <c r="E97" s="129"/>
      <c r="F97" s="129"/>
      <c r="G97" s="129"/>
      <c r="H97" s="129"/>
      <c r="I97" s="129"/>
      <c r="J97" s="149"/>
      <c r="K97" s="129"/>
      <c r="L97" s="129"/>
      <c r="M97" s="129"/>
      <c r="N97" s="129"/>
      <c r="O97" s="129"/>
      <c r="P97" s="149"/>
      <c r="Q97" s="129"/>
      <c r="R97" s="129"/>
      <c r="S97" s="129"/>
      <c r="T97" s="129"/>
      <c r="U97" s="129"/>
      <c r="V97" s="149"/>
    </row>
    <row r="98" spans="5:22" x14ac:dyDescent="0.25">
      <c r="E98" s="129"/>
      <c r="F98" s="129"/>
      <c r="G98" s="129"/>
      <c r="H98" s="129"/>
      <c r="I98" s="129"/>
      <c r="J98" s="149"/>
      <c r="K98" s="129"/>
      <c r="L98" s="129"/>
      <c r="M98" s="129"/>
      <c r="N98" s="129"/>
      <c r="O98" s="129"/>
      <c r="P98" s="149"/>
      <c r="Q98" s="129"/>
      <c r="R98" s="129"/>
      <c r="S98" s="129"/>
      <c r="T98" s="129"/>
      <c r="U98" s="129"/>
      <c r="V98" s="149"/>
    </row>
    <row r="99" spans="5:22" x14ac:dyDescent="0.25">
      <c r="E99" s="129"/>
      <c r="F99" s="129"/>
      <c r="G99" s="129"/>
      <c r="H99" s="129"/>
      <c r="I99" s="129"/>
      <c r="J99" s="149"/>
      <c r="K99" s="129"/>
      <c r="L99" s="129"/>
      <c r="M99" s="129"/>
      <c r="N99" s="129"/>
      <c r="O99" s="129"/>
      <c r="P99" s="149"/>
      <c r="Q99" s="129"/>
      <c r="R99" s="129"/>
      <c r="S99" s="129"/>
      <c r="T99" s="129"/>
      <c r="U99" s="129"/>
      <c r="V99" s="149"/>
    </row>
    <row r="100" spans="5:22" x14ac:dyDescent="0.25">
      <c r="E100" s="129"/>
      <c r="F100" s="129"/>
      <c r="G100" s="129"/>
      <c r="H100" s="129"/>
      <c r="I100" s="129"/>
      <c r="J100" s="149"/>
      <c r="K100" s="129"/>
      <c r="L100" s="129"/>
      <c r="M100" s="129"/>
      <c r="N100" s="129"/>
      <c r="O100" s="129"/>
      <c r="P100" s="149"/>
      <c r="Q100" s="129"/>
      <c r="R100" s="129"/>
      <c r="S100" s="129"/>
      <c r="T100" s="129"/>
      <c r="U100" s="129"/>
      <c r="V100" s="149"/>
    </row>
    <row r="101" spans="5:22" x14ac:dyDescent="0.25">
      <c r="E101" s="129"/>
      <c r="F101" s="129"/>
      <c r="G101" s="129"/>
      <c r="H101" s="129"/>
      <c r="I101" s="129"/>
      <c r="J101" s="149"/>
      <c r="K101" s="129"/>
      <c r="L101" s="129"/>
      <c r="M101" s="129"/>
      <c r="N101" s="129"/>
      <c r="O101" s="129"/>
      <c r="P101" s="149"/>
      <c r="Q101" s="129"/>
      <c r="R101" s="129"/>
      <c r="S101" s="129"/>
      <c r="T101" s="129"/>
      <c r="U101" s="129"/>
      <c r="V101" s="149"/>
    </row>
    <row r="102" spans="5:22" x14ac:dyDescent="0.25">
      <c r="E102" s="129"/>
      <c r="F102" s="129"/>
      <c r="G102" s="129"/>
      <c r="H102" s="129"/>
      <c r="I102" s="129"/>
      <c r="J102" s="149"/>
      <c r="K102" s="129"/>
      <c r="L102" s="129"/>
      <c r="M102" s="129"/>
      <c r="N102" s="129"/>
      <c r="O102" s="129"/>
      <c r="P102" s="149"/>
      <c r="Q102" s="129"/>
      <c r="R102" s="129"/>
      <c r="S102" s="129"/>
      <c r="T102" s="129"/>
      <c r="U102" s="129"/>
      <c r="V102" s="149"/>
    </row>
    <row r="103" spans="5:22" x14ac:dyDescent="0.25">
      <c r="E103" s="129"/>
      <c r="F103" s="129"/>
      <c r="G103" s="129"/>
      <c r="H103" s="129"/>
      <c r="I103" s="129"/>
      <c r="J103" s="149"/>
      <c r="K103" s="129"/>
      <c r="L103" s="129"/>
      <c r="M103" s="129"/>
      <c r="N103" s="129"/>
      <c r="O103" s="129"/>
      <c r="P103" s="149"/>
      <c r="Q103" s="129"/>
      <c r="R103" s="129"/>
      <c r="S103" s="129"/>
      <c r="T103" s="129"/>
      <c r="U103" s="129"/>
      <c r="V103" s="149"/>
    </row>
    <row r="104" spans="5:22" x14ac:dyDescent="0.25">
      <c r="E104" s="129"/>
      <c r="F104" s="129"/>
      <c r="G104" s="129"/>
      <c r="H104" s="129"/>
      <c r="I104" s="129"/>
      <c r="J104" s="149"/>
      <c r="K104" s="129"/>
      <c r="L104" s="129"/>
      <c r="M104" s="129"/>
      <c r="N104" s="129"/>
      <c r="O104" s="129"/>
      <c r="P104" s="149"/>
      <c r="Q104" s="129"/>
      <c r="R104" s="129"/>
      <c r="S104" s="129"/>
      <c r="T104" s="129"/>
      <c r="U104" s="129"/>
      <c r="V104" s="149"/>
    </row>
    <row r="105" spans="5:22" x14ac:dyDescent="0.25">
      <c r="E105" s="129"/>
      <c r="F105" s="129"/>
      <c r="G105" s="129"/>
      <c r="H105" s="129"/>
      <c r="I105" s="129"/>
      <c r="J105" s="149"/>
      <c r="K105" s="129"/>
      <c r="L105" s="129"/>
      <c r="M105" s="129"/>
      <c r="N105" s="129"/>
      <c r="O105" s="129"/>
      <c r="P105" s="149"/>
      <c r="Q105" s="129"/>
      <c r="R105" s="129"/>
      <c r="S105" s="129"/>
      <c r="T105" s="129"/>
      <c r="U105" s="129"/>
      <c r="V105" s="149"/>
    </row>
    <row r="106" spans="5:22" x14ac:dyDescent="0.25">
      <c r="E106" s="129"/>
      <c r="F106" s="129"/>
      <c r="G106" s="129"/>
      <c r="H106" s="129"/>
      <c r="I106" s="129"/>
      <c r="J106" s="149"/>
      <c r="K106" s="129"/>
      <c r="L106" s="129"/>
      <c r="M106" s="129"/>
      <c r="N106" s="129"/>
      <c r="O106" s="129"/>
      <c r="P106" s="149"/>
      <c r="Q106" s="129"/>
      <c r="R106" s="129"/>
      <c r="S106" s="129"/>
      <c r="T106" s="129"/>
      <c r="U106" s="129"/>
      <c r="V106" s="149"/>
    </row>
    <row r="107" spans="5:22" x14ac:dyDescent="0.25">
      <c r="E107" s="129"/>
      <c r="F107" s="129"/>
      <c r="G107" s="129"/>
      <c r="H107" s="129"/>
      <c r="I107" s="129"/>
      <c r="J107" s="149"/>
      <c r="K107" s="129"/>
      <c r="L107" s="129"/>
      <c r="M107" s="129"/>
      <c r="N107" s="129"/>
      <c r="O107" s="129"/>
      <c r="P107" s="149"/>
      <c r="Q107" s="129"/>
      <c r="R107" s="129"/>
      <c r="S107" s="129"/>
      <c r="T107" s="129"/>
      <c r="U107" s="129"/>
      <c r="V107" s="149"/>
    </row>
    <row r="108" spans="5:22" x14ac:dyDescent="0.25">
      <c r="E108" s="129"/>
      <c r="F108" s="129"/>
      <c r="G108" s="129"/>
      <c r="H108" s="129"/>
      <c r="I108" s="129"/>
      <c r="J108" s="149"/>
      <c r="K108" s="129"/>
      <c r="L108" s="129"/>
      <c r="M108" s="129"/>
      <c r="N108" s="129"/>
      <c r="O108" s="129"/>
      <c r="P108" s="149"/>
      <c r="Q108" s="129"/>
      <c r="R108" s="129"/>
      <c r="S108" s="129"/>
      <c r="T108" s="129"/>
      <c r="U108" s="129"/>
      <c r="V108" s="149"/>
    </row>
    <row r="109" spans="5:22" x14ac:dyDescent="0.25">
      <c r="E109" s="129"/>
      <c r="F109" s="129"/>
      <c r="G109" s="129"/>
      <c r="H109" s="129"/>
      <c r="I109" s="129"/>
      <c r="J109" s="149"/>
      <c r="K109" s="129"/>
      <c r="L109" s="129"/>
      <c r="M109" s="129"/>
      <c r="N109" s="129"/>
      <c r="O109" s="129"/>
      <c r="P109" s="149"/>
      <c r="Q109" s="129"/>
      <c r="R109" s="129"/>
      <c r="S109" s="129"/>
      <c r="T109" s="129"/>
      <c r="U109" s="129"/>
      <c r="V109" s="149"/>
    </row>
    <row r="110" spans="5:22" x14ac:dyDescent="0.25">
      <c r="E110" s="129"/>
      <c r="F110" s="129"/>
      <c r="G110" s="129"/>
      <c r="H110" s="129"/>
      <c r="I110" s="129"/>
      <c r="J110" s="149"/>
      <c r="K110" s="129"/>
      <c r="L110" s="129"/>
      <c r="M110" s="129"/>
      <c r="N110" s="129"/>
      <c r="O110" s="129"/>
      <c r="P110" s="149"/>
      <c r="Q110" s="129"/>
      <c r="R110" s="129"/>
      <c r="S110" s="129"/>
      <c r="T110" s="129"/>
      <c r="U110" s="129"/>
      <c r="V110" s="149"/>
    </row>
    <row r="111" spans="5:22" x14ac:dyDescent="0.25">
      <c r="E111" s="129"/>
      <c r="F111" s="129"/>
      <c r="G111" s="129"/>
      <c r="H111" s="129"/>
      <c r="I111" s="129"/>
      <c r="J111" s="149"/>
      <c r="K111" s="129"/>
      <c r="L111" s="129"/>
      <c r="M111" s="129"/>
      <c r="N111" s="129"/>
      <c r="O111" s="129"/>
      <c r="P111" s="149"/>
      <c r="Q111" s="129"/>
      <c r="R111" s="129"/>
      <c r="S111" s="129"/>
      <c r="T111" s="129"/>
      <c r="U111" s="129"/>
      <c r="V111" s="149"/>
    </row>
    <row r="112" spans="5:22" x14ac:dyDescent="0.25">
      <c r="E112" s="129"/>
      <c r="F112" s="129"/>
      <c r="G112" s="129"/>
      <c r="H112" s="129"/>
      <c r="I112" s="129"/>
      <c r="J112" s="149"/>
      <c r="K112" s="129"/>
      <c r="L112" s="129"/>
      <c r="M112" s="129"/>
      <c r="N112" s="129"/>
      <c r="O112" s="129"/>
      <c r="P112" s="149"/>
      <c r="Q112" s="129"/>
      <c r="R112" s="129"/>
      <c r="S112" s="129"/>
      <c r="T112" s="129"/>
      <c r="U112" s="129"/>
      <c r="V112" s="149"/>
    </row>
    <row r="113" spans="5:22" x14ac:dyDescent="0.25">
      <c r="E113" s="129"/>
      <c r="F113" s="129"/>
      <c r="G113" s="129"/>
      <c r="H113" s="129"/>
      <c r="I113" s="129"/>
      <c r="J113" s="149"/>
      <c r="K113" s="129"/>
      <c r="L113" s="129"/>
      <c r="M113" s="129"/>
      <c r="N113" s="129"/>
      <c r="O113" s="129"/>
      <c r="P113" s="149"/>
      <c r="Q113" s="129"/>
      <c r="R113" s="129"/>
      <c r="S113" s="129"/>
      <c r="T113" s="129"/>
      <c r="U113" s="129"/>
      <c r="V113" s="149"/>
    </row>
    <row r="114" spans="5:22" x14ac:dyDescent="0.25">
      <c r="E114" s="129"/>
      <c r="F114" s="129"/>
      <c r="G114" s="129"/>
      <c r="H114" s="129"/>
      <c r="I114" s="129"/>
      <c r="J114" s="149"/>
      <c r="K114" s="129"/>
      <c r="L114" s="129"/>
      <c r="M114" s="129"/>
      <c r="N114" s="129"/>
      <c r="O114" s="129"/>
      <c r="P114" s="149"/>
      <c r="Q114" s="129"/>
      <c r="R114" s="129"/>
      <c r="S114" s="129"/>
      <c r="T114" s="129"/>
      <c r="U114" s="129"/>
      <c r="V114" s="149"/>
    </row>
    <row r="115" spans="5:22" x14ac:dyDescent="0.25">
      <c r="E115" s="129"/>
      <c r="F115" s="129"/>
      <c r="G115" s="129"/>
      <c r="H115" s="129"/>
      <c r="I115" s="129"/>
      <c r="J115" s="149"/>
      <c r="K115" s="129"/>
      <c r="L115" s="129"/>
      <c r="M115" s="129"/>
      <c r="N115" s="129"/>
      <c r="O115" s="129"/>
      <c r="P115" s="149"/>
      <c r="Q115" s="129"/>
      <c r="R115" s="129"/>
      <c r="S115" s="129"/>
      <c r="T115" s="129"/>
      <c r="U115" s="129"/>
      <c r="V115" s="149"/>
    </row>
    <row r="116" spans="5:22" x14ac:dyDescent="0.25">
      <c r="E116" s="129"/>
      <c r="F116" s="129"/>
      <c r="G116" s="129"/>
      <c r="H116" s="129"/>
      <c r="I116" s="129"/>
      <c r="J116" s="149"/>
      <c r="K116" s="129"/>
      <c r="L116" s="129"/>
      <c r="M116" s="129"/>
      <c r="N116" s="129"/>
      <c r="O116" s="129"/>
      <c r="P116" s="149"/>
      <c r="Q116" s="129"/>
      <c r="R116" s="129"/>
      <c r="S116" s="129"/>
      <c r="T116" s="129"/>
      <c r="U116" s="129"/>
      <c r="V116" s="149"/>
    </row>
    <row r="117" spans="5:22" x14ac:dyDescent="0.25">
      <c r="E117" s="129"/>
      <c r="F117" s="129"/>
      <c r="G117" s="129"/>
      <c r="H117" s="129"/>
      <c r="I117" s="129"/>
      <c r="J117" s="149"/>
      <c r="K117" s="129"/>
      <c r="L117" s="129"/>
      <c r="M117" s="129"/>
      <c r="N117" s="129"/>
      <c r="O117" s="129"/>
      <c r="P117" s="149"/>
      <c r="Q117" s="129"/>
      <c r="R117" s="129"/>
      <c r="S117" s="129"/>
      <c r="T117" s="129"/>
      <c r="U117" s="129"/>
      <c r="V117" s="149"/>
    </row>
    <row r="118" spans="5:22" x14ac:dyDescent="0.25">
      <c r="E118" s="129"/>
      <c r="F118" s="129"/>
      <c r="G118" s="129"/>
      <c r="H118" s="129"/>
      <c r="I118" s="129"/>
      <c r="J118" s="149"/>
      <c r="K118" s="129"/>
      <c r="L118" s="129"/>
      <c r="M118" s="129"/>
      <c r="N118" s="129"/>
      <c r="O118" s="129"/>
      <c r="P118" s="149"/>
      <c r="Q118" s="129"/>
      <c r="R118" s="129"/>
      <c r="S118" s="129"/>
      <c r="T118" s="129"/>
      <c r="U118" s="129"/>
      <c r="V118" s="149"/>
    </row>
    <row r="119" spans="5:22" x14ac:dyDescent="0.25">
      <c r="E119" s="129"/>
      <c r="F119" s="129"/>
      <c r="G119" s="129"/>
      <c r="H119" s="129"/>
      <c r="I119" s="129"/>
      <c r="J119" s="149"/>
      <c r="K119" s="129"/>
      <c r="L119" s="129"/>
      <c r="M119" s="129"/>
      <c r="N119" s="129"/>
      <c r="O119" s="129"/>
      <c r="P119" s="149"/>
      <c r="Q119" s="129"/>
      <c r="R119" s="129"/>
      <c r="S119" s="129"/>
      <c r="T119" s="129"/>
      <c r="U119" s="129"/>
      <c r="V119" s="149"/>
    </row>
    <row r="120" spans="5:22" x14ac:dyDescent="0.25">
      <c r="E120" s="129"/>
      <c r="F120" s="129"/>
      <c r="G120" s="129"/>
      <c r="H120" s="129"/>
      <c r="I120" s="129"/>
      <c r="J120" s="149"/>
      <c r="K120" s="129"/>
      <c r="L120" s="129"/>
      <c r="M120" s="129"/>
      <c r="N120" s="129"/>
      <c r="O120" s="129"/>
      <c r="P120" s="149"/>
      <c r="Q120" s="129"/>
      <c r="R120" s="129"/>
      <c r="S120" s="129"/>
      <c r="T120" s="129"/>
      <c r="U120" s="129"/>
      <c r="V120" s="149"/>
    </row>
    <row r="121" spans="5:22" x14ac:dyDescent="0.25">
      <c r="E121" s="129"/>
      <c r="F121" s="129"/>
      <c r="G121" s="129"/>
      <c r="H121" s="129"/>
      <c r="I121" s="129"/>
      <c r="J121" s="149"/>
      <c r="K121" s="129"/>
      <c r="L121" s="129"/>
      <c r="M121" s="129"/>
      <c r="N121" s="129"/>
      <c r="O121" s="129"/>
      <c r="P121" s="149"/>
      <c r="Q121" s="129"/>
      <c r="R121" s="129"/>
      <c r="S121" s="129"/>
      <c r="T121" s="129"/>
      <c r="U121" s="129"/>
      <c r="V121" s="149"/>
    </row>
    <row r="122" spans="5:22" x14ac:dyDescent="0.25">
      <c r="E122" s="129"/>
      <c r="F122" s="129"/>
      <c r="G122" s="129"/>
      <c r="H122" s="129"/>
      <c r="I122" s="129"/>
      <c r="J122" s="149"/>
      <c r="K122" s="129"/>
      <c r="L122" s="129"/>
      <c r="M122" s="129"/>
      <c r="N122" s="129"/>
      <c r="O122" s="129"/>
      <c r="P122" s="149"/>
      <c r="Q122" s="129"/>
      <c r="R122" s="129"/>
      <c r="S122" s="129"/>
      <c r="T122" s="129"/>
      <c r="U122" s="129"/>
      <c r="V122" s="149"/>
    </row>
    <row r="123" spans="5:22" x14ac:dyDescent="0.25">
      <c r="E123" s="129"/>
      <c r="F123" s="129"/>
      <c r="G123" s="129"/>
      <c r="H123" s="129"/>
      <c r="I123" s="129"/>
      <c r="J123" s="149"/>
      <c r="K123" s="129"/>
      <c r="L123" s="129"/>
      <c r="M123" s="129"/>
      <c r="N123" s="129"/>
      <c r="O123" s="129"/>
      <c r="P123" s="149"/>
      <c r="Q123" s="129"/>
      <c r="R123" s="129"/>
      <c r="S123" s="129"/>
      <c r="T123" s="129"/>
      <c r="U123" s="129"/>
      <c r="V123" s="149"/>
    </row>
    <row r="124" spans="5:22" x14ac:dyDescent="0.25">
      <c r="E124" s="129"/>
      <c r="F124" s="129"/>
      <c r="G124" s="129"/>
      <c r="H124" s="129"/>
      <c r="I124" s="129"/>
      <c r="J124" s="149"/>
      <c r="K124" s="129"/>
      <c r="L124" s="129"/>
      <c r="M124" s="129"/>
      <c r="N124" s="129"/>
      <c r="O124" s="129"/>
      <c r="P124" s="149"/>
      <c r="Q124" s="129"/>
      <c r="R124" s="129"/>
      <c r="S124" s="129"/>
      <c r="T124" s="129"/>
      <c r="U124" s="129"/>
      <c r="V124" s="149"/>
    </row>
    <row r="125" spans="5:22" x14ac:dyDescent="0.25">
      <c r="E125" s="129"/>
      <c r="F125" s="129"/>
      <c r="G125" s="129"/>
      <c r="H125" s="129"/>
      <c r="I125" s="129"/>
      <c r="J125" s="149"/>
      <c r="K125" s="129"/>
      <c r="L125" s="129"/>
      <c r="M125" s="129"/>
      <c r="N125" s="129"/>
      <c r="O125" s="129"/>
      <c r="P125" s="149"/>
      <c r="Q125" s="129"/>
      <c r="R125" s="129"/>
      <c r="S125" s="129"/>
      <c r="T125" s="129"/>
      <c r="U125" s="129"/>
      <c r="V125" s="149"/>
    </row>
    <row r="126" spans="5:22" x14ac:dyDescent="0.25">
      <c r="E126" s="129"/>
      <c r="F126" s="129"/>
      <c r="G126" s="129"/>
      <c r="H126" s="129"/>
      <c r="I126" s="129"/>
      <c r="J126" s="149"/>
      <c r="K126" s="129"/>
      <c r="L126" s="129"/>
      <c r="M126" s="129"/>
      <c r="N126" s="129"/>
      <c r="O126" s="129"/>
      <c r="P126" s="149"/>
      <c r="Q126" s="129"/>
      <c r="R126" s="129"/>
      <c r="S126" s="129"/>
      <c r="T126" s="129"/>
      <c r="U126" s="129"/>
      <c r="V126" s="149"/>
    </row>
    <row r="127" spans="5:22" x14ac:dyDescent="0.25">
      <c r="E127" s="129"/>
      <c r="F127" s="129"/>
      <c r="G127" s="129"/>
      <c r="H127" s="129"/>
      <c r="I127" s="129"/>
      <c r="J127" s="149"/>
      <c r="K127" s="129"/>
      <c r="L127" s="129"/>
      <c r="M127" s="129"/>
      <c r="N127" s="129"/>
      <c r="O127" s="129"/>
      <c r="P127" s="149"/>
      <c r="Q127" s="129"/>
      <c r="R127" s="129"/>
      <c r="S127" s="129"/>
      <c r="T127" s="129"/>
      <c r="U127" s="129"/>
      <c r="V127" s="149"/>
    </row>
    <row r="128" spans="5:22" x14ac:dyDescent="0.25">
      <c r="E128" s="129"/>
      <c r="F128" s="129"/>
      <c r="G128" s="129"/>
      <c r="H128" s="129"/>
      <c r="I128" s="129"/>
      <c r="J128" s="149"/>
      <c r="K128" s="129"/>
      <c r="L128" s="129"/>
      <c r="M128" s="129"/>
      <c r="N128" s="129"/>
      <c r="O128" s="129"/>
      <c r="P128" s="149"/>
      <c r="Q128" s="129"/>
      <c r="R128" s="129"/>
      <c r="S128" s="129"/>
      <c r="T128" s="129"/>
      <c r="U128" s="129"/>
      <c r="V128" s="149"/>
    </row>
    <row r="129" spans="5:22" x14ac:dyDescent="0.25">
      <c r="E129" s="129"/>
      <c r="F129" s="129"/>
      <c r="G129" s="129"/>
      <c r="H129" s="129"/>
      <c r="I129" s="129"/>
      <c r="J129" s="149"/>
      <c r="K129" s="129"/>
      <c r="L129" s="129"/>
      <c r="M129" s="129"/>
      <c r="N129" s="129"/>
      <c r="O129" s="129"/>
      <c r="P129" s="149"/>
      <c r="Q129" s="129"/>
      <c r="R129" s="129"/>
      <c r="S129" s="129"/>
      <c r="T129" s="129"/>
      <c r="U129" s="129"/>
      <c r="V129" s="149"/>
    </row>
    <row r="130" spans="5:22" x14ac:dyDescent="0.25">
      <c r="E130" s="129"/>
      <c r="F130" s="129"/>
      <c r="G130" s="129"/>
      <c r="H130" s="129"/>
      <c r="I130" s="129"/>
      <c r="J130" s="149"/>
      <c r="K130" s="129"/>
      <c r="L130" s="129"/>
      <c r="M130" s="129"/>
      <c r="N130" s="129"/>
      <c r="O130" s="129"/>
      <c r="P130" s="149"/>
      <c r="Q130" s="129"/>
      <c r="R130" s="129"/>
      <c r="S130" s="129"/>
      <c r="T130" s="129"/>
      <c r="U130" s="129"/>
      <c r="V130" s="149"/>
    </row>
  </sheetData>
  <mergeCells count="30">
    <mergeCell ref="A1:V1"/>
    <mergeCell ref="A2:V2"/>
    <mergeCell ref="A3:V3"/>
    <mergeCell ref="A5:B6"/>
    <mergeCell ref="C5:D6"/>
    <mergeCell ref="E5:J5"/>
    <mergeCell ref="K5:P5"/>
    <mergeCell ref="Q5:V5"/>
    <mergeCell ref="S33:S34"/>
    <mergeCell ref="T33:T34"/>
    <mergeCell ref="U33:U34"/>
    <mergeCell ref="V33:V34"/>
    <mergeCell ref="B35:D35"/>
    <mergeCell ref="J33:J34"/>
    <mergeCell ref="L33:L34"/>
    <mergeCell ref="M33:M34"/>
    <mergeCell ref="N33:N34"/>
    <mergeCell ref="O33:O34"/>
    <mergeCell ref="P33:P34"/>
    <mergeCell ref="B33:D34"/>
    <mergeCell ref="F33:F34"/>
    <mergeCell ref="G33:G34"/>
    <mergeCell ref="H33:H34"/>
    <mergeCell ref="I33:I34"/>
    <mergeCell ref="B20:B22"/>
    <mergeCell ref="B14:B15"/>
    <mergeCell ref="A14:A15"/>
    <mergeCell ref="B7:B8"/>
    <mergeCell ref="R33:R34"/>
    <mergeCell ref="A33:A34"/>
  </mergeCells>
  <hyperlinks>
    <hyperlink ref="J8" r:id="rId1" display="=@SUM(E7:I7)"/>
    <hyperlink ref="J9" r:id="rId2" display="=@SUM(E7:I7)"/>
    <hyperlink ref="J12" r:id="rId3" display="=@SUM(E7:I7)"/>
    <hyperlink ref="J18" r:id="rId4" display="=@SUM(E7:I7)"/>
    <hyperlink ref="J20" r:id="rId5" display="=@SUM(E7:I7)"/>
    <hyperlink ref="J21" r:id="rId6" display="=@SUM(E7:I7)"/>
    <hyperlink ref="J22" r:id="rId7" display="=@SUM(E7:I7)"/>
    <hyperlink ref="J24" r:id="rId8" display="=@SUM(E7:I7)"/>
    <hyperlink ref="J25" r:id="rId9" display="=@SUM(E7:I7)"/>
    <hyperlink ref="J27" r:id="rId10" display="=@SUM(E7:I7)"/>
    <hyperlink ref="P7" r:id="rId11" display="=@SUM(E7:I7)"/>
    <hyperlink ref="P8" r:id="rId12" display="=@SUM(E7:I7)"/>
    <hyperlink ref="P9" r:id="rId13" display="=@SUM(E7:I7)"/>
    <hyperlink ref="P12" r:id="rId14" display="=@SUM(E7:I7)"/>
    <hyperlink ref="P18" r:id="rId15" display="=@SUM(E7:I7)"/>
    <hyperlink ref="P20" r:id="rId16" display="=@SUM(E7:I7)"/>
    <hyperlink ref="P21" r:id="rId17" display="=@SUM(E7:I7)"/>
    <hyperlink ref="P22" r:id="rId18" display="=@SUM(E7:I7)"/>
    <hyperlink ref="P24" r:id="rId19" display="=@SUM(E7:I7)"/>
    <hyperlink ref="P25" r:id="rId20" display="=@SUM(E7:I7)"/>
    <hyperlink ref="P27" r:id="rId21" display="=@SUM(E7:I7)"/>
    <hyperlink ref="V7" r:id="rId22" display="=@SUM(E7:I7)"/>
    <hyperlink ref="V8" r:id="rId23" display="=@SUM(E7:I7)"/>
    <hyperlink ref="V9" r:id="rId24" display="=@SUM(E7:I7)"/>
    <hyperlink ref="V12" r:id="rId25" display="=@SUM(E7:I7)"/>
    <hyperlink ref="V18" r:id="rId26" display="=@SUM(E7:I7)"/>
    <hyperlink ref="V20" r:id="rId27" display="=@SUM(E7:I7)"/>
    <hyperlink ref="V21" r:id="rId28" display="=@SUM(E7:I7)"/>
    <hyperlink ref="V22" r:id="rId29" display="=@SUM(E7:I7)"/>
    <hyperlink ref="V24" r:id="rId30" display="=@SUM(E7:I7)"/>
    <hyperlink ref="V25" r:id="rId31" display="=@SUM(E7:I7)"/>
    <hyperlink ref="V27" r:id="rId32" display="=@SUM(E7:I7)"/>
    <hyperlink ref="J10" r:id="rId33" display="=@SUM(E7:I7)"/>
    <hyperlink ref="V10" r:id="rId34" display="=@SUM(E7:I7)"/>
    <hyperlink ref="P10" r:id="rId35" display="=@SUM(E7:I7)"/>
    <hyperlink ref="H55" r:id="rId36" display="=@sum(H37:H39)"/>
    <hyperlink ref="I55:J55" r:id="rId37" display="=@sum(H37:H39)"/>
    <hyperlink ref="J33" r:id="rId38" display="=@SUM(F30:I31)"/>
    <hyperlink ref="J35" r:id="rId39" display="=@SUM(F30:I31)"/>
    <hyperlink ref="P33" r:id="rId40" display="=@SUM(F30:I31)"/>
    <hyperlink ref="P35" r:id="rId41" display="=@SUM(F30:I31)"/>
    <hyperlink ref="V33" r:id="rId42" display="=@SUM(F30:I31)"/>
    <hyperlink ref="V35" r:id="rId43" display="=@SUM(F30:I31)"/>
    <hyperlink ref="R33" r:id="rId44" display="=@SUM(F30:I31)"/>
    <hyperlink ref="S33" r:id="rId45" display="=@SUM(F30:I31)"/>
    <hyperlink ref="T33" r:id="rId46" display="=@SUM(F30:I31)"/>
    <hyperlink ref="U33" r:id="rId47" display="=@SUM(F30:I31)"/>
    <hyperlink ref="R35" r:id="rId48" display="=@SUM(F30:I31)"/>
    <hyperlink ref="S35" r:id="rId49" display="=@SUM(F30:I31)"/>
    <hyperlink ref="T35" r:id="rId50" display="=@SUM(F30:I31)"/>
    <hyperlink ref="U35" r:id="rId51" display="=@SUM(F30:I31)"/>
    <hyperlink ref="J38" r:id="rId52" display="=@SUM(F30:I31)"/>
    <hyperlink ref="P38" r:id="rId53" display="=@SUM(F30:I31)"/>
    <hyperlink ref="V38" r:id="rId54" display="=@SUM(F30:I31)"/>
  </hyperlinks>
  <printOptions horizontalCentered="1"/>
  <pageMargins left="0.9055118110236221" right="0.11811023622047245" top="0.31496062992125984" bottom="0.27559055118110237" header="0.31496062992125984" footer="0.19685039370078741"/>
  <pageSetup paperSize="9" scale="55" firstPageNumber="68" orientation="landscape" useFirstPageNumber="1" horizontalDpi="300" verticalDpi="300" r:id="rId55"/>
  <rowBreaks count="1" manualBreakCount="1">
    <brk id="31" max="21"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
  <sheetViews>
    <sheetView view="pageBreakPreview" topLeftCell="A10" zoomScale="80" zoomScaleNormal="60" zoomScaleSheetLayoutView="80" workbookViewId="0">
      <selection activeCell="V17" sqref="V17"/>
    </sheetView>
  </sheetViews>
  <sheetFormatPr defaultRowHeight="15" x14ac:dyDescent="0.25"/>
  <sheetData>
    <row r="1" spans="1:17" s="352" customFormat="1" ht="21.4" customHeight="1" x14ac:dyDescent="0.35">
      <c r="A1" s="1073" t="s">
        <v>777</v>
      </c>
      <c r="B1" s="1073"/>
      <c r="C1" s="1073"/>
      <c r="D1" s="1073"/>
      <c r="E1" s="1073"/>
      <c r="F1" s="1073"/>
      <c r="G1" s="1073"/>
      <c r="H1" s="1073"/>
      <c r="I1" s="1073"/>
      <c r="J1" s="1073"/>
      <c r="K1" s="1073"/>
      <c r="L1" s="1073"/>
      <c r="M1" s="1073"/>
      <c r="N1" s="1073"/>
      <c r="O1" s="1073"/>
      <c r="P1" s="351"/>
      <c r="Q1" s="351"/>
    </row>
  </sheetData>
  <mergeCells count="1">
    <mergeCell ref="A1:O1"/>
  </mergeCells>
  <printOptions horizontalCentered="1"/>
  <pageMargins left="1.3385826771653544" right="0.70866141732283472" top="0.74803149606299213" bottom="0.74803149606299213" header="0.31496062992125984" footer="0.31496062992125984"/>
  <pageSetup paperSize="9" scale="85" firstPageNumber="70" orientation="landscape" useFirstPageNumber="1" r:id="rId1"/>
  <colBreaks count="1" manualBreakCount="1">
    <brk id="15" max="37" man="1"/>
  </colBreaks>
  <drawing r:id="rId2"/>
  <legacyDrawing r:id="rId3"/>
  <oleObjects>
    <mc:AlternateContent xmlns:mc="http://schemas.openxmlformats.org/markup-compatibility/2006">
      <mc:Choice Requires="x14">
        <oleObject progId="PowerPoint.Slide.12" shapeId="2049" r:id="rId4">
          <objectPr defaultSize="0" autoPict="0" r:id="rId5">
            <anchor moveWithCells="1" sizeWithCells="1">
              <from>
                <xdr:col>0</xdr:col>
                <xdr:colOff>0</xdr:colOff>
                <xdr:row>1</xdr:row>
                <xdr:rowOff>0</xdr:rowOff>
              </from>
              <to>
                <xdr:col>14</xdr:col>
                <xdr:colOff>581025</xdr:colOff>
                <xdr:row>36</xdr:row>
                <xdr:rowOff>161925</xdr:rowOff>
              </to>
            </anchor>
          </objectPr>
        </oleObject>
      </mc:Choice>
      <mc:Fallback>
        <oleObject progId="PowerPoint.Slide.12" shapeId="2049"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view="pageBreakPreview" zoomScale="90" zoomScaleSheetLayoutView="90" workbookViewId="0">
      <pane ySplit="4" topLeftCell="A5" activePane="bottomLeft" state="frozen"/>
      <selection pane="bottomLeft" activeCell="K37" sqref="K37"/>
    </sheetView>
  </sheetViews>
  <sheetFormatPr defaultColWidth="9.140625" defaultRowHeight="15" x14ac:dyDescent="0.25"/>
  <cols>
    <col min="1" max="1" width="4.5703125" style="658" customWidth="1"/>
    <col min="2" max="2" width="23.28515625" style="634" customWidth="1"/>
    <col min="3" max="3" width="4.140625" style="658" customWidth="1"/>
    <col min="4" max="4" width="21.85546875" style="634" customWidth="1"/>
    <col min="5" max="5" width="4.7109375" style="658" customWidth="1"/>
    <col min="6" max="6" width="21.85546875" style="659" customWidth="1"/>
    <col min="7" max="7" width="3.7109375" style="658" customWidth="1"/>
    <col min="8" max="8" width="21.85546875" style="659" customWidth="1"/>
    <col min="9" max="9" width="22.85546875" style="634" customWidth="1"/>
    <col min="10" max="10" width="8.5703125" style="658" customWidth="1"/>
    <col min="11" max="11" width="22.85546875" style="634" customWidth="1"/>
    <col min="12" max="12" width="23.7109375" style="634" customWidth="1"/>
    <col min="13" max="13" width="9.140625" style="634"/>
    <col min="14" max="16384" width="9.140625" style="635"/>
  </cols>
  <sheetData>
    <row r="1" spans="1:13" ht="15.75" x14ac:dyDescent="0.25">
      <c r="A1" s="1094" t="s">
        <v>628</v>
      </c>
      <c r="B1" s="1094"/>
      <c r="C1" s="1094"/>
      <c r="D1" s="1094"/>
      <c r="E1" s="1094"/>
      <c r="F1" s="1094"/>
      <c r="G1" s="1094"/>
      <c r="H1" s="1094"/>
      <c r="I1" s="1094"/>
      <c r="J1" s="1094"/>
      <c r="K1" s="1094"/>
      <c r="L1" s="1094"/>
    </row>
    <row r="2" spans="1:13" ht="15.75" x14ac:dyDescent="0.25">
      <c r="A2" s="614"/>
      <c r="B2" s="1094" t="s">
        <v>265</v>
      </c>
      <c r="C2" s="1094"/>
      <c r="D2" s="1094"/>
      <c r="E2" s="1094"/>
      <c r="F2" s="1094"/>
      <c r="G2" s="1094"/>
      <c r="H2" s="1094"/>
      <c r="I2" s="1094"/>
      <c r="J2" s="1094"/>
      <c r="K2" s="1094"/>
      <c r="L2" s="1094"/>
    </row>
    <row r="4" spans="1:13" s="176" customFormat="1" ht="31.5" customHeight="1" thickBot="1" x14ac:dyDescent="0.3">
      <c r="A4" s="615" t="s">
        <v>167</v>
      </c>
      <c r="B4" s="615" t="s">
        <v>166</v>
      </c>
      <c r="C4" s="1095" t="s">
        <v>168</v>
      </c>
      <c r="D4" s="1095"/>
      <c r="E4" s="1095" t="s">
        <v>196</v>
      </c>
      <c r="F4" s="1095"/>
      <c r="G4" s="616"/>
      <c r="H4" s="174" t="s">
        <v>266</v>
      </c>
      <c r="I4" s="615" t="s">
        <v>171</v>
      </c>
      <c r="J4" s="1096" t="s">
        <v>169</v>
      </c>
      <c r="K4" s="1097"/>
      <c r="L4" s="615" t="s">
        <v>170</v>
      </c>
      <c r="M4" s="175"/>
    </row>
    <row r="5" spans="1:13" ht="15.75" thickTop="1" x14ac:dyDescent="0.25">
      <c r="A5" s="636"/>
      <c r="B5" s="637"/>
      <c r="C5" s="638"/>
      <c r="D5" s="639"/>
      <c r="E5" s="640"/>
      <c r="F5" s="641"/>
      <c r="G5" s="640"/>
      <c r="H5" s="642"/>
      <c r="I5" s="639"/>
      <c r="J5" s="643"/>
      <c r="K5" s="644"/>
      <c r="L5" s="637"/>
    </row>
    <row r="6" spans="1:13" ht="51" x14ac:dyDescent="0.25">
      <c r="A6" s="645">
        <v>1</v>
      </c>
      <c r="B6" s="1099" t="s">
        <v>942</v>
      </c>
      <c r="C6" s="1077" t="s">
        <v>11</v>
      </c>
      <c r="D6" s="1074" t="s">
        <v>201</v>
      </c>
      <c r="E6" s="1077" t="s">
        <v>268</v>
      </c>
      <c r="F6" s="1074" t="s">
        <v>943</v>
      </c>
      <c r="G6" s="1077" t="s">
        <v>269</v>
      </c>
      <c r="H6" s="1074" t="s">
        <v>270</v>
      </c>
      <c r="I6" s="1086" t="s">
        <v>206</v>
      </c>
      <c r="J6" s="608" t="s">
        <v>271</v>
      </c>
      <c r="K6" s="611" t="s">
        <v>95</v>
      </c>
      <c r="L6" s="617" t="s">
        <v>272</v>
      </c>
    </row>
    <row r="7" spans="1:13" ht="51.75" customHeight="1" x14ac:dyDescent="0.25">
      <c r="A7" s="645"/>
      <c r="B7" s="1099"/>
      <c r="C7" s="1088"/>
      <c r="D7" s="1075"/>
      <c r="E7" s="1088"/>
      <c r="F7" s="1075"/>
      <c r="G7" s="1088"/>
      <c r="H7" s="1075"/>
      <c r="I7" s="1087"/>
      <c r="J7" s="609" t="s">
        <v>273</v>
      </c>
      <c r="K7" s="612" t="s">
        <v>63</v>
      </c>
      <c r="L7" s="618" t="s">
        <v>274</v>
      </c>
    </row>
    <row r="8" spans="1:13" ht="30.75" customHeight="1" x14ac:dyDescent="0.25">
      <c r="A8" s="645"/>
      <c r="B8" s="1099"/>
      <c r="C8" s="1088"/>
      <c r="D8" s="1075"/>
      <c r="E8" s="1088"/>
      <c r="F8" s="1075"/>
      <c r="G8" s="1088"/>
      <c r="H8" s="1075"/>
      <c r="I8" s="1087"/>
      <c r="J8" s="609" t="s">
        <v>275</v>
      </c>
      <c r="K8" s="612" t="s">
        <v>65</v>
      </c>
      <c r="L8" s="618" t="s">
        <v>276</v>
      </c>
    </row>
    <row r="9" spans="1:13" ht="102" x14ac:dyDescent="0.25">
      <c r="A9" s="645"/>
      <c r="B9" s="1099"/>
      <c r="C9" s="1088"/>
      <c r="D9" s="1075"/>
      <c r="E9" s="1088"/>
      <c r="F9" s="1075"/>
      <c r="G9" s="1088"/>
      <c r="H9" s="1075"/>
      <c r="I9" s="922" t="s">
        <v>1162</v>
      </c>
      <c r="J9" s="609" t="s">
        <v>277</v>
      </c>
      <c r="K9" s="612" t="s">
        <v>278</v>
      </c>
      <c r="L9" s="618" t="s">
        <v>279</v>
      </c>
    </row>
    <row r="10" spans="1:13" ht="25.5" x14ac:dyDescent="0.25">
      <c r="A10" s="645"/>
      <c r="B10" s="1099"/>
      <c r="C10" s="1088"/>
      <c r="D10" s="1075"/>
      <c r="E10" s="1088"/>
      <c r="F10" s="1075"/>
      <c r="G10" s="1088" t="s">
        <v>280</v>
      </c>
      <c r="H10" s="1075" t="s">
        <v>281</v>
      </c>
      <c r="I10" s="1087" t="s">
        <v>206</v>
      </c>
      <c r="J10" s="609" t="s">
        <v>282</v>
      </c>
      <c r="K10" s="612" t="s">
        <v>55</v>
      </c>
      <c r="L10" s="618" t="s">
        <v>190</v>
      </c>
    </row>
    <row r="11" spans="1:13" ht="38.25" x14ac:dyDescent="0.25">
      <c r="A11" s="645"/>
      <c r="B11" s="1099"/>
      <c r="C11" s="1088"/>
      <c r="D11" s="1075"/>
      <c r="E11" s="1088"/>
      <c r="F11" s="1075"/>
      <c r="G11" s="1088"/>
      <c r="H11" s="1075"/>
      <c r="I11" s="1087"/>
      <c r="J11" s="609" t="s">
        <v>283</v>
      </c>
      <c r="K11" s="612" t="s">
        <v>56</v>
      </c>
      <c r="L11" s="618" t="s">
        <v>284</v>
      </c>
    </row>
    <row r="12" spans="1:13" ht="25.5" x14ac:dyDescent="0.25">
      <c r="A12" s="645"/>
      <c r="B12" s="1099"/>
      <c r="C12" s="1088"/>
      <c r="D12" s="1075"/>
      <c r="E12" s="1088"/>
      <c r="F12" s="1075"/>
      <c r="G12" s="1088"/>
      <c r="H12" s="1075"/>
      <c r="I12" s="1087"/>
      <c r="J12" s="609" t="s">
        <v>285</v>
      </c>
      <c r="K12" s="612" t="s">
        <v>58</v>
      </c>
      <c r="L12" s="618" t="s">
        <v>90</v>
      </c>
    </row>
    <row r="13" spans="1:13" ht="50.25" customHeight="1" x14ac:dyDescent="0.25">
      <c r="A13" s="645"/>
      <c r="B13" s="1099"/>
      <c r="C13" s="1088"/>
      <c r="D13" s="1075"/>
      <c r="E13" s="1088"/>
      <c r="F13" s="1075"/>
      <c r="G13" s="1088" t="s">
        <v>286</v>
      </c>
      <c r="H13" s="631" t="s">
        <v>287</v>
      </c>
      <c r="I13" s="646" t="s">
        <v>206</v>
      </c>
      <c r="J13" s="609" t="s">
        <v>288</v>
      </c>
      <c r="K13" s="612" t="s">
        <v>70</v>
      </c>
      <c r="L13" s="618" t="s">
        <v>289</v>
      </c>
    </row>
    <row r="14" spans="1:13" ht="40.5" customHeight="1" x14ac:dyDescent="0.25">
      <c r="A14" s="645"/>
      <c r="B14" s="1099"/>
      <c r="C14" s="1088"/>
      <c r="D14" s="1075"/>
      <c r="E14" s="1088"/>
      <c r="F14" s="1075"/>
      <c r="G14" s="1088"/>
      <c r="H14" s="647"/>
      <c r="I14" s="607"/>
      <c r="J14" s="609" t="s">
        <v>290</v>
      </c>
      <c r="K14" s="612" t="s">
        <v>47</v>
      </c>
      <c r="L14" s="612" t="s">
        <v>291</v>
      </c>
    </row>
    <row r="15" spans="1:13" ht="39" customHeight="1" x14ac:dyDescent="0.25">
      <c r="A15" s="645"/>
      <c r="B15" s="1099"/>
      <c r="C15" s="1088"/>
      <c r="D15" s="1075"/>
      <c r="E15" s="1088"/>
      <c r="F15" s="1075"/>
      <c r="G15" s="1088"/>
      <c r="H15" s="647"/>
      <c r="I15" s="607"/>
      <c r="J15" s="609" t="s">
        <v>292</v>
      </c>
      <c r="K15" s="612" t="s">
        <v>49</v>
      </c>
      <c r="L15" s="612" t="s">
        <v>293</v>
      </c>
    </row>
    <row r="16" spans="1:13" ht="51.75" customHeight="1" x14ac:dyDescent="0.25">
      <c r="A16" s="645"/>
      <c r="B16" s="1099"/>
      <c r="C16" s="1088"/>
      <c r="D16" s="1075"/>
      <c r="E16" s="1088"/>
      <c r="F16" s="1075"/>
      <c r="G16" s="1088"/>
      <c r="H16" s="647"/>
      <c r="I16" s="607"/>
      <c r="J16" s="609" t="s">
        <v>294</v>
      </c>
      <c r="K16" s="612" t="s">
        <v>51</v>
      </c>
      <c r="L16" s="612" t="s">
        <v>295</v>
      </c>
    </row>
    <row r="17" spans="1:12" ht="29.45" customHeight="1" x14ac:dyDescent="0.25">
      <c r="A17" s="645"/>
      <c r="B17" s="1099"/>
      <c r="C17" s="1088"/>
      <c r="D17" s="1075"/>
      <c r="E17" s="1088"/>
      <c r="F17" s="1075"/>
      <c r="G17" s="1088"/>
      <c r="H17" s="647"/>
      <c r="I17" s="607"/>
      <c r="J17" s="609" t="s">
        <v>296</v>
      </c>
      <c r="K17" s="612" t="s">
        <v>53</v>
      </c>
      <c r="L17" s="612" t="s">
        <v>297</v>
      </c>
    </row>
    <row r="18" spans="1:12" ht="38.25" x14ac:dyDescent="0.25">
      <c r="A18" s="645"/>
      <c r="B18" s="1099"/>
      <c r="C18" s="1081"/>
      <c r="D18" s="1089"/>
      <c r="E18" s="1081"/>
      <c r="F18" s="1089"/>
      <c r="G18" s="1081"/>
      <c r="H18" s="647"/>
      <c r="I18" s="607"/>
      <c r="J18" s="623" t="s">
        <v>298</v>
      </c>
      <c r="K18" s="624" t="s">
        <v>161</v>
      </c>
      <c r="L18" s="646" t="s">
        <v>188</v>
      </c>
    </row>
    <row r="19" spans="1:12" ht="39" thickBot="1" x14ac:dyDescent="0.3">
      <c r="A19" s="823"/>
      <c r="B19" s="823"/>
      <c r="C19" s="824"/>
      <c r="D19" s="825"/>
      <c r="E19" s="826"/>
      <c r="F19" s="827"/>
      <c r="G19" s="826"/>
      <c r="H19" s="827"/>
      <c r="I19" s="828"/>
      <c r="J19" s="179" t="s">
        <v>299</v>
      </c>
      <c r="K19" s="812" t="s">
        <v>162</v>
      </c>
      <c r="L19" s="815" t="s">
        <v>187</v>
      </c>
    </row>
    <row r="20" spans="1:12" ht="76.5" customHeight="1" x14ac:dyDescent="0.25">
      <c r="A20" s="645"/>
      <c r="B20" s="645"/>
      <c r="C20" s="650"/>
      <c r="D20" s="651"/>
      <c r="E20" s="652"/>
      <c r="F20" s="653"/>
      <c r="G20" s="813" t="s">
        <v>300</v>
      </c>
      <c r="H20" s="184" t="s">
        <v>301</v>
      </c>
      <c r="I20" s="814" t="s">
        <v>206</v>
      </c>
      <c r="J20" s="811" t="s">
        <v>302</v>
      </c>
      <c r="K20" s="810" t="s">
        <v>182</v>
      </c>
      <c r="L20" s="814" t="s">
        <v>189</v>
      </c>
    </row>
    <row r="21" spans="1:12" ht="51" x14ac:dyDescent="0.25">
      <c r="A21" s="645"/>
      <c r="B21" s="645"/>
      <c r="C21" s="650"/>
      <c r="D21" s="651"/>
      <c r="E21" s="1081" t="s">
        <v>303</v>
      </c>
      <c r="F21" s="631" t="s">
        <v>940</v>
      </c>
      <c r="G21" s="1083" t="s">
        <v>269</v>
      </c>
      <c r="H21" s="631" t="s">
        <v>270</v>
      </c>
      <c r="I21" s="1086" t="s">
        <v>206</v>
      </c>
      <c r="J21" s="608" t="s">
        <v>306</v>
      </c>
      <c r="K21" s="611" t="s">
        <v>95</v>
      </c>
      <c r="L21" s="617" t="s">
        <v>272</v>
      </c>
    </row>
    <row r="22" spans="1:12" ht="38.25" x14ac:dyDescent="0.25">
      <c r="A22" s="645"/>
      <c r="B22" s="645"/>
      <c r="C22" s="650"/>
      <c r="D22" s="651"/>
      <c r="E22" s="1076"/>
      <c r="F22" s="647"/>
      <c r="G22" s="1084"/>
      <c r="H22" s="647"/>
      <c r="I22" s="1087"/>
      <c r="J22" s="609" t="s">
        <v>944</v>
      </c>
      <c r="K22" s="612" t="s">
        <v>63</v>
      </c>
      <c r="L22" s="618" t="s">
        <v>274</v>
      </c>
    </row>
    <row r="23" spans="1:12" ht="25.5" x14ac:dyDescent="0.25">
      <c r="A23" s="645"/>
      <c r="B23" s="645"/>
      <c r="C23" s="650"/>
      <c r="D23" s="651"/>
      <c r="E23" s="1076"/>
      <c r="F23" s="647"/>
      <c r="G23" s="1085"/>
      <c r="H23" s="184"/>
      <c r="I23" s="1087"/>
      <c r="J23" s="609" t="s">
        <v>945</v>
      </c>
      <c r="K23" s="612" t="s">
        <v>65</v>
      </c>
      <c r="L23" s="618" t="s">
        <v>276</v>
      </c>
    </row>
    <row r="24" spans="1:12" ht="25.5" x14ac:dyDescent="0.25">
      <c r="A24" s="645"/>
      <c r="B24" s="645"/>
      <c r="C24" s="650"/>
      <c r="D24" s="651"/>
      <c r="E24" s="1076"/>
      <c r="F24" s="647"/>
      <c r="G24" s="1088" t="s">
        <v>280</v>
      </c>
      <c r="H24" s="1075" t="s">
        <v>281</v>
      </c>
      <c r="I24" s="1087" t="s">
        <v>206</v>
      </c>
      <c r="J24" s="759" t="s">
        <v>946</v>
      </c>
      <c r="K24" s="760" t="s">
        <v>55</v>
      </c>
      <c r="L24" s="762" t="s">
        <v>190</v>
      </c>
    </row>
    <row r="25" spans="1:12" ht="38.25" x14ac:dyDescent="0.25">
      <c r="A25" s="645"/>
      <c r="B25" s="645"/>
      <c r="C25" s="650"/>
      <c r="D25" s="651"/>
      <c r="E25" s="1076"/>
      <c r="F25" s="647"/>
      <c r="G25" s="1088"/>
      <c r="H25" s="1075"/>
      <c r="I25" s="1087"/>
      <c r="J25" s="759" t="s">
        <v>947</v>
      </c>
      <c r="K25" s="760" t="s">
        <v>56</v>
      </c>
      <c r="L25" s="762" t="s">
        <v>284</v>
      </c>
    </row>
    <row r="26" spans="1:12" ht="25.5" x14ac:dyDescent="0.25">
      <c r="A26" s="645"/>
      <c r="B26" s="645"/>
      <c r="C26" s="650"/>
      <c r="D26" s="651"/>
      <c r="E26" s="1076"/>
      <c r="F26" s="647"/>
      <c r="G26" s="1088"/>
      <c r="H26" s="1075"/>
      <c r="I26" s="1087"/>
      <c r="J26" s="759" t="s">
        <v>948</v>
      </c>
      <c r="K26" s="760" t="s">
        <v>58</v>
      </c>
      <c r="L26" s="762" t="s">
        <v>90</v>
      </c>
    </row>
    <row r="27" spans="1:12" ht="51" customHeight="1" x14ac:dyDescent="0.25">
      <c r="A27" s="645"/>
      <c r="B27" s="645"/>
      <c r="C27" s="650"/>
      <c r="D27" s="651"/>
      <c r="E27" s="1076"/>
      <c r="F27" s="647"/>
      <c r="G27" s="633" t="s">
        <v>286</v>
      </c>
      <c r="H27" s="631" t="s">
        <v>287</v>
      </c>
      <c r="I27" s="646" t="s">
        <v>206</v>
      </c>
      <c r="J27" s="759" t="s">
        <v>949</v>
      </c>
      <c r="K27" s="612" t="s">
        <v>70</v>
      </c>
      <c r="L27" s="618" t="s">
        <v>289</v>
      </c>
    </row>
    <row r="28" spans="1:12" ht="38.25" x14ac:dyDescent="0.25">
      <c r="A28" s="645"/>
      <c r="B28" s="645"/>
      <c r="C28" s="650"/>
      <c r="D28" s="651"/>
      <c r="E28" s="1076"/>
      <c r="F28" s="647"/>
      <c r="G28" s="654"/>
      <c r="H28" s="647"/>
      <c r="I28" s="607"/>
      <c r="J28" s="759" t="s">
        <v>950</v>
      </c>
      <c r="K28" s="612" t="s">
        <v>47</v>
      </c>
      <c r="L28" s="612" t="s">
        <v>291</v>
      </c>
    </row>
    <row r="29" spans="1:12" ht="51" x14ac:dyDescent="0.25">
      <c r="A29" s="645"/>
      <c r="B29" s="645"/>
      <c r="C29" s="650"/>
      <c r="D29" s="651"/>
      <c r="E29" s="1076"/>
      <c r="F29" s="647"/>
      <c r="G29" s="654"/>
      <c r="H29" s="647"/>
      <c r="I29" s="607"/>
      <c r="J29" s="759" t="s">
        <v>1126</v>
      </c>
      <c r="K29" s="612" t="s">
        <v>51</v>
      </c>
      <c r="L29" s="612" t="s">
        <v>295</v>
      </c>
    </row>
    <row r="30" spans="1:12" ht="25.5" x14ac:dyDescent="0.25">
      <c r="A30" s="645"/>
      <c r="B30" s="645"/>
      <c r="C30" s="650"/>
      <c r="D30" s="651"/>
      <c r="E30" s="1076"/>
      <c r="F30" s="647"/>
      <c r="G30" s="654"/>
      <c r="H30" s="647"/>
      <c r="I30" s="607"/>
      <c r="J30" s="759" t="s">
        <v>1127</v>
      </c>
      <c r="K30" s="612" t="s">
        <v>53</v>
      </c>
      <c r="L30" s="612" t="s">
        <v>297</v>
      </c>
    </row>
    <row r="31" spans="1:12" ht="38.25" x14ac:dyDescent="0.25">
      <c r="A31" s="645"/>
      <c r="B31" s="645"/>
      <c r="C31" s="650"/>
      <c r="D31" s="651"/>
      <c r="E31" s="1077"/>
      <c r="F31" s="184"/>
      <c r="G31" s="620"/>
      <c r="H31" s="184"/>
      <c r="I31" s="617"/>
      <c r="J31" s="759" t="s">
        <v>1128</v>
      </c>
      <c r="K31" s="611" t="s">
        <v>162</v>
      </c>
      <c r="L31" s="617" t="s">
        <v>187</v>
      </c>
    </row>
    <row r="32" spans="1:12" ht="25.5" x14ac:dyDescent="0.25">
      <c r="A32" s="645"/>
      <c r="B32" s="645"/>
      <c r="C32" s="648"/>
      <c r="D32" s="184"/>
      <c r="E32" s="930"/>
      <c r="F32" s="184"/>
      <c r="G32" s="933"/>
      <c r="H32" s="184"/>
      <c r="I32" s="929"/>
      <c r="J32" s="926" t="s">
        <v>1165</v>
      </c>
      <c r="K32" s="927" t="s">
        <v>61</v>
      </c>
      <c r="L32" s="928" t="s">
        <v>92</v>
      </c>
    </row>
    <row r="33" spans="1:13" s="655" customFormat="1" ht="51" x14ac:dyDescent="0.25">
      <c r="A33" s="645"/>
      <c r="B33" s="645"/>
      <c r="C33" s="650"/>
      <c r="D33" s="651"/>
      <c r="E33" s="609" t="s">
        <v>308</v>
      </c>
      <c r="F33" s="177" t="s">
        <v>203</v>
      </c>
      <c r="G33" s="621" t="s">
        <v>304</v>
      </c>
      <c r="H33" s="177" t="s">
        <v>305</v>
      </c>
      <c r="I33" s="646" t="s">
        <v>206</v>
      </c>
      <c r="J33" s="609" t="s">
        <v>311</v>
      </c>
      <c r="K33" s="611" t="s">
        <v>162</v>
      </c>
      <c r="L33" s="617" t="s">
        <v>187</v>
      </c>
      <c r="M33" s="644"/>
    </row>
    <row r="34" spans="1:13" s="655" customFormat="1" ht="51" x14ac:dyDescent="0.25">
      <c r="A34" s="645"/>
      <c r="B34" s="645"/>
      <c r="C34" s="650"/>
      <c r="D34" s="651"/>
      <c r="E34" s="609"/>
      <c r="F34" s="177"/>
      <c r="G34" s="621"/>
      <c r="H34" s="177"/>
      <c r="I34" s="618" t="s">
        <v>172</v>
      </c>
      <c r="J34" s="609" t="s">
        <v>313</v>
      </c>
      <c r="K34" s="612" t="s">
        <v>27</v>
      </c>
      <c r="L34" s="618" t="s">
        <v>307</v>
      </c>
      <c r="M34" s="644"/>
    </row>
    <row r="35" spans="1:13" ht="63.75" x14ac:dyDescent="0.25">
      <c r="A35" s="779"/>
      <c r="B35" s="779"/>
      <c r="C35" s="780"/>
      <c r="D35" s="781"/>
      <c r="E35" s="610" t="s">
        <v>318</v>
      </c>
      <c r="F35" s="185" t="s">
        <v>204</v>
      </c>
      <c r="G35" s="536" t="s">
        <v>309</v>
      </c>
      <c r="H35" s="185" t="s">
        <v>310</v>
      </c>
      <c r="I35" s="186" t="s">
        <v>206</v>
      </c>
      <c r="J35" s="610" t="s">
        <v>951</v>
      </c>
      <c r="K35" s="613" t="s">
        <v>46</v>
      </c>
      <c r="L35" s="186" t="s">
        <v>312</v>
      </c>
    </row>
    <row r="36" spans="1:13" s="657" customFormat="1" ht="102" x14ac:dyDescent="0.25">
      <c r="A36" s="645"/>
      <c r="B36" s="645"/>
      <c r="C36" s="650"/>
      <c r="D36" s="651"/>
      <c r="E36" s="935"/>
      <c r="F36" s="936"/>
      <c r="G36" s="935"/>
      <c r="H36" s="936"/>
      <c r="I36" s="937" t="s">
        <v>172</v>
      </c>
      <c r="J36" s="758" t="s">
        <v>952</v>
      </c>
      <c r="K36" s="931" t="s">
        <v>314</v>
      </c>
      <c r="L36" s="761" t="s">
        <v>279</v>
      </c>
      <c r="M36" s="656"/>
    </row>
    <row r="37" spans="1:13" ht="25.5" x14ac:dyDescent="0.25">
      <c r="A37" s="645"/>
      <c r="B37" s="645"/>
      <c r="C37" s="648"/>
      <c r="D37" s="184"/>
      <c r="E37" s="933"/>
      <c r="F37" s="184"/>
      <c r="G37" s="933"/>
      <c r="H37" s="184"/>
      <c r="I37" s="932"/>
      <c r="J37" s="926" t="s">
        <v>953</v>
      </c>
      <c r="K37" s="927" t="s">
        <v>61</v>
      </c>
      <c r="L37" s="928" t="s">
        <v>92</v>
      </c>
    </row>
    <row r="38" spans="1:13" s="655" customFormat="1" ht="51" x14ac:dyDescent="0.25">
      <c r="A38" s="645"/>
      <c r="B38" s="645"/>
      <c r="C38" s="648"/>
      <c r="D38" s="649"/>
      <c r="E38" s="621"/>
      <c r="F38" s="177"/>
      <c r="G38" s="621" t="s">
        <v>315</v>
      </c>
      <c r="H38" s="177" t="s">
        <v>316</v>
      </c>
      <c r="I38" s="618" t="s">
        <v>172</v>
      </c>
      <c r="J38" s="926" t="s">
        <v>1164</v>
      </c>
      <c r="K38" s="612" t="s">
        <v>173</v>
      </c>
      <c r="L38" s="618" t="s">
        <v>317</v>
      </c>
      <c r="M38" s="644"/>
    </row>
    <row r="39" spans="1:13" ht="89.25" x14ac:dyDescent="0.25">
      <c r="A39" s="645"/>
      <c r="B39" s="645"/>
      <c r="C39" s="632" t="s">
        <v>12</v>
      </c>
      <c r="D39" s="1089" t="s">
        <v>179</v>
      </c>
      <c r="E39" s="1088" t="s">
        <v>237</v>
      </c>
      <c r="F39" s="1075" t="s">
        <v>954</v>
      </c>
      <c r="G39" s="1088" t="s">
        <v>319</v>
      </c>
      <c r="H39" s="1075" t="s">
        <v>320</v>
      </c>
      <c r="I39" s="1087" t="s">
        <v>206</v>
      </c>
      <c r="J39" s="609" t="s">
        <v>955</v>
      </c>
      <c r="K39" s="612" t="s">
        <v>180</v>
      </c>
      <c r="L39" s="618" t="s">
        <v>321</v>
      </c>
    </row>
    <row r="40" spans="1:13" ht="38.25" x14ac:dyDescent="0.25">
      <c r="A40" s="645"/>
      <c r="B40" s="645"/>
      <c r="C40" s="650"/>
      <c r="D40" s="1098"/>
      <c r="E40" s="1088"/>
      <c r="F40" s="1075"/>
      <c r="G40" s="1088"/>
      <c r="H40" s="1075"/>
      <c r="I40" s="1087"/>
      <c r="J40" s="609" t="s">
        <v>956</v>
      </c>
      <c r="K40" s="612" t="s">
        <v>181</v>
      </c>
      <c r="L40" s="618" t="s">
        <v>322</v>
      </c>
    </row>
    <row r="41" spans="1:13" ht="89.25" x14ac:dyDescent="0.25">
      <c r="A41" s="619"/>
      <c r="B41" s="181"/>
      <c r="C41" s="764" t="s">
        <v>13</v>
      </c>
      <c r="D41" s="760" t="s">
        <v>183</v>
      </c>
      <c r="E41" s="759" t="s">
        <v>240</v>
      </c>
      <c r="F41" s="177" t="s">
        <v>957</v>
      </c>
      <c r="G41" s="759" t="s">
        <v>323</v>
      </c>
      <c r="H41" s="177" t="s">
        <v>958</v>
      </c>
      <c r="I41" s="762" t="s">
        <v>172</v>
      </c>
      <c r="J41" s="759" t="s">
        <v>959</v>
      </c>
      <c r="K41" s="760" t="s">
        <v>174</v>
      </c>
      <c r="L41" s="762" t="s">
        <v>175</v>
      </c>
    </row>
    <row r="42" spans="1:13" ht="76.5" x14ac:dyDescent="0.25">
      <c r="A42" s="619"/>
      <c r="B42" s="181"/>
      <c r="C42" s="763" t="s">
        <v>184</v>
      </c>
      <c r="D42" s="1074" t="s">
        <v>205</v>
      </c>
      <c r="E42" s="1076" t="s">
        <v>246</v>
      </c>
      <c r="F42" s="647" t="s">
        <v>960</v>
      </c>
      <c r="G42" s="608" t="s">
        <v>324</v>
      </c>
      <c r="H42" s="184" t="s">
        <v>325</v>
      </c>
      <c r="I42" s="535" t="s">
        <v>172</v>
      </c>
      <c r="J42" s="608" t="s">
        <v>326</v>
      </c>
      <c r="K42" s="611" t="s">
        <v>176</v>
      </c>
      <c r="L42" s="617" t="s">
        <v>178</v>
      </c>
    </row>
    <row r="43" spans="1:13" ht="51" x14ac:dyDescent="0.25">
      <c r="A43" s="619"/>
      <c r="B43" s="181"/>
      <c r="C43" s="620"/>
      <c r="D43" s="1075"/>
      <c r="E43" s="1077"/>
      <c r="F43" s="184"/>
      <c r="G43" s="609" t="s">
        <v>327</v>
      </c>
      <c r="H43" s="177" t="s">
        <v>328</v>
      </c>
      <c r="I43" s="178" t="s">
        <v>172</v>
      </c>
      <c r="J43" s="609" t="s">
        <v>329</v>
      </c>
      <c r="K43" s="612" t="s">
        <v>177</v>
      </c>
      <c r="L43" s="618" t="s">
        <v>76</v>
      </c>
    </row>
    <row r="44" spans="1:13" ht="40.5" customHeight="1" x14ac:dyDescent="0.25">
      <c r="A44" s="619"/>
      <c r="B44" s="181"/>
      <c r="C44" s="1078" t="s">
        <v>14</v>
      </c>
      <c r="D44" s="1075" t="s">
        <v>330</v>
      </c>
      <c r="E44" s="1081" t="s">
        <v>246</v>
      </c>
      <c r="F44" s="1092" t="s">
        <v>960</v>
      </c>
      <c r="G44" s="1081" t="s">
        <v>324</v>
      </c>
      <c r="H44" s="1089" t="s">
        <v>325</v>
      </c>
      <c r="I44" s="1087" t="s">
        <v>331</v>
      </c>
      <c r="J44" s="609" t="s">
        <v>961</v>
      </c>
      <c r="K44" s="43" t="s">
        <v>186</v>
      </c>
      <c r="L44" s="618" t="s">
        <v>178</v>
      </c>
    </row>
    <row r="45" spans="1:13" ht="77.45" customHeight="1" thickBot="1" x14ac:dyDescent="0.3">
      <c r="A45" s="183"/>
      <c r="B45" s="182"/>
      <c r="C45" s="1079"/>
      <c r="D45" s="1080"/>
      <c r="E45" s="1082"/>
      <c r="F45" s="1093"/>
      <c r="G45" s="1082"/>
      <c r="H45" s="1090"/>
      <c r="I45" s="1091"/>
      <c r="J45" s="179" t="s">
        <v>962</v>
      </c>
      <c r="K45" s="136" t="s">
        <v>185</v>
      </c>
      <c r="L45" s="622" t="s">
        <v>175</v>
      </c>
    </row>
    <row r="46" spans="1:13" x14ac:dyDescent="0.25">
      <c r="I46" s="660"/>
      <c r="J46" s="661"/>
      <c r="K46" s="660"/>
      <c r="L46" s="660"/>
    </row>
    <row r="47" spans="1:13" x14ac:dyDescent="0.25">
      <c r="I47" s="660"/>
      <c r="J47" s="661"/>
      <c r="K47" s="660"/>
      <c r="L47" s="660"/>
    </row>
    <row r="49" spans="6:8" x14ac:dyDescent="0.25">
      <c r="F49" s="180"/>
      <c r="H49" s="180"/>
    </row>
    <row r="51" spans="6:8" ht="15.4" customHeight="1" x14ac:dyDescent="0.25"/>
  </sheetData>
  <mergeCells count="38">
    <mergeCell ref="D39:D40"/>
    <mergeCell ref="G24:G26"/>
    <mergeCell ref="H24:H26"/>
    <mergeCell ref="I24:I26"/>
    <mergeCell ref="B6:B18"/>
    <mergeCell ref="C6:C18"/>
    <mergeCell ref="D6:D18"/>
    <mergeCell ref="E6:E18"/>
    <mergeCell ref="F6:F18"/>
    <mergeCell ref="G6:G9"/>
    <mergeCell ref="H6:H9"/>
    <mergeCell ref="I6:I8"/>
    <mergeCell ref="G10:G12"/>
    <mergeCell ref="H10:H12"/>
    <mergeCell ref="I10:I12"/>
    <mergeCell ref="G13:G18"/>
    <mergeCell ref="A1:L1"/>
    <mergeCell ref="B2:L2"/>
    <mergeCell ref="C4:D4"/>
    <mergeCell ref="E4:F4"/>
    <mergeCell ref="J4:K4"/>
    <mergeCell ref="E21:E31"/>
    <mergeCell ref="G21:G23"/>
    <mergeCell ref="G44:G45"/>
    <mergeCell ref="I21:I23"/>
    <mergeCell ref="E39:E40"/>
    <mergeCell ref="F39:F40"/>
    <mergeCell ref="G39:G40"/>
    <mergeCell ref="H39:H40"/>
    <mergeCell ref="I39:I40"/>
    <mergeCell ref="H44:H45"/>
    <mergeCell ref="I44:I45"/>
    <mergeCell ref="F44:F45"/>
    <mergeCell ref="D42:D43"/>
    <mergeCell ref="E42:E43"/>
    <mergeCell ref="C44:C45"/>
    <mergeCell ref="D44:D45"/>
    <mergeCell ref="E44:E45"/>
  </mergeCells>
  <printOptions horizontalCentered="1"/>
  <pageMargins left="1.1417322834645669" right="0" top="0.74803149606299213" bottom="0.74803149606299213" header="0.31496062992125984" footer="0.31496062992125984"/>
  <pageSetup paperSize="9" scale="71" firstPageNumber="71" orientation="landscape" useFirstPageNumber="1"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2"/>
  <sheetViews>
    <sheetView view="pageBreakPreview" topLeftCell="A134" zoomScale="80" zoomScaleSheetLayoutView="80" workbookViewId="0">
      <selection activeCell="D137" sqref="D137"/>
    </sheetView>
  </sheetViews>
  <sheetFormatPr defaultRowHeight="12.75" x14ac:dyDescent="0.25"/>
  <cols>
    <col min="1" max="1" width="5.5703125" style="268" customWidth="1"/>
    <col min="2" max="2" width="18.28515625" style="189" customWidth="1"/>
    <col min="3" max="3" width="22.140625" style="189" customWidth="1"/>
    <col min="4" max="4" width="19.7109375" style="189" customWidth="1"/>
    <col min="5" max="5" width="59.7109375" style="189" customWidth="1"/>
    <col min="6" max="7" width="31.42578125" style="189" customWidth="1"/>
    <col min="8" max="8" width="28.5703125" style="189" customWidth="1"/>
    <col min="9" max="9" width="17.7109375" style="189" customWidth="1"/>
    <col min="10" max="10" width="27" style="189" customWidth="1"/>
    <col min="11" max="249" width="9.140625" style="189"/>
    <col min="250" max="250" width="4.140625" style="189" customWidth="1"/>
    <col min="251" max="251" width="17.42578125" style="189" customWidth="1"/>
    <col min="252" max="252" width="22.140625" style="189" customWidth="1"/>
    <col min="253" max="253" width="0" style="189" hidden="1" customWidth="1"/>
    <col min="254" max="254" width="16.42578125" style="189" customWidth="1"/>
    <col min="255" max="255" width="0" style="189" hidden="1" customWidth="1"/>
    <col min="256" max="256" width="9.85546875" style="189" customWidth="1"/>
    <col min="257" max="257" width="0" style="189" hidden="1" customWidth="1"/>
    <col min="258" max="258" width="5.7109375" style="189" customWidth="1"/>
    <col min="259" max="259" width="6" style="189" customWidth="1"/>
    <col min="260" max="260" width="5.5703125" style="189" customWidth="1"/>
    <col min="261" max="261" width="59.7109375" style="189" customWidth="1"/>
    <col min="262" max="262" width="19.28515625" style="189" customWidth="1"/>
    <col min="263" max="263" width="33" style="189" customWidth="1"/>
    <col min="264" max="264" width="31.28515625" style="189" customWidth="1"/>
    <col min="265" max="265" width="14.140625" style="189" customWidth="1"/>
    <col min="266" max="266" width="27" style="189" customWidth="1"/>
    <col min="267" max="505" width="9.140625" style="189"/>
    <col min="506" max="506" width="4.140625" style="189" customWidth="1"/>
    <col min="507" max="507" width="17.42578125" style="189" customWidth="1"/>
    <col min="508" max="508" width="22.140625" style="189" customWidth="1"/>
    <col min="509" max="509" width="0" style="189" hidden="1" customWidth="1"/>
    <col min="510" max="510" width="16.42578125" style="189" customWidth="1"/>
    <col min="511" max="511" width="0" style="189" hidden="1" customWidth="1"/>
    <col min="512" max="512" width="9.85546875" style="189" customWidth="1"/>
    <col min="513" max="513" width="0" style="189" hidden="1" customWidth="1"/>
    <col min="514" max="514" width="5.7109375" style="189" customWidth="1"/>
    <col min="515" max="515" width="6" style="189" customWidth="1"/>
    <col min="516" max="516" width="5.5703125" style="189" customWidth="1"/>
    <col min="517" max="517" width="59.7109375" style="189" customWidth="1"/>
    <col min="518" max="518" width="19.28515625" style="189" customWidth="1"/>
    <col min="519" max="519" width="33" style="189" customWidth="1"/>
    <col min="520" max="520" width="31.28515625" style="189" customWidth="1"/>
    <col min="521" max="521" width="14.140625" style="189" customWidth="1"/>
    <col min="522" max="522" width="27" style="189" customWidth="1"/>
    <col min="523" max="761" width="9.140625" style="189"/>
    <col min="762" max="762" width="4.140625" style="189" customWidth="1"/>
    <col min="763" max="763" width="17.42578125" style="189" customWidth="1"/>
    <col min="764" max="764" width="22.140625" style="189" customWidth="1"/>
    <col min="765" max="765" width="0" style="189" hidden="1" customWidth="1"/>
    <col min="766" max="766" width="16.42578125" style="189" customWidth="1"/>
    <col min="767" max="767" width="0" style="189" hidden="1" customWidth="1"/>
    <col min="768" max="768" width="9.85546875" style="189" customWidth="1"/>
    <col min="769" max="769" width="0" style="189" hidden="1" customWidth="1"/>
    <col min="770" max="770" width="5.7109375" style="189" customWidth="1"/>
    <col min="771" max="771" width="6" style="189" customWidth="1"/>
    <col min="772" max="772" width="5.5703125" style="189" customWidth="1"/>
    <col min="773" max="773" width="59.7109375" style="189" customWidth="1"/>
    <col min="774" max="774" width="19.28515625" style="189" customWidth="1"/>
    <col min="775" max="775" width="33" style="189" customWidth="1"/>
    <col min="776" max="776" width="31.28515625" style="189" customWidth="1"/>
    <col min="777" max="777" width="14.140625" style="189" customWidth="1"/>
    <col min="778" max="778" width="27" style="189" customWidth="1"/>
    <col min="779" max="1017" width="9.140625" style="189"/>
    <col min="1018" max="1018" width="4.140625" style="189" customWidth="1"/>
    <col min="1019" max="1019" width="17.42578125" style="189" customWidth="1"/>
    <col min="1020" max="1020" width="22.140625" style="189" customWidth="1"/>
    <col min="1021" max="1021" width="0" style="189" hidden="1" customWidth="1"/>
    <col min="1022" max="1022" width="16.42578125" style="189" customWidth="1"/>
    <col min="1023" max="1023" width="0" style="189" hidden="1" customWidth="1"/>
    <col min="1024" max="1024" width="9.85546875" style="189" customWidth="1"/>
    <col min="1025" max="1025" width="0" style="189" hidden="1" customWidth="1"/>
    <col min="1026" max="1026" width="5.7109375" style="189" customWidth="1"/>
    <col min="1027" max="1027" width="6" style="189" customWidth="1"/>
    <col min="1028" max="1028" width="5.5703125" style="189" customWidth="1"/>
    <col min="1029" max="1029" width="59.7109375" style="189" customWidth="1"/>
    <col min="1030" max="1030" width="19.28515625" style="189" customWidth="1"/>
    <col min="1031" max="1031" width="33" style="189" customWidth="1"/>
    <col min="1032" max="1032" width="31.28515625" style="189" customWidth="1"/>
    <col min="1033" max="1033" width="14.140625" style="189" customWidth="1"/>
    <col min="1034" max="1034" width="27" style="189" customWidth="1"/>
    <col min="1035" max="1273" width="9.140625" style="189"/>
    <col min="1274" max="1274" width="4.140625" style="189" customWidth="1"/>
    <col min="1275" max="1275" width="17.42578125" style="189" customWidth="1"/>
    <col min="1276" max="1276" width="22.140625" style="189" customWidth="1"/>
    <col min="1277" max="1277" width="0" style="189" hidden="1" customWidth="1"/>
    <col min="1278" max="1278" width="16.42578125" style="189" customWidth="1"/>
    <col min="1279" max="1279" width="0" style="189" hidden="1" customWidth="1"/>
    <col min="1280" max="1280" width="9.85546875" style="189" customWidth="1"/>
    <col min="1281" max="1281" width="0" style="189" hidden="1" customWidth="1"/>
    <col min="1282" max="1282" width="5.7109375" style="189" customWidth="1"/>
    <col min="1283" max="1283" width="6" style="189" customWidth="1"/>
    <col min="1284" max="1284" width="5.5703125" style="189" customWidth="1"/>
    <col min="1285" max="1285" width="59.7109375" style="189" customWidth="1"/>
    <col min="1286" max="1286" width="19.28515625" style="189" customWidth="1"/>
    <col min="1287" max="1287" width="33" style="189" customWidth="1"/>
    <col min="1288" max="1288" width="31.28515625" style="189" customWidth="1"/>
    <col min="1289" max="1289" width="14.140625" style="189" customWidth="1"/>
    <col min="1290" max="1290" width="27" style="189" customWidth="1"/>
    <col min="1291" max="1529" width="9.140625" style="189"/>
    <col min="1530" max="1530" width="4.140625" style="189" customWidth="1"/>
    <col min="1531" max="1531" width="17.42578125" style="189" customWidth="1"/>
    <col min="1532" max="1532" width="22.140625" style="189" customWidth="1"/>
    <col min="1533" max="1533" width="0" style="189" hidden="1" customWidth="1"/>
    <col min="1534" max="1534" width="16.42578125" style="189" customWidth="1"/>
    <col min="1535" max="1535" width="0" style="189" hidden="1" customWidth="1"/>
    <col min="1536" max="1536" width="9.85546875" style="189" customWidth="1"/>
    <col min="1537" max="1537" width="0" style="189" hidden="1" customWidth="1"/>
    <col min="1538" max="1538" width="5.7109375" style="189" customWidth="1"/>
    <col min="1539" max="1539" width="6" style="189" customWidth="1"/>
    <col min="1540" max="1540" width="5.5703125" style="189" customWidth="1"/>
    <col min="1541" max="1541" width="59.7109375" style="189" customWidth="1"/>
    <col min="1542" max="1542" width="19.28515625" style="189" customWidth="1"/>
    <col min="1543" max="1543" width="33" style="189" customWidth="1"/>
    <col min="1544" max="1544" width="31.28515625" style="189" customWidth="1"/>
    <col min="1545" max="1545" width="14.140625" style="189" customWidth="1"/>
    <col min="1546" max="1546" width="27" style="189" customWidth="1"/>
    <col min="1547" max="1785" width="9.140625" style="189"/>
    <col min="1786" max="1786" width="4.140625" style="189" customWidth="1"/>
    <col min="1787" max="1787" width="17.42578125" style="189" customWidth="1"/>
    <col min="1788" max="1788" width="22.140625" style="189" customWidth="1"/>
    <col min="1789" max="1789" width="0" style="189" hidden="1" customWidth="1"/>
    <col min="1790" max="1790" width="16.42578125" style="189" customWidth="1"/>
    <col min="1791" max="1791" width="0" style="189" hidden="1" customWidth="1"/>
    <col min="1792" max="1792" width="9.85546875" style="189" customWidth="1"/>
    <col min="1793" max="1793" width="0" style="189" hidden="1" customWidth="1"/>
    <col min="1794" max="1794" width="5.7109375" style="189" customWidth="1"/>
    <col min="1795" max="1795" width="6" style="189" customWidth="1"/>
    <col min="1796" max="1796" width="5.5703125" style="189" customWidth="1"/>
    <col min="1797" max="1797" width="59.7109375" style="189" customWidth="1"/>
    <col min="1798" max="1798" width="19.28515625" style="189" customWidth="1"/>
    <col min="1799" max="1799" width="33" style="189" customWidth="1"/>
    <col min="1800" max="1800" width="31.28515625" style="189" customWidth="1"/>
    <col min="1801" max="1801" width="14.140625" style="189" customWidth="1"/>
    <col min="1802" max="1802" width="27" style="189" customWidth="1"/>
    <col min="1803" max="2041" width="9.140625" style="189"/>
    <col min="2042" max="2042" width="4.140625" style="189" customWidth="1"/>
    <col min="2043" max="2043" width="17.42578125" style="189" customWidth="1"/>
    <col min="2044" max="2044" width="22.140625" style="189" customWidth="1"/>
    <col min="2045" max="2045" width="0" style="189" hidden="1" customWidth="1"/>
    <col min="2046" max="2046" width="16.42578125" style="189" customWidth="1"/>
    <col min="2047" max="2047" width="0" style="189" hidden="1" customWidth="1"/>
    <col min="2048" max="2048" width="9.85546875" style="189" customWidth="1"/>
    <col min="2049" max="2049" width="0" style="189" hidden="1" customWidth="1"/>
    <col min="2050" max="2050" width="5.7109375" style="189" customWidth="1"/>
    <col min="2051" max="2051" width="6" style="189" customWidth="1"/>
    <col min="2052" max="2052" width="5.5703125" style="189" customWidth="1"/>
    <col min="2053" max="2053" width="59.7109375" style="189" customWidth="1"/>
    <col min="2054" max="2054" width="19.28515625" style="189" customWidth="1"/>
    <col min="2055" max="2055" width="33" style="189" customWidth="1"/>
    <col min="2056" max="2056" width="31.28515625" style="189" customWidth="1"/>
    <col min="2057" max="2057" width="14.140625" style="189" customWidth="1"/>
    <col min="2058" max="2058" width="27" style="189" customWidth="1"/>
    <col min="2059" max="2297" width="9.140625" style="189"/>
    <col min="2298" max="2298" width="4.140625" style="189" customWidth="1"/>
    <col min="2299" max="2299" width="17.42578125" style="189" customWidth="1"/>
    <col min="2300" max="2300" width="22.140625" style="189" customWidth="1"/>
    <col min="2301" max="2301" width="0" style="189" hidden="1" customWidth="1"/>
    <col min="2302" max="2302" width="16.42578125" style="189" customWidth="1"/>
    <col min="2303" max="2303" width="0" style="189" hidden="1" customWidth="1"/>
    <col min="2304" max="2304" width="9.85546875" style="189" customWidth="1"/>
    <col min="2305" max="2305" width="0" style="189" hidden="1" customWidth="1"/>
    <col min="2306" max="2306" width="5.7109375" style="189" customWidth="1"/>
    <col min="2307" max="2307" width="6" style="189" customWidth="1"/>
    <col min="2308" max="2308" width="5.5703125" style="189" customWidth="1"/>
    <col min="2309" max="2309" width="59.7109375" style="189" customWidth="1"/>
    <col min="2310" max="2310" width="19.28515625" style="189" customWidth="1"/>
    <col min="2311" max="2311" width="33" style="189" customWidth="1"/>
    <col min="2312" max="2312" width="31.28515625" style="189" customWidth="1"/>
    <col min="2313" max="2313" width="14.140625" style="189" customWidth="1"/>
    <col min="2314" max="2314" width="27" style="189" customWidth="1"/>
    <col min="2315" max="2553" width="9.140625" style="189"/>
    <col min="2554" max="2554" width="4.140625" style="189" customWidth="1"/>
    <col min="2555" max="2555" width="17.42578125" style="189" customWidth="1"/>
    <col min="2556" max="2556" width="22.140625" style="189" customWidth="1"/>
    <col min="2557" max="2557" width="0" style="189" hidden="1" customWidth="1"/>
    <col min="2558" max="2558" width="16.42578125" style="189" customWidth="1"/>
    <col min="2559" max="2559" width="0" style="189" hidden="1" customWidth="1"/>
    <col min="2560" max="2560" width="9.85546875" style="189" customWidth="1"/>
    <col min="2561" max="2561" width="0" style="189" hidden="1" customWidth="1"/>
    <col min="2562" max="2562" width="5.7109375" style="189" customWidth="1"/>
    <col min="2563" max="2563" width="6" style="189" customWidth="1"/>
    <col min="2564" max="2564" width="5.5703125" style="189" customWidth="1"/>
    <col min="2565" max="2565" width="59.7109375" style="189" customWidth="1"/>
    <col min="2566" max="2566" width="19.28515625" style="189" customWidth="1"/>
    <col min="2567" max="2567" width="33" style="189" customWidth="1"/>
    <col min="2568" max="2568" width="31.28515625" style="189" customWidth="1"/>
    <col min="2569" max="2569" width="14.140625" style="189" customWidth="1"/>
    <col min="2570" max="2570" width="27" style="189" customWidth="1"/>
    <col min="2571" max="2809" width="9.140625" style="189"/>
    <col min="2810" max="2810" width="4.140625" style="189" customWidth="1"/>
    <col min="2811" max="2811" width="17.42578125" style="189" customWidth="1"/>
    <col min="2812" max="2812" width="22.140625" style="189" customWidth="1"/>
    <col min="2813" max="2813" width="0" style="189" hidden="1" customWidth="1"/>
    <col min="2814" max="2814" width="16.42578125" style="189" customWidth="1"/>
    <col min="2815" max="2815" width="0" style="189" hidden="1" customWidth="1"/>
    <col min="2816" max="2816" width="9.85546875" style="189" customWidth="1"/>
    <col min="2817" max="2817" width="0" style="189" hidden="1" customWidth="1"/>
    <col min="2818" max="2818" width="5.7109375" style="189" customWidth="1"/>
    <col min="2819" max="2819" width="6" style="189" customWidth="1"/>
    <col min="2820" max="2820" width="5.5703125" style="189" customWidth="1"/>
    <col min="2821" max="2821" width="59.7109375" style="189" customWidth="1"/>
    <col min="2822" max="2822" width="19.28515625" style="189" customWidth="1"/>
    <col min="2823" max="2823" width="33" style="189" customWidth="1"/>
    <col min="2824" max="2824" width="31.28515625" style="189" customWidth="1"/>
    <col min="2825" max="2825" width="14.140625" style="189" customWidth="1"/>
    <col min="2826" max="2826" width="27" style="189" customWidth="1"/>
    <col min="2827" max="3065" width="9.140625" style="189"/>
    <col min="3066" max="3066" width="4.140625" style="189" customWidth="1"/>
    <col min="3067" max="3067" width="17.42578125" style="189" customWidth="1"/>
    <col min="3068" max="3068" width="22.140625" style="189" customWidth="1"/>
    <col min="3069" max="3069" width="0" style="189" hidden="1" customWidth="1"/>
    <col min="3070" max="3070" width="16.42578125" style="189" customWidth="1"/>
    <col min="3071" max="3071" width="0" style="189" hidden="1" customWidth="1"/>
    <col min="3072" max="3072" width="9.85546875" style="189" customWidth="1"/>
    <col min="3073" max="3073" width="0" style="189" hidden="1" customWidth="1"/>
    <col min="3074" max="3074" width="5.7109375" style="189" customWidth="1"/>
    <col min="3075" max="3075" width="6" style="189" customWidth="1"/>
    <col min="3076" max="3076" width="5.5703125" style="189" customWidth="1"/>
    <col min="3077" max="3077" width="59.7109375" style="189" customWidth="1"/>
    <col min="3078" max="3078" width="19.28515625" style="189" customWidth="1"/>
    <col min="3079" max="3079" width="33" style="189" customWidth="1"/>
    <col min="3080" max="3080" width="31.28515625" style="189" customWidth="1"/>
    <col min="3081" max="3081" width="14.140625" style="189" customWidth="1"/>
    <col min="3082" max="3082" width="27" style="189" customWidth="1"/>
    <col min="3083" max="3321" width="9.140625" style="189"/>
    <col min="3322" max="3322" width="4.140625" style="189" customWidth="1"/>
    <col min="3323" max="3323" width="17.42578125" style="189" customWidth="1"/>
    <col min="3324" max="3324" width="22.140625" style="189" customWidth="1"/>
    <col min="3325" max="3325" width="0" style="189" hidden="1" customWidth="1"/>
    <col min="3326" max="3326" width="16.42578125" style="189" customWidth="1"/>
    <col min="3327" max="3327" width="0" style="189" hidden="1" customWidth="1"/>
    <col min="3328" max="3328" width="9.85546875" style="189" customWidth="1"/>
    <col min="3329" max="3329" width="0" style="189" hidden="1" customWidth="1"/>
    <col min="3330" max="3330" width="5.7109375" style="189" customWidth="1"/>
    <col min="3331" max="3331" width="6" style="189" customWidth="1"/>
    <col min="3332" max="3332" width="5.5703125" style="189" customWidth="1"/>
    <col min="3333" max="3333" width="59.7109375" style="189" customWidth="1"/>
    <col min="3334" max="3334" width="19.28515625" style="189" customWidth="1"/>
    <col min="3335" max="3335" width="33" style="189" customWidth="1"/>
    <col min="3336" max="3336" width="31.28515625" style="189" customWidth="1"/>
    <col min="3337" max="3337" width="14.140625" style="189" customWidth="1"/>
    <col min="3338" max="3338" width="27" style="189" customWidth="1"/>
    <col min="3339" max="3577" width="9.140625" style="189"/>
    <col min="3578" max="3578" width="4.140625" style="189" customWidth="1"/>
    <col min="3579" max="3579" width="17.42578125" style="189" customWidth="1"/>
    <col min="3580" max="3580" width="22.140625" style="189" customWidth="1"/>
    <col min="3581" max="3581" width="0" style="189" hidden="1" customWidth="1"/>
    <col min="3582" max="3582" width="16.42578125" style="189" customWidth="1"/>
    <col min="3583" max="3583" width="0" style="189" hidden="1" customWidth="1"/>
    <col min="3584" max="3584" width="9.85546875" style="189" customWidth="1"/>
    <col min="3585" max="3585" width="0" style="189" hidden="1" customWidth="1"/>
    <col min="3586" max="3586" width="5.7109375" style="189" customWidth="1"/>
    <col min="3587" max="3587" width="6" style="189" customWidth="1"/>
    <col min="3588" max="3588" width="5.5703125" style="189" customWidth="1"/>
    <col min="3589" max="3589" width="59.7109375" style="189" customWidth="1"/>
    <col min="3590" max="3590" width="19.28515625" style="189" customWidth="1"/>
    <col min="3591" max="3591" width="33" style="189" customWidth="1"/>
    <col min="3592" max="3592" width="31.28515625" style="189" customWidth="1"/>
    <col min="3593" max="3593" width="14.140625" style="189" customWidth="1"/>
    <col min="3594" max="3594" width="27" style="189" customWidth="1"/>
    <col min="3595" max="3833" width="9.140625" style="189"/>
    <col min="3834" max="3834" width="4.140625" style="189" customWidth="1"/>
    <col min="3835" max="3835" width="17.42578125" style="189" customWidth="1"/>
    <col min="3836" max="3836" width="22.140625" style="189" customWidth="1"/>
    <col min="3837" max="3837" width="0" style="189" hidden="1" customWidth="1"/>
    <col min="3838" max="3838" width="16.42578125" style="189" customWidth="1"/>
    <col min="3839" max="3839" width="0" style="189" hidden="1" customWidth="1"/>
    <col min="3840" max="3840" width="9.85546875" style="189" customWidth="1"/>
    <col min="3841" max="3841" width="0" style="189" hidden="1" customWidth="1"/>
    <col min="3842" max="3842" width="5.7109375" style="189" customWidth="1"/>
    <col min="3843" max="3843" width="6" style="189" customWidth="1"/>
    <col min="3844" max="3844" width="5.5703125" style="189" customWidth="1"/>
    <col min="3845" max="3845" width="59.7109375" style="189" customWidth="1"/>
    <col min="3846" max="3846" width="19.28515625" style="189" customWidth="1"/>
    <col min="3847" max="3847" width="33" style="189" customWidth="1"/>
    <col min="3848" max="3848" width="31.28515625" style="189" customWidth="1"/>
    <col min="3849" max="3849" width="14.140625" style="189" customWidth="1"/>
    <col min="3850" max="3850" width="27" style="189" customWidth="1"/>
    <col min="3851" max="4089" width="9.140625" style="189"/>
    <col min="4090" max="4090" width="4.140625" style="189" customWidth="1"/>
    <col min="4091" max="4091" width="17.42578125" style="189" customWidth="1"/>
    <col min="4092" max="4092" width="22.140625" style="189" customWidth="1"/>
    <col min="4093" max="4093" width="0" style="189" hidden="1" customWidth="1"/>
    <col min="4094" max="4094" width="16.42578125" style="189" customWidth="1"/>
    <col min="4095" max="4095" width="0" style="189" hidden="1" customWidth="1"/>
    <col min="4096" max="4096" width="9.85546875" style="189" customWidth="1"/>
    <col min="4097" max="4097" width="0" style="189" hidden="1" customWidth="1"/>
    <col min="4098" max="4098" width="5.7109375" style="189" customWidth="1"/>
    <col min="4099" max="4099" width="6" style="189" customWidth="1"/>
    <col min="4100" max="4100" width="5.5703125" style="189" customWidth="1"/>
    <col min="4101" max="4101" width="59.7109375" style="189" customWidth="1"/>
    <col min="4102" max="4102" width="19.28515625" style="189" customWidth="1"/>
    <col min="4103" max="4103" width="33" style="189" customWidth="1"/>
    <col min="4104" max="4104" width="31.28515625" style="189" customWidth="1"/>
    <col min="4105" max="4105" width="14.140625" style="189" customWidth="1"/>
    <col min="4106" max="4106" width="27" style="189" customWidth="1"/>
    <col min="4107" max="4345" width="9.140625" style="189"/>
    <col min="4346" max="4346" width="4.140625" style="189" customWidth="1"/>
    <col min="4347" max="4347" width="17.42578125" style="189" customWidth="1"/>
    <col min="4348" max="4348" width="22.140625" style="189" customWidth="1"/>
    <col min="4349" max="4349" width="0" style="189" hidden="1" customWidth="1"/>
    <col min="4350" max="4350" width="16.42578125" style="189" customWidth="1"/>
    <col min="4351" max="4351" width="0" style="189" hidden="1" customWidth="1"/>
    <col min="4352" max="4352" width="9.85546875" style="189" customWidth="1"/>
    <col min="4353" max="4353" width="0" style="189" hidden="1" customWidth="1"/>
    <col min="4354" max="4354" width="5.7109375" style="189" customWidth="1"/>
    <col min="4355" max="4355" width="6" style="189" customWidth="1"/>
    <col min="4356" max="4356" width="5.5703125" style="189" customWidth="1"/>
    <col min="4357" max="4357" width="59.7109375" style="189" customWidth="1"/>
    <col min="4358" max="4358" width="19.28515625" style="189" customWidth="1"/>
    <col min="4359" max="4359" width="33" style="189" customWidth="1"/>
    <col min="4360" max="4360" width="31.28515625" style="189" customWidth="1"/>
    <col min="4361" max="4361" width="14.140625" style="189" customWidth="1"/>
    <col min="4362" max="4362" width="27" style="189" customWidth="1"/>
    <col min="4363" max="4601" width="9.140625" style="189"/>
    <col min="4602" max="4602" width="4.140625" style="189" customWidth="1"/>
    <col min="4603" max="4603" width="17.42578125" style="189" customWidth="1"/>
    <col min="4604" max="4604" width="22.140625" style="189" customWidth="1"/>
    <col min="4605" max="4605" width="0" style="189" hidden="1" customWidth="1"/>
    <col min="4606" max="4606" width="16.42578125" style="189" customWidth="1"/>
    <col min="4607" max="4607" width="0" style="189" hidden="1" customWidth="1"/>
    <col min="4608" max="4608" width="9.85546875" style="189" customWidth="1"/>
    <col min="4609" max="4609" width="0" style="189" hidden="1" customWidth="1"/>
    <col min="4610" max="4610" width="5.7109375" style="189" customWidth="1"/>
    <col min="4611" max="4611" width="6" style="189" customWidth="1"/>
    <col min="4612" max="4612" width="5.5703125" style="189" customWidth="1"/>
    <col min="4613" max="4613" width="59.7109375" style="189" customWidth="1"/>
    <col min="4614" max="4614" width="19.28515625" style="189" customWidth="1"/>
    <col min="4615" max="4615" width="33" style="189" customWidth="1"/>
    <col min="4616" max="4616" width="31.28515625" style="189" customWidth="1"/>
    <col min="4617" max="4617" width="14.140625" style="189" customWidth="1"/>
    <col min="4618" max="4618" width="27" style="189" customWidth="1"/>
    <col min="4619" max="4857" width="9.140625" style="189"/>
    <col min="4858" max="4858" width="4.140625" style="189" customWidth="1"/>
    <col min="4859" max="4859" width="17.42578125" style="189" customWidth="1"/>
    <col min="4860" max="4860" width="22.140625" style="189" customWidth="1"/>
    <col min="4861" max="4861" width="0" style="189" hidden="1" customWidth="1"/>
    <col min="4862" max="4862" width="16.42578125" style="189" customWidth="1"/>
    <col min="4863" max="4863" width="0" style="189" hidden="1" customWidth="1"/>
    <col min="4864" max="4864" width="9.85546875" style="189" customWidth="1"/>
    <col min="4865" max="4865" width="0" style="189" hidden="1" customWidth="1"/>
    <col min="4866" max="4866" width="5.7109375" style="189" customWidth="1"/>
    <col min="4867" max="4867" width="6" style="189" customWidth="1"/>
    <col min="4868" max="4868" width="5.5703125" style="189" customWidth="1"/>
    <col min="4869" max="4869" width="59.7109375" style="189" customWidth="1"/>
    <col min="4870" max="4870" width="19.28515625" style="189" customWidth="1"/>
    <col min="4871" max="4871" width="33" style="189" customWidth="1"/>
    <col min="4872" max="4872" width="31.28515625" style="189" customWidth="1"/>
    <col min="4873" max="4873" width="14.140625" style="189" customWidth="1"/>
    <col min="4874" max="4874" width="27" style="189" customWidth="1"/>
    <col min="4875" max="5113" width="9.140625" style="189"/>
    <col min="5114" max="5114" width="4.140625" style="189" customWidth="1"/>
    <col min="5115" max="5115" width="17.42578125" style="189" customWidth="1"/>
    <col min="5116" max="5116" width="22.140625" style="189" customWidth="1"/>
    <col min="5117" max="5117" width="0" style="189" hidden="1" customWidth="1"/>
    <col min="5118" max="5118" width="16.42578125" style="189" customWidth="1"/>
    <col min="5119" max="5119" width="0" style="189" hidden="1" customWidth="1"/>
    <col min="5120" max="5120" width="9.85546875" style="189" customWidth="1"/>
    <col min="5121" max="5121" width="0" style="189" hidden="1" customWidth="1"/>
    <col min="5122" max="5122" width="5.7109375" style="189" customWidth="1"/>
    <col min="5123" max="5123" width="6" style="189" customWidth="1"/>
    <col min="5124" max="5124" width="5.5703125" style="189" customWidth="1"/>
    <col min="5125" max="5125" width="59.7109375" style="189" customWidth="1"/>
    <col min="5126" max="5126" width="19.28515625" style="189" customWidth="1"/>
    <col min="5127" max="5127" width="33" style="189" customWidth="1"/>
    <col min="5128" max="5128" width="31.28515625" style="189" customWidth="1"/>
    <col min="5129" max="5129" width="14.140625" style="189" customWidth="1"/>
    <col min="5130" max="5130" width="27" style="189" customWidth="1"/>
    <col min="5131" max="5369" width="9.140625" style="189"/>
    <col min="5370" max="5370" width="4.140625" style="189" customWidth="1"/>
    <col min="5371" max="5371" width="17.42578125" style="189" customWidth="1"/>
    <col min="5372" max="5372" width="22.140625" style="189" customWidth="1"/>
    <col min="5373" max="5373" width="0" style="189" hidden="1" customWidth="1"/>
    <col min="5374" max="5374" width="16.42578125" style="189" customWidth="1"/>
    <col min="5375" max="5375" width="0" style="189" hidden="1" customWidth="1"/>
    <col min="5376" max="5376" width="9.85546875" style="189" customWidth="1"/>
    <col min="5377" max="5377" width="0" style="189" hidden="1" customWidth="1"/>
    <col min="5378" max="5378" width="5.7109375" style="189" customWidth="1"/>
    <col min="5379" max="5379" width="6" style="189" customWidth="1"/>
    <col min="5380" max="5380" width="5.5703125" style="189" customWidth="1"/>
    <col min="5381" max="5381" width="59.7109375" style="189" customWidth="1"/>
    <col min="5382" max="5382" width="19.28515625" style="189" customWidth="1"/>
    <col min="5383" max="5383" width="33" style="189" customWidth="1"/>
    <col min="5384" max="5384" width="31.28515625" style="189" customWidth="1"/>
    <col min="5385" max="5385" width="14.140625" style="189" customWidth="1"/>
    <col min="5386" max="5386" width="27" style="189" customWidth="1"/>
    <col min="5387" max="5625" width="9.140625" style="189"/>
    <col min="5626" max="5626" width="4.140625" style="189" customWidth="1"/>
    <col min="5627" max="5627" width="17.42578125" style="189" customWidth="1"/>
    <col min="5628" max="5628" width="22.140625" style="189" customWidth="1"/>
    <col min="5629" max="5629" width="0" style="189" hidden="1" customWidth="1"/>
    <col min="5630" max="5630" width="16.42578125" style="189" customWidth="1"/>
    <col min="5631" max="5631" width="0" style="189" hidden="1" customWidth="1"/>
    <col min="5632" max="5632" width="9.85546875" style="189" customWidth="1"/>
    <col min="5633" max="5633" width="0" style="189" hidden="1" customWidth="1"/>
    <col min="5634" max="5634" width="5.7109375" style="189" customWidth="1"/>
    <col min="5635" max="5635" width="6" style="189" customWidth="1"/>
    <col min="5636" max="5636" width="5.5703125" style="189" customWidth="1"/>
    <col min="5637" max="5637" width="59.7109375" style="189" customWidth="1"/>
    <col min="5638" max="5638" width="19.28515625" style="189" customWidth="1"/>
    <col min="5639" max="5639" width="33" style="189" customWidth="1"/>
    <col min="5640" max="5640" width="31.28515625" style="189" customWidth="1"/>
    <col min="5641" max="5641" width="14.140625" style="189" customWidth="1"/>
    <col min="5642" max="5642" width="27" style="189" customWidth="1"/>
    <col min="5643" max="5881" width="9.140625" style="189"/>
    <col min="5882" max="5882" width="4.140625" style="189" customWidth="1"/>
    <col min="5883" max="5883" width="17.42578125" style="189" customWidth="1"/>
    <col min="5884" max="5884" width="22.140625" style="189" customWidth="1"/>
    <col min="5885" max="5885" width="0" style="189" hidden="1" customWidth="1"/>
    <col min="5886" max="5886" width="16.42578125" style="189" customWidth="1"/>
    <col min="5887" max="5887" width="0" style="189" hidden="1" customWidth="1"/>
    <col min="5888" max="5888" width="9.85546875" style="189" customWidth="1"/>
    <col min="5889" max="5889" width="0" style="189" hidden="1" customWidth="1"/>
    <col min="5890" max="5890" width="5.7109375" style="189" customWidth="1"/>
    <col min="5891" max="5891" width="6" style="189" customWidth="1"/>
    <col min="5892" max="5892" width="5.5703125" style="189" customWidth="1"/>
    <col min="5893" max="5893" width="59.7109375" style="189" customWidth="1"/>
    <col min="5894" max="5894" width="19.28515625" style="189" customWidth="1"/>
    <col min="5895" max="5895" width="33" style="189" customWidth="1"/>
    <col min="5896" max="5896" width="31.28515625" style="189" customWidth="1"/>
    <col min="5897" max="5897" width="14.140625" style="189" customWidth="1"/>
    <col min="5898" max="5898" width="27" style="189" customWidth="1"/>
    <col min="5899" max="6137" width="9.140625" style="189"/>
    <col min="6138" max="6138" width="4.140625" style="189" customWidth="1"/>
    <col min="6139" max="6139" width="17.42578125" style="189" customWidth="1"/>
    <col min="6140" max="6140" width="22.140625" style="189" customWidth="1"/>
    <col min="6141" max="6141" width="0" style="189" hidden="1" customWidth="1"/>
    <col min="6142" max="6142" width="16.42578125" style="189" customWidth="1"/>
    <col min="6143" max="6143" width="0" style="189" hidden="1" customWidth="1"/>
    <col min="6144" max="6144" width="9.85546875" style="189" customWidth="1"/>
    <col min="6145" max="6145" width="0" style="189" hidden="1" customWidth="1"/>
    <col min="6146" max="6146" width="5.7109375" style="189" customWidth="1"/>
    <col min="6147" max="6147" width="6" style="189" customWidth="1"/>
    <col min="6148" max="6148" width="5.5703125" style="189" customWidth="1"/>
    <col min="6149" max="6149" width="59.7109375" style="189" customWidth="1"/>
    <col min="6150" max="6150" width="19.28515625" style="189" customWidth="1"/>
    <col min="6151" max="6151" width="33" style="189" customWidth="1"/>
    <col min="6152" max="6152" width="31.28515625" style="189" customWidth="1"/>
    <col min="6153" max="6153" width="14.140625" style="189" customWidth="1"/>
    <col min="6154" max="6154" width="27" style="189" customWidth="1"/>
    <col min="6155" max="6393" width="9.140625" style="189"/>
    <col min="6394" max="6394" width="4.140625" style="189" customWidth="1"/>
    <col min="6395" max="6395" width="17.42578125" style="189" customWidth="1"/>
    <col min="6396" max="6396" width="22.140625" style="189" customWidth="1"/>
    <col min="6397" max="6397" width="0" style="189" hidden="1" customWidth="1"/>
    <col min="6398" max="6398" width="16.42578125" style="189" customWidth="1"/>
    <col min="6399" max="6399" width="0" style="189" hidden="1" customWidth="1"/>
    <col min="6400" max="6400" width="9.85546875" style="189" customWidth="1"/>
    <col min="6401" max="6401" width="0" style="189" hidden="1" customWidth="1"/>
    <col min="6402" max="6402" width="5.7109375" style="189" customWidth="1"/>
    <col min="6403" max="6403" width="6" style="189" customWidth="1"/>
    <col min="6404" max="6404" width="5.5703125" style="189" customWidth="1"/>
    <col min="6405" max="6405" width="59.7109375" style="189" customWidth="1"/>
    <col min="6406" max="6406" width="19.28515625" style="189" customWidth="1"/>
    <col min="6407" max="6407" width="33" style="189" customWidth="1"/>
    <col min="6408" max="6408" width="31.28515625" style="189" customWidth="1"/>
    <col min="6409" max="6409" width="14.140625" style="189" customWidth="1"/>
    <col min="6410" max="6410" width="27" style="189" customWidth="1"/>
    <col min="6411" max="6649" width="9.140625" style="189"/>
    <col min="6650" max="6650" width="4.140625" style="189" customWidth="1"/>
    <col min="6651" max="6651" width="17.42578125" style="189" customWidth="1"/>
    <col min="6652" max="6652" width="22.140625" style="189" customWidth="1"/>
    <col min="6653" max="6653" width="0" style="189" hidden="1" customWidth="1"/>
    <col min="6654" max="6654" width="16.42578125" style="189" customWidth="1"/>
    <col min="6655" max="6655" width="0" style="189" hidden="1" customWidth="1"/>
    <col min="6656" max="6656" width="9.85546875" style="189" customWidth="1"/>
    <col min="6657" max="6657" width="0" style="189" hidden="1" customWidth="1"/>
    <col min="6658" max="6658" width="5.7109375" style="189" customWidth="1"/>
    <col min="6659" max="6659" width="6" style="189" customWidth="1"/>
    <col min="6660" max="6660" width="5.5703125" style="189" customWidth="1"/>
    <col min="6661" max="6661" width="59.7109375" style="189" customWidth="1"/>
    <col min="6662" max="6662" width="19.28515625" style="189" customWidth="1"/>
    <col min="6663" max="6663" width="33" style="189" customWidth="1"/>
    <col min="6664" max="6664" width="31.28515625" style="189" customWidth="1"/>
    <col min="6665" max="6665" width="14.140625" style="189" customWidth="1"/>
    <col min="6666" max="6666" width="27" style="189" customWidth="1"/>
    <col min="6667" max="6905" width="9.140625" style="189"/>
    <col min="6906" max="6906" width="4.140625" style="189" customWidth="1"/>
    <col min="6907" max="6907" width="17.42578125" style="189" customWidth="1"/>
    <col min="6908" max="6908" width="22.140625" style="189" customWidth="1"/>
    <col min="6909" max="6909" width="0" style="189" hidden="1" customWidth="1"/>
    <col min="6910" max="6910" width="16.42578125" style="189" customWidth="1"/>
    <col min="6911" max="6911" width="0" style="189" hidden="1" customWidth="1"/>
    <col min="6912" max="6912" width="9.85546875" style="189" customWidth="1"/>
    <col min="6913" max="6913" width="0" style="189" hidden="1" customWidth="1"/>
    <col min="6914" max="6914" width="5.7109375" style="189" customWidth="1"/>
    <col min="6915" max="6915" width="6" style="189" customWidth="1"/>
    <col min="6916" max="6916" width="5.5703125" style="189" customWidth="1"/>
    <col min="6917" max="6917" width="59.7109375" style="189" customWidth="1"/>
    <col min="6918" max="6918" width="19.28515625" style="189" customWidth="1"/>
    <col min="6919" max="6919" width="33" style="189" customWidth="1"/>
    <col min="6920" max="6920" width="31.28515625" style="189" customWidth="1"/>
    <col min="6921" max="6921" width="14.140625" style="189" customWidth="1"/>
    <col min="6922" max="6922" width="27" style="189" customWidth="1"/>
    <col min="6923" max="7161" width="9.140625" style="189"/>
    <col min="7162" max="7162" width="4.140625" style="189" customWidth="1"/>
    <col min="7163" max="7163" width="17.42578125" style="189" customWidth="1"/>
    <col min="7164" max="7164" width="22.140625" style="189" customWidth="1"/>
    <col min="7165" max="7165" width="0" style="189" hidden="1" customWidth="1"/>
    <col min="7166" max="7166" width="16.42578125" style="189" customWidth="1"/>
    <col min="7167" max="7167" width="0" style="189" hidden="1" customWidth="1"/>
    <col min="7168" max="7168" width="9.85546875" style="189" customWidth="1"/>
    <col min="7169" max="7169" width="0" style="189" hidden="1" customWidth="1"/>
    <col min="7170" max="7170" width="5.7109375" style="189" customWidth="1"/>
    <col min="7171" max="7171" width="6" style="189" customWidth="1"/>
    <col min="7172" max="7172" width="5.5703125" style="189" customWidth="1"/>
    <col min="7173" max="7173" width="59.7109375" style="189" customWidth="1"/>
    <col min="7174" max="7174" width="19.28515625" style="189" customWidth="1"/>
    <col min="7175" max="7175" width="33" style="189" customWidth="1"/>
    <col min="7176" max="7176" width="31.28515625" style="189" customWidth="1"/>
    <col min="7177" max="7177" width="14.140625" style="189" customWidth="1"/>
    <col min="7178" max="7178" width="27" style="189" customWidth="1"/>
    <col min="7179" max="7417" width="9.140625" style="189"/>
    <col min="7418" max="7418" width="4.140625" style="189" customWidth="1"/>
    <col min="7419" max="7419" width="17.42578125" style="189" customWidth="1"/>
    <col min="7420" max="7420" width="22.140625" style="189" customWidth="1"/>
    <col min="7421" max="7421" width="0" style="189" hidden="1" customWidth="1"/>
    <col min="7422" max="7422" width="16.42578125" style="189" customWidth="1"/>
    <col min="7423" max="7423" width="0" style="189" hidden="1" customWidth="1"/>
    <col min="7424" max="7424" width="9.85546875" style="189" customWidth="1"/>
    <col min="7425" max="7425" width="0" style="189" hidden="1" customWidth="1"/>
    <col min="7426" max="7426" width="5.7109375" style="189" customWidth="1"/>
    <col min="7427" max="7427" width="6" style="189" customWidth="1"/>
    <col min="7428" max="7428" width="5.5703125" style="189" customWidth="1"/>
    <col min="7429" max="7429" width="59.7109375" style="189" customWidth="1"/>
    <col min="7430" max="7430" width="19.28515625" style="189" customWidth="1"/>
    <col min="7431" max="7431" width="33" style="189" customWidth="1"/>
    <col min="7432" max="7432" width="31.28515625" style="189" customWidth="1"/>
    <col min="7433" max="7433" width="14.140625" style="189" customWidth="1"/>
    <col min="7434" max="7434" width="27" style="189" customWidth="1"/>
    <col min="7435" max="7673" width="9.140625" style="189"/>
    <col min="7674" max="7674" width="4.140625" style="189" customWidth="1"/>
    <col min="7675" max="7675" width="17.42578125" style="189" customWidth="1"/>
    <col min="7676" max="7676" width="22.140625" style="189" customWidth="1"/>
    <col min="7677" max="7677" width="0" style="189" hidden="1" customWidth="1"/>
    <col min="7678" max="7678" width="16.42578125" style="189" customWidth="1"/>
    <col min="7679" max="7679" width="0" style="189" hidden="1" customWidth="1"/>
    <col min="7680" max="7680" width="9.85546875" style="189" customWidth="1"/>
    <col min="7681" max="7681" width="0" style="189" hidden="1" customWidth="1"/>
    <col min="7682" max="7682" width="5.7109375" style="189" customWidth="1"/>
    <col min="7683" max="7683" width="6" style="189" customWidth="1"/>
    <col min="7684" max="7684" width="5.5703125" style="189" customWidth="1"/>
    <col min="7685" max="7685" width="59.7109375" style="189" customWidth="1"/>
    <col min="7686" max="7686" width="19.28515625" style="189" customWidth="1"/>
    <col min="7687" max="7687" width="33" style="189" customWidth="1"/>
    <col min="7688" max="7688" width="31.28515625" style="189" customWidth="1"/>
    <col min="7689" max="7689" width="14.140625" style="189" customWidth="1"/>
    <col min="7690" max="7690" width="27" style="189" customWidth="1"/>
    <col min="7691" max="7929" width="9.140625" style="189"/>
    <col min="7930" max="7930" width="4.140625" style="189" customWidth="1"/>
    <col min="7931" max="7931" width="17.42578125" style="189" customWidth="1"/>
    <col min="7932" max="7932" width="22.140625" style="189" customWidth="1"/>
    <col min="7933" max="7933" width="0" style="189" hidden="1" customWidth="1"/>
    <col min="7934" max="7934" width="16.42578125" style="189" customWidth="1"/>
    <col min="7935" max="7935" width="0" style="189" hidden="1" customWidth="1"/>
    <col min="7936" max="7936" width="9.85546875" style="189" customWidth="1"/>
    <col min="7937" max="7937" width="0" style="189" hidden="1" customWidth="1"/>
    <col min="7938" max="7938" width="5.7109375" style="189" customWidth="1"/>
    <col min="7939" max="7939" width="6" style="189" customWidth="1"/>
    <col min="7940" max="7940" width="5.5703125" style="189" customWidth="1"/>
    <col min="7941" max="7941" width="59.7109375" style="189" customWidth="1"/>
    <col min="7942" max="7942" width="19.28515625" style="189" customWidth="1"/>
    <col min="7943" max="7943" width="33" style="189" customWidth="1"/>
    <col min="7944" max="7944" width="31.28515625" style="189" customWidth="1"/>
    <col min="7945" max="7945" width="14.140625" style="189" customWidth="1"/>
    <col min="7946" max="7946" width="27" style="189" customWidth="1"/>
    <col min="7947" max="8185" width="9.140625" style="189"/>
    <col min="8186" max="8186" width="4.140625" style="189" customWidth="1"/>
    <col min="8187" max="8187" width="17.42578125" style="189" customWidth="1"/>
    <col min="8188" max="8188" width="22.140625" style="189" customWidth="1"/>
    <col min="8189" max="8189" width="0" style="189" hidden="1" customWidth="1"/>
    <col min="8190" max="8190" width="16.42578125" style="189" customWidth="1"/>
    <col min="8191" max="8191" width="0" style="189" hidden="1" customWidth="1"/>
    <col min="8192" max="8192" width="9.85546875" style="189" customWidth="1"/>
    <col min="8193" max="8193" width="0" style="189" hidden="1" customWidth="1"/>
    <col min="8194" max="8194" width="5.7109375" style="189" customWidth="1"/>
    <col min="8195" max="8195" width="6" style="189" customWidth="1"/>
    <col min="8196" max="8196" width="5.5703125" style="189" customWidth="1"/>
    <col min="8197" max="8197" width="59.7109375" style="189" customWidth="1"/>
    <col min="8198" max="8198" width="19.28515625" style="189" customWidth="1"/>
    <col min="8199" max="8199" width="33" style="189" customWidth="1"/>
    <col min="8200" max="8200" width="31.28515625" style="189" customWidth="1"/>
    <col min="8201" max="8201" width="14.140625" style="189" customWidth="1"/>
    <col min="8202" max="8202" width="27" style="189" customWidth="1"/>
    <col min="8203" max="8441" width="9.140625" style="189"/>
    <col min="8442" max="8442" width="4.140625" style="189" customWidth="1"/>
    <col min="8443" max="8443" width="17.42578125" style="189" customWidth="1"/>
    <col min="8444" max="8444" width="22.140625" style="189" customWidth="1"/>
    <col min="8445" max="8445" width="0" style="189" hidden="1" customWidth="1"/>
    <col min="8446" max="8446" width="16.42578125" style="189" customWidth="1"/>
    <col min="8447" max="8447" width="0" style="189" hidden="1" customWidth="1"/>
    <col min="8448" max="8448" width="9.85546875" style="189" customWidth="1"/>
    <col min="8449" max="8449" width="0" style="189" hidden="1" customWidth="1"/>
    <col min="8450" max="8450" width="5.7109375" style="189" customWidth="1"/>
    <col min="8451" max="8451" width="6" style="189" customWidth="1"/>
    <col min="8452" max="8452" width="5.5703125" style="189" customWidth="1"/>
    <col min="8453" max="8453" width="59.7109375" style="189" customWidth="1"/>
    <col min="8454" max="8454" width="19.28515625" style="189" customWidth="1"/>
    <col min="8455" max="8455" width="33" style="189" customWidth="1"/>
    <col min="8456" max="8456" width="31.28515625" style="189" customWidth="1"/>
    <col min="8457" max="8457" width="14.140625" style="189" customWidth="1"/>
    <col min="8458" max="8458" width="27" style="189" customWidth="1"/>
    <col min="8459" max="8697" width="9.140625" style="189"/>
    <col min="8698" max="8698" width="4.140625" style="189" customWidth="1"/>
    <col min="8699" max="8699" width="17.42578125" style="189" customWidth="1"/>
    <col min="8700" max="8700" width="22.140625" style="189" customWidth="1"/>
    <col min="8701" max="8701" width="0" style="189" hidden="1" customWidth="1"/>
    <col min="8702" max="8702" width="16.42578125" style="189" customWidth="1"/>
    <col min="8703" max="8703" width="0" style="189" hidden="1" customWidth="1"/>
    <col min="8704" max="8704" width="9.85546875" style="189" customWidth="1"/>
    <col min="8705" max="8705" width="0" style="189" hidden="1" customWidth="1"/>
    <col min="8706" max="8706" width="5.7109375" style="189" customWidth="1"/>
    <col min="8707" max="8707" width="6" style="189" customWidth="1"/>
    <col min="8708" max="8708" width="5.5703125" style="189" customWidth="1"/>
    <col min="8709" max="8709" width="59.7109375" style="189" customWidth="1"/>
    <col min="8710" max="8710" width="19.28515625" style="189" customWidth="1"/>
    <col min="8711" max="8711" width="33" style="189" customWidth="1"/>
    <col min="8712" max="8712" width="31.28515625" style="189" customWidth="1"/>
    <col min="8713" max="8713" width="14.140625" style="189" customWidth="1"/>
    <col min="8714" max="8714" width="27" style="189" customWidth="1"/>
    <col min="8715" max="8953" width="9.140625" style="189"/>
    <col min="8954" max="8954" width="4.140625" style="189" customWidth="1"/>
    <col min="8955" max="8955" width="17.42578125" style="189" customWidth="1"/>
    <col min="8956" max="8956" width="22.140625" style="189" customWidth="1"/>
    <col min="8957" max="8957" width="0" style="189" hidden="1" customWidth="1"/>
    <col min="8958" max="8958" width="16.42578125" style="189" customWidth="1"/>
    <col min="8959" max="8959" width="0" style="189" hidden="1" customWidth="1"/>
    <col min="8960" max="8960" width="9.85546875" style="189" customWidth="1"/>
    <col min="8961" max="8961" width="0" style="189" hidden="1" customWidth="1"/>
    <col min="8962" max="8962" width="5.7109375" style="189" customWidth="1"/>
    <col min="8963" max="8963" width="6" style="189" customWidth="1"/>
    <col min="8964" max="8964" width="5.5703125" style="189" customWidth="1"/>
    <col min="8965" max="8965" width="59.7109375" style="189" customWidth="1"/>
    <col min="8966" max="8966" width="19.28515625" style="189" customWidth="1"/>
    <col min="8967" max="8967" width="33" style="189" customWidth="1"/>
    <col min="8968" max="8968" width="31.28515625" style="189" customWidth="1"/>
    <col min="8969" max="8969" width="14.140625" style="189" customWidth="1"/>
    <col min="8970" max="8970" width="27" style="189" customWidth="1"/>
    <col min="8971" max="9209" width="9.140625" style="189"/>
    <col min="9210" max="9210" width="4.140625" style="189" customWidth="1"/>
    <col min="9211" max="9211" width="17.42578125" style="189" customWidth="1"/>
    <col min="9212" max="9212" width="22.140625" style="189" customWidth="1"/>
    <col min="9213" max="9213" width="0" style="189" hidden="1" customWidth="1"/>
    <col min="9214" max="9214" width="16.42578125" style="189" customWidth="1"/>
    <col min="9215" max="9215" width="0" style="189" hidden="1" customWidth="1"/>
    <col min="9216" max="9216" width="9.85546875" style="189" customWidth="1"/>
    <col min="9217" max="9217" width="0" style="189" hidden="1" customWidth="1"/>
    <col min="9218" max="9218" width="5.7109375" style="189" customWidth="1"/>
    <col min="9219" max="9219" width="6" style="189" customWidth="1"/>
    <col min="9220" max="9220" width="5.5703125" style="189" customWidth="1"/>
    <col min="9221" max="9221" width="59.7109375" style="189" customWidth="1"/>
    <col min="9222" max="9222" width="19.28515625" style="189" customWidth="1"/>
    <col min="9223" max="9223" width="33" style="189" customWidth="1"/>
    <col min="9224" max="9224" width="31.28515625" style="189" customWidth="1"/>
    <col min="9225" max="9225" width="14.140625" style="189" customWidth="1"/>
    <col min="9226" max="9226" width="27" style="189" customWidth="1"/>
    <col min="9227" max="9465" width="9.140625" style="189"/>
    <col min="9466" max="9466" width="4.140625" style="189" customWidth="1"/>
    <col min="9467" max="9467" width="17.42578125" style="189" customWidth="1"/>
    <col min="9468" max="9468" width="22.140625" style="189" customWidth="1"/>
    <col min="9469" max="9469" width="0" style="189" hidden="1" customWidth="1"/>
    <col min="9470" max="9470" width="16.42578125" style="189" customWidth="1"/>
    <col min="9471" max="9471" width="0" style="189" hidden="1" customWidth="1"/>
    <col min="9472" max="9472" width="9.85546875" style="189" customWidth="1"/>
    <col min="9473" max="9473" width="0" style="189" hidden="1" customWidth="1"/>
    <col min="9474" max="9474" width="5.7109375" style="189" customWidth="1"/>
    <col min="9475" max="9475" width="6" style="189" customWidth="1"/>
    <col min="9476" max="9476" width="5.5703125" style="189" customWidth="1"/>
    <col min="9477" max="9477" width="59.7109375" style="189" customWidth="1"/>
    <col min="9478" max="9478" width="19.28515625" style="189" customWidth="1"/>
    <col min="9479" max="9479" width="33" style="189" customWidth="1"/>
    <col min="9480" max="9480" width="31.28515625" style="189" customWidth="1"/>
    <col min="9481" max="9481" width="14.140625" style="189" customWidth="1"/>
    <col min="9482" max="9482" width="27" style="189" customWidth="1"/>
    <col min="9483" max="9721" width="9.140625" style="189"/>
    <col min="9722" max="9722" width="4.140625" style="189" customWidth="1"/>
    <col min="9723" max="9723" width="17.42578125" style="189" customWidth="1"/>
    <col min="9724" max="9724" width="22.140625" style="189" customWidth="1"/>
    <col min="9725" max="9725" width="0" style="189" hidden="1" customWidth="1"/>
    <col min="9726" max="9726" width="16.42578125" style="189" customWidth="1"/>
    <col min="9727" max="9727" width="0" style="189" hidden="1" customWidth="1"/>
    <col min="9728" max="9728" width="9.85546875" style="189" customWidth="1"/>
    <col min="9729" max="9729" width="0" style="189" hidden="1" customWidth="1"/>
    <col min="9730" max="9730" width="5.7109375" style="189" customWidth="1"/>
    <col min="9731" max="9731" width="6" style="189" customWidth="1"/>
    <col min="9732" max="9732" width="5.5703125" style="189" customWidth="1"/>
    <col min="9733" max="9733" width="59.7109375" style="189" customWidth="1"/>
    <col min="9734" max="9734" width="19.28515625" style="189" customWidth="1"/>
    <col min="9735" max="9735" width="33" style="189" customWidth="1"/>
    <col min="9736" max="9736" width="31.28515625" style="189" customWidth="1"/>
    <col min="9737" max="9737" width="14.140625" style="189" customWidth="1"/>
    <col min="9738" max="9738" width="27" style="189" customWidth="1"/>
    <col min="9739" max="9977" width="9.140625" style="189"/>
    <col min="9978" max="9978" width="4.140625" style="189" customWidth="1"/>
    <col min="9979" max="9979" width="17.42578125" style="189" customWidth="1"/>
    <col min="9980" max="9980" width="22.140625" style="189" customWidth="1"/>
    <col min="9981" max="9981" width="0" style="189" hidden="1" customWidth="1"/>
    <col min="9982" max="9982" width="16.42578125" style="189" customWidth="1"/>
    <col min="9983" max="9983" width="0" style="189" hidden="1" customWidth="1"/>
    <col min="9984" max="9984" width="9.85546875" style="189" customWidth="1"/>
    <col min="9985" max="9985" width="0" style="189" hidden="1" customWidth="1"/>
    <col min="9986" max="9986" width="5.7109375" style="189" customWidth="1"/>
    <col min="9987" max="9987" width="6" style="189" customWidth="1"/>
    <col min="9988" max="9988" width="5.5703125" style="189" customWidth="1"/>
    <col min="9989" max="9989" width="59.7109375" style="189" customWidth="1"/>
    <col min="9990" max="9990" width="19.28515625" style="189" customWidth="1"/>
    <col min="9991" max="9991" width="33" style="189" customWidth="1"/>
    <col min="9992" max="9992" width="31.28515625" style="189" customWidth="1"/>
    <col min="9993" max="9993" width="14.140625" style="189" customWidth="1"/>
    <col min="9994" max="9994" width="27" style="189" customWidth="1"/>
    <col min="9995" max="10233" width="9.140625" style="189"/>
    <col min="10234" max="10234" width="4.140625" style="189" customWidth="1"/>
    <col min="10235" max="10235" width="17.42578125" style="189" customWidth="1"/>
    <col min="10236" max="10236" width="22.140625" style="189" customWidth="1"/>
    <col min="10237" max="10237" width="0" style="189" hidden="1" customWidth="1"/>
    <col min="10238" max="10238" width="16.42578125" style="189" customWidth="1"/>
    <col min="10239" max="10239" width="0" style="189" hidden="1" customWidth="1"/>
    <col min="10240" max="10240" width="9.85546875" style="189" customWidth="1"/>
    <col min="10241" max="10241" width="0" style="189" hidden="1" customWidth="1"/>
    <col min="10242" max="10242" width="5.7109375" style="189" customWidth="1"/>
    <col min="10243" max="10243" width="6" style="189" customWidth="1"/>
    <col min="10244" max="10244" width="5.5703125" style="189" customWidth="1"/>
    <col min="10245" max="10245" width="59.7109375" style="189" customWidth="1"/>
    <col min="10246" max="10246" width="19.28515625" style="189" customWidth="1"/>
    <col min="10247" max="10247" width="33" style="189" customWidth="1"/>
    <col min="10248" max="10248" width="31.28515625" style="189" customWidth="1"/>
    <col min="10249" max="10249" width="14.140625" style="189" customWidth="1"/>
    <col min="10250" max="10250" width="27" style="189" customWidth="1"/>
    <col min="10251" max="10489" width="9.140625" style="189"/>
    <col min="10490" max="10490" width="4.140625" style="189" customWidth="1"/>
    <col min="10491" max="10491" width="17.42578125" style="189" customWidth="1"/>
    <col min="10492" max="10492" width="22.140625" style="189" customWidth="1"/>
    <col min="10493" max="10493" width="0" style="189" hidden="1" customWidth="1"/>
    <col min="10494" max="10494" width="16.42578125" style="189" customWidth="1"/>
    <col min="10495" max="10495" width="0" style="189" hidden="1" customWidth="1"/>
    <col min="10496" max="10496" width="9.85546875" style="189" customWidth="1"/>
    <col min="10497" max="10497" width="0" style="189" hidden="1" customWidth="1"/>
    <col min="10498" max="10498" width="5.7109375" style="189" customWidth="1"/>
    <col min="10499" max="10499" width="6" style="189" customWidth="1"/>
    <col min="10500" max="10500" width="5.5703125" style="189" customWidth="1"/>
    <col min="10501" max="10501" width="59.7109375" style="189" customWidth="1"/>
    <col min="10502" max="10502" width="19.28515625" style="189" customWidth="1"/>
    <col min="10503" max="10503" width="33" style="189" customWidth="1"/>
    <col min="10504" max="10504" width="31.28515625" style="189" customWidth="1"/>
    <col min="10505" max="10505" width="14.140625" style="189" customWidth="1"/>
    <col min="10506" max="10506" width="27" style="189" customWidth="1"/>
    <col min="10507" max="10745" width="9.140625" style="189"/>
    <col min="10746" max="10746" width="4.140625" style="189" customWidth="1"/>
    <col min="10747" max="10747" width="17.42578125" style="189" customWidth="1"/>
    <col min="10748" max="10748" width="22.140625" style="189" customWidth="1"/>
    <col min="10749" max="10749" width="0" style="189" hidden="1" customWidth="1"/>
    <col min="10750" max="10750" width="16.42578125" style="189" customWidth="1"/>
    <col min="10751" max="10751" width="0" style="189" hidden="1" customWidth="1"/>
    <col min="10752" max="10752" width="9.85546875" style="189" customWidth="1"/>
    <col min="10753" max="10753" width="0" style="189" hidden="1" customWidth="1"/>
    <col min="10754" max="10754" width="5.7109375" style="189" customWidth="1"/>
    <col min="10755" max="10755" width="6" style="189" customWidth="1"/>
    <col min="10756" max="10756" width="5.5703125" style="189" customWidth="1"/>
    <col min="10757" max="10757" width="59.7109375" style="189" customWidth="1"/>
    <col min="10758" max="10758" width="19.28515625" style="189" customWidth="1"/>
    <col min="10759" max="10759" width="33" style="189" customWidth="1"/>
    <col min="10760" max="10760" width="31.28515625" style="189" customWidth="1"/>
    <col min="10761" max="10761" width="14.140625" style="189" customWidth="1"/>
    <col min="10762" max="10762" width="27" style="189" customWidth="1"/>
    <col min="10763" max="11001" width="9.140625" style="189"/>
    <col min="11002" max="11002" width="4.140625" style="189" customWidth="1"/>
    <col min="11003" max="11003" width="17.42578125" style="189" customWidth="1"/>
    <col min="11004" max="11004" width="22.140625" style="189" customWidth="1"/>
    <col min="11005" max="11005" width="0" style="189" hidden="1" customWidth="1"/>
    <col min="11006" max="11006" width="16.42578125" style="189" customWidth="1"/>
    <col min="11007" max="11007" width="0" style="189" hidden="1" customWidth="1"/>
    <col min="11008" max="11008" width="9.85546875" style="189" customWidth="1"/>
    <col min="11009" max="11009" width="0" style="189" hidden="1" customWidth="1"/>
    <col min="11010" max="11010" width="5.7109375" style="189" customWidth="1"/>
    <col min="11011" max="11011" width="6" style="189" customWidth="1"/>
    <col min="11012" max="11012" width="5.5703125" style="189" customWidth="1"/>
    <col min="11013" max="11013" width="59.7109375" style="189" customWidth="1"/>
    <col min="11014" max="11014" width="19.28515625" style="189" customWidth="1"/>
    <col min="11015" max="11015" width="33" style="189" customWidth="1"/>
    <col min="11016" max="11016" width="31.28515625" style="189" customWidth="1"/>
    <col min="11017" max="11017" width="14.140625" style="189" customWidth="1"/>
    <col min="11018" max="11018" width="27" style="189" customWidth="1"/>
    <col min="11019" max="11257" width="9.140625" style="189"/>
    <col min="11258" max="11258" width="4.140625" style="189" customWidth="1"/>
    <col min="11259" max="11259" width="17.42578125" style="189" customWidth="1"/>
    <col min="11260" max="11260" width="22.140625" style="189" customWidth="1"/>
    <col min="11261" max="11261" width="0" style="189" hidden="1" customWidth="1"/>
    <col min="11262" max="11262" width="16.42578125" style="189" customWidth="1"/>
    <col min="11263" max="11263" width="0" style="189" hidden="1" customWidth="1"/>
    <col min="11264" max="11264" width="9.85546875" style="189" customWidth="1"/>
    <col min="11265" max="11265" width="0" style="189" hidden="1" customWidth="1"/>
    <col min="11266" max="11266" width="5.7109375" style="189" customWidth="1"/>
    <col min="11267" max="11267" width="6" style="189" customWidth="1"/>
    <col min="11268" max="11268" width="5.5703125" style="189" customWidth="1"/>
    <col min="11269" max="11269" width="59.7109375" style="189" customWidth="1"/>
    <col min="11270" max="11270" width="19.28515625" style="189" customWidth="1"/>
    <col min="11271" max="11271" width="33" style="189" customWidth="1"/>
    <col min="11272" max="11272" width="31.28515625" style="189" customWidth="1"/>
    <col min="11273" max="11273" width="14.140625" style="189" customWidth="1"/>
    <col min="11274" max="11274" width="27" style="189" customWidth="1"/>
    <col min="11275" max="11513" width="9.140625" style="189"/>
    <col min="11514" max="11514" width="4.140625" style="189" customWidth="1"/>
    <col min="11515" max="11515" width="17.42578125" style="189" customWidth="1"/>
    <col min="11516" max="11516" width="22.140625" style="189" customWidth="1"/>
    <col min="11517" max="11517" width="0" style="189" hidden="1" customWidth="1"/>
    <col min="11518" max="11518" width="16.42578125" style="189" customWidth="1"/>
    <col min="11519" max="11519" width="0" style="189" hidden="1" customWidth="1"/>
    <col min="11520" max="11520" width="9.85546875" style="189" customWidth="1"/>
    <col min="11521" max="11521" width="0" style="189" hidden="1" customWidth="1"/>
    <col min="11522" max="11522" width="5.7109375" style="189" customWidth="1"/>
    <col min="11523" max="11523" width="6" style="189" customWidth="1"/>
    <col min="11524" max="11524" width="5.5703125" style="189" customWidth="1"/>
    <col min="11525" max="11525" width="59.7109375" style="189" customWidth="1"/>
    <col min="11526" max="11526" width="19.28515625" style="189" customWidth="1"/>
    <col min="11527" max="11527" width="33" style="189" customWidth="1"/>
    <col min="11528" max="11528" width="31.28515625" style="189" customWidth="1"/>
    <col min="11529" max="11529" width="14.140625" style="189" customWidth="1"/>
    <col min="11530" max="11530" width="27" style="189" customWidth="1"/>
    <col min="11531" max="11769" width="9.140625" style="189"/>
    <col min="11770" max="11770" width="4.140625" style="189" customWidth="1"/>
    <col min="11771" max="11771" width="17.42578125" style="189" customWidth="1"/>
    <col min="11772" max="11772" width="22.140625" style="189" customWidth="1"/>
    <col min="11773" max="11773" width="0" style="189" hidden="1" customWidth="1"/>
    <col min="11774" max="11774" width="16.42578125" style="189" customWidth="1"/>
    <col min="11775" max="11775" width="0" style="189" hidden="1" customWidth="1"/>
    <col min="11776" max="11776" width="9.85546875" style="189" customWidth="1"/>
    <col min="11777" max="11777" width="0" style="189" hidden="1" customWidth="1"/>
    <col min="11778" max="11778" width="5.7109375" style="189" customWidth="1"/>
    <col min="11779" max="11779" width="6" style="189" customWidth="1"/>
    <col min="11780" max="11780" width="5.5703125" style="189" customWidth="1"/>
    <col min="11781" max="11781" width="59.7109375" style="189" customWidth="1"/>
    <col min="11782" max="11782" width="19.28515625" style="189" customWidth="1"/>
    <col min="11783" max="11783" width="33" style="189" customWidth="1"/>
    <col min="11784" max="11784" width="31.28515625" style="189" customWidth="1"/>
    <col min="11785" max="11785" width="14.140625" style="189" customWidth="1"/>
    <col min="11786" max="11786" width="27" style="189" customWidth="1"/>
    <col min="11787" max="12025" width="9.140625" style="189"/>
    <col min="12026" max="12026" width="4.140625" style="189" customWidth="1"/>
    <col min="12027" max="12027" width="17.42578125" style="189" customWidth="1"/>
    <col min="12028" max="12028" width="22.140625" style="189" customWidth="1"/>
    <col min="12029" max="12029" width="0" style="189" hidden="1" customWidth="1"/>
    <col min="12030" max="12030" width="16.42578125" style="189" customWidth="1"/>
    <col min="12031" max="12031" width="0" style="189" hidden="1" customWidth="1"/>
    <col min="12032" max="12032" width="9.85546875" style="189" customWidth="1"/>
    <col min="12033" max="12033" width="0" style="189" hidden="1" customWidth="1"/>
    <col min="12034" max="12034" width="5.7109375" style="189" customWidth="1"/>
    <col min="12035" max="12035" width="6" style="189" customWidth="1"/>
    <col min="12036" max="12036" width="5.5703125" style="189" customWidth="1"/>
    <col min="12037" max="12037" width="59.7109375" style="189" customWidth="1"/>
    <col min="12038" max="12038" width="19.28515625" style="189" customWidth="1"/>
    <col min="12039" max="12039" width="33" style="189" customWidth="1"/>
    <col min="12040" max="12040" width="31.28515625" style="189" customWidth="1"/>
    <col min="12041" max="12041" width="14.140625" style="189" customWidth="1"/>
    <col min="12042" max="12042" width="27" style="189" customWidth="1"/>
    <col min="12043" max="12281" width="9.140625" style="189"/>
    <col min="12282" max="12282" width="4.140625" style="189" customWidth="1"/>
    <col min="12283" max="12283" width="17.42578125" style="189" customWidth="1"/>
    <col min="12284" max="12284" width="22.140625" style="189" customWidth="1"/>
    <col min="12285" max="12285" width="0" style="189" hidden="1" customWidth="1"/>
    <col min="12286" max="12286" width="16.42578125" style="189" customWidth="1"/>
    <col min="12287" max="12287" width="0" style="189" hidden="1" customWidth="1"/>
    <col min="12288" max="12288" width="9.85546875" style="189" customWidth="1"/>
    <col min="12289" max="12289" width="0" style="189" hidden="1" customWidth="1"/>
    <col min="12290" max="12290" width="5.7109375" style="189" customWidth="1"/>
    <col min="12291" max="12291" width="6" style="189" customWidth="1"/>
    <col min="12292" max="12292" width="5.5703125" style="189" customWidth="1"/>
    <col min="12293" max="12293" width="59.7109375" style="189" customWidth="1"/>
    <col min="12294" max="12294" width="19.28515625" style="189" customWidth="1"/>
    <col min="12295" max="12295" width="33" style="189" customWidth="1"/>
    <col min="12296" max="12296" width="31.28515625" style="189" customWidth="1"/>
    <col min="12297" max="12297" width="14.140625" style="189" customWidth="1"/>
    <col min="12298" max="12298" width="27" style="189" customWidth="1"/>
    <col min="12299" max="12537" width="9.140625" style="189"/>
    <col min="12538" max="12538" width="4.140625" style="189" customWidth="1"/>
    <col min="12539" max="12539" width="17.42578125" style="189" customWidth="1"/>
    <col min="12540" max="12540" width="22.140625" style="189" customWidth="1"/>
    <col min="12541" max="12541" width="0" style="189" hidden="1" customWidth="1"/>
    <col min="12542" max="12542" width="16.42578125" style="189" customWidth="1"/>
    <col min="12543" max="12543" width="0" style="189" hidden="1" customWidth="1"/>
    <col min="12544" max="12544" width="9.85546875" style="189" customWidth="1"/>
    <col min="12545" max="12545" width="0" style="189" hidden="1" customWidth="1"/>
    <col min="12546" max="12546" width="5.7109375" style="189" customWidth="1"/>
    <col min="12547" max="12547" width="6" style="189" customWidth="1"/>
    <col min="12548" max="12548" width="5.5703125" style="189" customWidth="1"/>
    <col min="12549" max="12549" width="59.7109375" style="189" customWidth="1"/>
    <col min="12550" max="12550" width="19.28515625" style="189" customWidth="1"/>
    <col min="12551" max="12551" width="33" style="189" customWidth="1"/>
    <col min="12552" max="12552" width="31.28515625" style="189" customWidth="1"/>
    <col min="12553" max="12553" width="14.140625" style="189" customWidth="1"/>
    <col min="12554" max="12554" width="27" style="189" customWidth="1"/>
    <col min="12555" max="12793" width="9.140625" style="189"/>
    <col min="12794" max="12794" width="4.140625" style="189" customWidth="1"/>
    <col min="12795" max="12795" width="17.42578125" style="189" customWidth="1"/>
    <col min="12796" max="12796" width="22.140625" style="189" customWidth="1"/>
    <col min="12797" max="12797" width="0" style="189" hidden="1" customWidth="1"/>
    <col min="12798" max="12798" width="16.42578125" style="189" customWidth="1"/>
    <col min="12799" max="12799" width="0" style="189" hidden="1" customWidth="1"/>
    <col min="12800" max="12800" width="9.85546875" style="189" customWidth="1"/>
    <col min="12801" max="12801" width="0" style="189" hidden="1" customWidth="1"/>
    <col min="12802" max="12802" width="5.7109375" style="189" customWidth="1"/>
    <col min="12803" max="12803" width="6" style="189" customWidth="1"/>
    <col min="12804" max="12804" width="5.5703125" style="189" customWidth="1"/>
    <col min="12805" max="12805" width="59.7109375" style="189" customWidth="1"/>
    <col min="12806" max="12806" width="19.28515625" style="189" customWidth="1"/>
    <col min="12807" max="12807" width="33" style="189" customWidth="1"/>
    <col min="12808" max="12808" width="31.28515625" style="189" customWidth="1"/>
    <col min="12809" max="12809" width="14.140625" style="189" customWidth="1"/>
    <col min="12810" max="12810" width="27" style="189" customWidth="1"/>
    <col min="12811" max="13049" width="9.140625" style="189"/>
    <col min="13050" max="13050" width="4.140625" style="189" customWidth="1"/>
    <col min="13051" max="13051" width="17.42578125" style="189" customWidth="1"/>
    <col min="13052" max="13052" width="22.140625" style="189" customWidth="1"/>
    <col min="13053" max="13053" width="0" style="189" hidden="1" customWidth="1"/>
    <col min="13054" max="13054" width="16.42578125" style="189" customWidth="1"/>
    <col min="13055" max="13055" width="0" style="189" hidden="1" customWidth="1"/>
    <col min="13056" max="13056" width="9.85546875" style="189" customWidth="1"/>
    <col min="13057" max="13057" width="0" style="189" hidden="1" customWidth="1"/>
    <col min="13058" max="13058" width="5.7109375" style="189" customWidth="1"/>
    <col min="13059" max="13059" width="6" style="189" customWidth="1"/>
    <col min="13060" max="13060" width="5.5703125" style="189" customWidth="1"/>
    <col min="13061" max="13061" width="59.7109375" style="189" customWidth="1"/>
    <col min="13062" max="13062" width="19.28515625" style="189" customWidth="1"/>
    <col min="13063" max="13063" width="33" style="189" customWidth="1"/>
    <col min="13064" max="13064" width="31.28515625" style="189" customWidth="1"/>
    <col min="13065" max="13065" width="14.140625" style="189" customWidth="1"/>
    <col min="13066" max="13066" width="27" style="189" customWidth="1"/>
    <col min="13067" max="13305" width="9.140625" style="189"/>
    <col min="13306" max="13306" width="4.140625" style="189" customWidth="1"/>
    <col min="13307" max="13307" width="17.42578125" style="189" customWidth="1"/>
    <col min="13308" max="13308" width="22.140625" style="189" customWidth="1"/>
    <col min="13309" max="13309" width="0" style="189" hidden="1" customWidth="1"/>
    <col min="13310" max="13310" width="16.42578125" style="189" customWidth="1"/>
    <col min="13311" max="13311" width="0" style="189" hidden="1" customWidth="1"/>
    <col min="13312" max="13312" width="9.85546875" style="189" customWidth="1"/>
    <col min="13313" max="13313" width="0" style="189" hidden="1" customWidth="1"/>
    <col min="13314" max="13314" width="5.7109375" style="189" customWidth="1"/>
    <col min="13315" max="13315" width="6" style="189" customWidth="1"/>
    <col min="13316" max="13316" width="5.5703125" style="189" customWidth="1"/>
    <col min="13317" max="13317" width="59.7109375" style="189" customWidth="1"/>
    <col min="13318" max="13318" width="19.28515625" style="189" customWidth="1"/>
    <col min="13319" max="13319" width="33" style="189" customWidth="1"/>
    <col min="13320" max="13320" width="31.28515625" style="189" customWidth="1"/>
    <col min="13321" max="13321" width="14.140625" style="189" customWidth="1"/>
    <col min="13322" max="13322" width="27" style="189" customWidth="1"/>
    <col min="13323" max="13561" width="9.140625" style="189"/>
    <col min="13562" max="13562" width="4.140625" style="189" customWidth="1"/>
    <col min="13563" max="13563" width="17.42578125" style="189" customWidth="1"/>
    <col min="13564" max="13564" width="22.140625" style="189" customWidth="1"/>
    <col min="13565" max="13565" width="0" style="189" hidden="1" customWidth="1"/>
    <col min="13566" max="13566" width="16.42578125" style="189" customWidth="1"/>
    <col min="13567" max="13567" width="0" style="189" hidden="1" customWidth="1"/>
    <col min="13568" max="13568" width="9.85546875" style="189" customWidth="1"/>
    <col min="13569" max="13569" width="0" style="189" hidden="1" customWidth="1"/>
    <col min="13570" max="13570" width="5.7109375" style="189" customWidth="1"/>
    <col min="13571" max="13571" width="6" style="189" customWidth="1"/>
    <col min="13572" max="13572" width="5.5703125" style="189" customWidth="1"/>
    <col min="13573" max="13573" width="59.7109375" style="189" customWidth="1"/>
    <col min="13574" max="13574" width="19.28515625" style="189" customWidth="1"/>
    <col min="13575" max="13575" width="33" style="189" customWidth="1"/>
    <col min="13576" max="13576" width="31.28515625" style="189" customWidth="1"/>
    <col min="13577" max="13577" width="14.140625" style="189" customWidth="1"/>
    <col min="13578" max="13578" width="27" style="189" customWidth="1"/>
    <col min="13579" max="13817" width="9.140625" style="189"/>
    <col min="13818" max="13818" width="4.140625" style="189" customWidth="1"/>
    <col min="13819" max="13819" width="17.42578125" style="189" customWidth="1"/>
    <col min="13820" max="13820" width="22.140625" style="189" customWidth="1"/>
    <col min="13821" max="13821" width="0" style="189" hidden="1" customWidth="1"/>
    <col min="13822" max="13822" width="16.42578125" style="189" customWidth="1"/>
    <col min="13823" max="13823" width="0" style="189" hidden="1" customWidth="1"/>
    <col min="13824" max="13824" width="9.85546875" style="189" customWidth="1"/>
    <col min="13825" max="13825" width="0" style="189" hidden="1" customWidth="1"/>
    <col min="13826" max="13826" width="5.7109375" style="189" customWidth="1"/>
    <col min="13827" max="13827" width="6" style="189" customWidth="1"/>
    <col min="13828" max="13828" width="5.5703125" style="189" customWidth="1"/>
    <col min="13829" max="13829" width="59.7109375" style="189" customWidth="1"/>
    <col min="13830" max="13830" width="19.28515625" style="189" customWidth="1"/>
    <col min="13831" max="13831" width="33" style="189" customWidth="1"/>
    <col min="13832" max="13832" width="31.28515625" style="189" customWidth="1"/>
    <col min="13833" max="13833" width="14.140625" style="189" customWidth="1"/>
    <col min="13834" max="13834" width="27" style="189" customWidth="1"/>
    <col min="13835" max="14073" width="9.140625" style="189"/>
    <col min="14074" max="14074" width="4.140625" style="189" customWidth="1"/>
    <col min="14075" max="14075" width="17.42578125" style="189" customWidth="1"/>
    <col min="14076" max="14076" width="22.140625" style="189" customWidth="1"/>
    <col min="14077" max="14077" width="0" style="189" hidden="1" customWidth="1"/>
    <col min="14078" max="14078" width="16.42578125" style="189" customWidth="1"/>
    <col min="14079" max="14079" width="0" style="189" hidden="1" customWidth="1"/>
    <col min="14080" max="14080" width="9.85546875" style="189" customWidth="1"/>
    <col min="14081" max="14081" width="0" style="189" hidden="1" customWidth="1"/>
    <col min="14082" max="14082" width="5.7109375" style="189" customWidth="1"/>
    <col min="14083" max="14083" width="6" style="189" customWidth="1"/>
    <col min="14084" max="14084" width="5.5703125" style="189" customWidth="1"/>
    <col min="14085" max="14085" width="59.7109375" style="189" customWidth="1"/>
    <col min="14086" max="14086" width="19.28515625" style="189" customWidth="1"/>
    <col min="14087" max="14087" width="33" style="189" customWidth="1"/>
    <col min="14088" max="14088" width="31.28515625" style="189" customWidth="1"/>
    <col min="14089" max="14089" width="14.140625" style="189" customWidth="1"/>
    <col min="14090" max="14090" width="27" style="189" customWidth="1"/>
    <col min="14091" max="14329" width="9.140625" style="189"/>
    <col min="14330" max="14330" width="4.140625" style="189" customWidth="1"/>
    <col min="14331" max="14331" width="17.42578125" style="189" customWidth="1"/>
    <col min="14332" max="14332" width="22.140625" style="189" customWidth="1"/>
    <col min="14333" max="14333" width="0" style="189" hidden="1" customWidth="1"/>
    <col min="14334" max="14334" width="16.42578125" style="189" customWidth="1"/>
    <col min="14335" max="14335" width="0" style="189" hidden="1" customWidth="1"/>
    <col min="14336" max="14336" width="9.85546875" style="189" customWidth="1"/>
    <col min="14337" max="14337" width="0" style="189" hidden="1" customWidth="1"/>
    <col min="14338" max="14338" width="5.7109375" style="189" customWidth="1"/>
    <col min="14339" max="14339" width="6" style="189" customWidth="1"/>
    <col min="14340" max="14340" width="5.5703125" style="189" customWidth="1"/>
    <col min="14341" max="14341" width="59.7109375" style="189" customWidth="1"/>
    <col min="14342" max="14342" width="19.28515625" style="189" customWidth="1"/>
    <col min="14343" max="14343" width="33" style="189" customWidth="1"/>
    <col min="14344" max="14344" width="31.28515625" style="189" customWidth="1"/>
    <col min="14345" max="14345" width="14.140625" style="189" customWidth="1"/>
    <col min="14346" max="14346" width="27" style="189" customWidth="1"/>
    <col min="14347" max="14585" width="9.140625" style="189"/>
    <col min="14586" max="14586" width="4.140625" style="189" customWidth="1"/>
    <col min="14587" max="14587" width="17.42578125" style="189" customWidth="1"/>
    <col min="14588" max="14588" width="22.140625" style="189" customWidth="1"/>
    <col min="14589" max="14589" width="0" style="189" hidden="1" customWidth="1"/>
    <col min="14590" max="14590" width="16.42578125" style="189" customWidth="1"/>
    <col min="14591" max="14591" width="0" style="189" hidden="1" customWidth="1"/>
    <col min="14592" max="14592" width="9.85546875" style="189" customWidth="1"/>
    <col min="14593" max="14593" width="0" style="189" hidden="1" customWidth="1"/>
    <col min="14594" max="14594" width="5.7109375" style="189" customWidth="1"/>
    <col min="14595" max="14595" width="6" style="189" customWidth="1"/>
    <col min="14596" max="14596" width="5.5703125" style="189" customWidth="1"/>
    <col min="14597" max="14597" width="59.7109375" style="189" customWidth="1"/>
    <col min="14598" max="14598" width="19.28515625" style="189" customWidth="1"/>
    <col min="14599" max="14599" width="33" style="189" customWidth="1"/>
    <col min="14600" max="14600" width="31.28515625" style="189" customWidth="1"/>
    <col min="14601" max="14601" width="14.140625" style="189" customWidth="1"/>
    <col min="14602" max="14602" width="27" style="189" customWidth="1"/>
    <col min="14603" max="14841" width="9.140625" style="189"/>
    <col min="14842" max="14842" width="4.140625" style="189" customWidth="1"/>
    <col min="14843" max="14843" width="17.42578125" style="189" customWidth="1"/>
    <col min="14844" max="14844" width="22.140625" style="189" customWidth="1"/>
    <col min="14845" max="14845" width="0" style="189" hidden="1" customWidth="1"/>
    <col min="14846" max="14846" width="16.42578125" style="189" customWidth="1"/>
    <col min="14847" max="14847" width="0" style="189" hidden="1" customWidth="1"/>
    <col min="14848" max="14848" width="9.85546875" style="189" customWidth="1"/>
    <col min="14849" max="14849" width="0" style="189" hidden="1" customWidth="1"/>
    <col min="14850" max="14850" width="5.7109375" style="189" customWidth="1"/>
    <col min="14851" max="14851" width="6" style="189" customWidth="1"/>
    <col min="14852" max="14852" width="5.5703125" style="189" customWidth="1"/>
    <col min="14853" max="14853" width="59.7109375" style="189" customWidth="1"/>
    <col min="14854" max="14854" width="19.28515625" style="189" customWidth="1"/>
    <col min="14855" max="14855" width="33" style="189" customWidth="1"/>
    <col min="14856" max="14856" width="31.28515625" style="189" customWidth="1"/>
    <col min="14857" max="14857" width="14.140625" style="189" customWidth="1"/>
    <col min="14858" max="14858" width="27" style="189" customWidth="1"/>
    <col min="14859" max="15097" width="9.140625" style="189"/>
    <col min="15098" max="15098" width="4.140625" style="189" customWidth="1"/>
    <col min="15099" max="15099" width="17.42578125" style="189" customWidth="1"/>
    <col min="15100" max="15100" width="22.140625" style="189" customWidth="1"/>
    <col min="15101" max="15101" width="0" style="189" hidden="1" customWidth="1"/>
    <col min="15102" max="15102" width="16.42578125" style="189" customWidth="1"/>
    <col min="15103" max="15103" width="0" style="189" hidden="1" customWidth="1"/>
    <col min="15104" max="15104" width="9.85546875" style="189" customWidth="1"/>
    <col min="15105" max="15105" width="0" style="189" hidden="1" customWidth="1"/>
    <col min="15106" max="15106" width="5.7109375" style="189" customWidth="1"/>
    <col min="15107" max="15107" width="6" style="189" customWidth="1"/>
    <col min="15108" max="15108" width="5.5703125" style="189" customWidth="1"/>
    <col min="15109" max="15109" width="59.7109375" style="189" customWidth="1"/>
    <col min="15110" max="15110" width="19.28515625" style="189" customWidth="1"/>
    <col min="15111" max="15111" width="33" style="189" customWidth="1"/>
    <col min="15112" max="15112" width="31.28515625" style="189" customWidth="1"/>
    <col min="15113" max="15113" width="14.140625" style="189" customWidth="1"/>
    <col min="15114" max="15114" width="27" style="189" customWidth="1"/>
    <col min="15115" max="15353" width="9.140625" style="189"/>
    <col min="15354" max="15354" width="4.140625" style="189" customWidth="1"/>
    <col min="15355" max="15355" width="17.42578125" style="189" customWidth="1"/>
    <col min="15356" max="15356" width="22.140625" style="189" customWidth="1"/>
    <col min="15357" max="15357" width="0" style="189" hidden="1" customWidth="1"/>
    <col min="15358" max="15358" width="16.42578125" style="189" customWidth="1"/>
    <col min="15359" max="15359" width="0" style="189" hidden="1" customWidth="1"/>
    <col min="15360" max="15360" width="9.85546875" style="189" customWidth="1"/>
    <col min="15361" max="15361" width="0" style="189" hidden="1" customWidth="1"/>
    <col min="15362" max="15362" width="5.7109375" style="189" customWidth="1"/>
    <col min="15363" max="15363" width="6" style="189" customWidth="1"/>
    <col min="15364" max="15364" width="5.5703125" style="189" customWidth="1"/>
    <col min="15365" max="15365" width="59.7109375" style="189" customWidth="1"/>
    <col min="15366" max="15366" width="19.28515625" style="189" customWidth="1"/>
    <col min="15367" max="15367" width="33" style="189" customWidth="1"/>
    <col min="15368" max="15368" width="31.28515625" style="189" customWidth="1"/>
    <col min="15369" max="15369" width="14.140625" style="189" customWidth="1"/>
    <col min="15370" max="15370" width="27" style="189" customWidth="1"/>
    <col min="15371" max="15609" width="9.140625" style="189"/>
    <col min="15610" max="15610" width="4.140625" style="189" customWidth="1"/>
    <col min="15611" max="15611" width="17.42578125" style="189" customWidth="1"/>
    <col min="15612" max="15612" width="22.140625" style="189" customWidth="1"/>
    <col min="15613" max="15613" width="0" style="189" hidden="1" customWidth="1"/>
    <col min="15614" max="15614" width="16.42578125" style="189" customWidth="1"/>
    <col min="15615" max="15615" width="0" style="189" hidden="1" customWidth="1"/>
    <col min="15616" max="15616" width="9.85546875" style="189" customWidth="1"/>
    <col min="15617" max="15617" width="0" style="189" hidden="1" customWidth="1"/>
    <col min="15618" max="15618" width="5.7109375" style="189" customWidth="1"/>
    <col min="15619" max="15619" width="6" style="189" customWidth="1"/>
    <col min="15620" max="15620" width="5.5703125" style="189" customWidth="1"/>
    <col min="15621" max="15621" width="59.7109375" style="189" customWidth="1"/>
    <col min="15622" max="15622" width="19.28515625" style="189" customWidth="1"/>
    <col min="15623" max="15623" width="33" style="189" customWidth="1"/>
    <col min="15624" max="15624" width="31.28515625" style="189" customWidth="1"/>
    <col min="15625" max="15625" width="14.140625" style="189" customWidth="1"/>
    <col min="15626" max="15626" width="27" style="189" customWidth="1"/>
    <col min="15627" max="15865" width="9.140625" style="189"/>
    <col min="15866" max="15866" width="4.140625" style="189" customWidth="1"/>
    <col min="15867" max="15867" width="17.42578125" style="189" customWidth="1"/>
    <col min="15868" max="15868" width="22.140625" style="189" customWidth="1"/>
    <col min="15869" max="15869" width="0" style="189" hidden="1" customWidth="1"/>
    <col min="15870" max="15870" width="16.42578125" style="189" customWidth="1"/>
    <col min="15871" max="15871" width="0" style="189" hidden="1" customWidth="1"/>
    <col min="15872" max="15872" width="9.85546875" style="189" customWidth="1"/>
    <col min="15873" max="15873" width="0" style="189" hidden="1" customWidth="1"/>
    <col min="15874" max="15874" width="5.7109375" style="189" customWidth="1"/>
    <col min="15875" max="15875" width="6" style="189" customWidth="1"/>
    <col min="15876" max="15876" width="5.5703125" style="189" customWidth="1"/>
    <col min="15877" max="15877" width="59.7109375" style="189" customWidth="1"/>
    <col min="15878" max="15878" width="19.28515625" style="189" customWidth="1"/>
    <col min="15879" max="15879" width="33" style="189" customWidth="1"/>
    <col min="15880" max="15880" width="31.28515625" style="189" customWidth="1"/>
    <col min="15881" max="15881" width="14.140625" style="189" customWidth="1"/>
    <col min="15882" max="15882" width="27" style="189" customWidth="1"/>
    <col min="15883" max="16121" width="9.140625" style="189"/>
    <col min="16122" max="16122" width="4.140625" style="189" customWidth="1"/>
    <col min="16123" max="16123" width="17.42578125" style="189" customWidth="1"/>
    <col min="16124" max="16124" width="22.140625" style="189" customWidth="1"/>
    <col min="16125" max="16125" width="0" style="189" hidden="1" customWidth="1"/>
    <col min="16126" max="16126" width="16.42578125" style="189" customWidth="1"/>
    <col min="16127" max="16127" width="0" style="189" hidden="1" customWidth="1"/>
    <col min="16128" max="16128" width="9.85546875" style="189" customWidth="1"/>
    <col min="16129" max="16129" width="0" style="189" hidden="1" customWidth="1"/>
    <col min="16130" max="16130" width="5.7109375" style="189" customWidth="1"/>
    <col min="16131" max="16131" width="6" style="189" customWidth="1"/>
    <col min="16132" max="16132" width="5.5703125" style="189" customWidth="1"/>
    <col min="16133" max="16133" width="59.7109375" style="189" customWidth="1"/>
    <col min="16134" max="16134" width="19.28515625" style="189" customWidth="1"/>
    <col min="16135" max="16135" width="33" style="189" customWidth="1"/>
    <col min="16136" max="16136" width="31.28515625" style="189" customWidth="1"/>
    <col min="16137" max="16137" width="14.140625" style="189" customWidth="1"/>
    <col min="16138" max="16138" width="27" style="189" customWidth="1"/>
    <col min="16139" max="16384" width="9.140625" style="189"/>
  </cols>
  <sheetData>
    <row r="1" spans="1:11" s="187" customFormat="1" ht="15.75" x14ac:dyDescent="0.25">
      <c r="A1" s="1105" t="s">
        <v>332</v>
      </c>
      <c r="B1" s="1105"/>
      <c r="C1" s="1105"/>
      <c r="D1" s="1105"/>
      <c r="E1" s="1105"/>
      <c r="F1" s="1105"/>
      <c r="G1" s="1105"/>
      <c r="H1" s="1105"/>
      <c r="I1" s="1105"/>
    </row>
    <row r="2" spans="1:11" s="187" customFormat="1" ht="38.25" customHeight="1" x14ac:dyDescent="0.25">
      <c r="A2" s="1106" t="s">
        <v>333</v>
      </c>
      <c r="B2" s="1105"/>
      <c r="C2" s="1105"/>
      <c r="D2" s="1105"/>
      <c r="E2" s="1105"/>
      <c r="F2" s="1105"/>
      <c r="G2" s="1105"/>
      <c r="H2" s="1105"/>
      <c r="I2" s="1105"/>
    </row>
    <row r="3" spans="1:11" ht="40.5" customHeight="1" thickBot="1" x14ac:dyDescent="0.3">
      <c r="A3" s="1107"/>
      <c r="B3" s="1107"/>
      <c r="C3" s="1107"/>
      <c r="D3" s="1107"/>
      <c r="E3" s="188"/>
      <c r="F3" s="188"/>
      <c r="G3" s="188"/>
      <c r="H3" s="188"/>
      <c r="I3" s="187"/>
      <c r="J3" s="187"/>
      <c r="K3" s="187"/>
    </row>
    <row r="4" spans="1:11" s="196" customFormat="1" ht="51.75" customHeight="1" thickBot="1" x14ac:dyDescent="0.3">
      <c r="A4" s="190" t="s">
        <v>167</v>
      </c>
      <c r="B4" s="191" t="s">
        <v>334</v>
      </c>
      <c r="C4" s="191" t="s">
        <v>335</v>
      </c>
      <c r="D4" s="192" t="s">
        <v>336</v>
      </c>
      <c r="E4" s="193" t="s">
        <v>337</v>
      </c>
      <c r="F4" s="193" t="s">
        <v>338</v>
      </c>
      <c r="G4" s="193" t="s">
        <v>339</v>
      </c>
      <c r="H4" s="191" t="s">
        <v>340</v>
      </c>
      <c r="I4" s="194" t="s">
        <v>341</v>
      </c>
      <c r="J4" s="195"/>
      <c r="K4" s="195"/>
    </row>
    <row r="5" spans="1:11" s="196" customFormat="1" ht="15.4" customHeight="1" x14ac:dyDescent="0.25">
      <c r="A5" s="197"/>
      <c r="B5" s="198"/>
      <c r="C5" s="198"/>
      <c r="D5" s="199"/>
      <c r="E5" s="200"/>
      <c r="F5" s="200"/>
      <c r="G5" s="200"/>
      <c r="H5" s="198"/>
      <c r="I5" s="537"/>
      <c r="J5" s="195"/>
      <c r="K5" s="195"/>
    </row>
    <row r="6" spans="1:11" s="203" customFormat="1" ht="135" x14ac:dyDescent="0.25">
      <c r="A6" s="526" t="s">
        <v>253</v>
      </c>
      <c r="B6" s="201" t="s">
        <v>267</v>
      </c>
      <c r="C6" s="201" t="s">
        <v>342</v>
      </c>
      <c r="D6" s="523" t="s">
        <v>630</v>
      </c>
      <c r="E6" s="523" t="s">
        <v>343</v>
      </c>
      <c r="F6" s="523" t="s">
        <v>344</v>
      </c>
      <c r="G6" s="523" t="s">
        <v>344</v>
      </c>
      <c r="H6" s="523" t="s">
        <v>345</v>
      </c>
      <c r="I6" s="226" t="s">
        <v>346</v>
      </c>
      <c r="J6" s="202"/>
      <c r="K6" s="202"/>
    </row>
    <row r="7" spans="1:11" s="206" customFormat="1" ht="138" customHeight="1" x14ac:dyDescent="0.25">
      <c r="A7" s="214"/>
      <c r="B7" s="204"/>
      <c r="C7" s="204"/>
      <c r="D7" s="523" t="s">
        <v>631</v>
      </c>
      <c r="E7" s="523" t="s">
        <v>347</v>
      </c>
      <c r="F7" s="523" t="s">
        <v>344</v>
      </c>
      <c r="G7" s="523" t="s">
        <v>344</v>
      </c>
      <c r="H7" s="523" t="s">
        <v>348</v>
      </c>
      <c r="I7" s="226" t="s">
        <v>346</v>
      </c>
      <c r="J7" s="205"/>
      <c r="K7" s="205"/>
    </row>
    <row r="8" spans="1:11" s="206" customFormat="1" ht="135" x14ac:dyDescent="0.25">
      <c r="A8" s="214"/>
      <c r="B8" s="204"/>
      <c r="C8" s="204"/>
      <c r="D8" s="523" t="s">
        <v>632</v>
      </c>
      <c r="E8" s="523" t="s">
        <v>349</v>
      </c>
      <c r="F8" s="523" t="s">
        <v>344</v>
      </c>
      <c r="G8" s="523" t="s">
        <v>344</v>
      </c>
      <c r="H8" s="523" t="s">
        <v>350</v>
      </c>
      <c r="I8" s="226" t="s">
        <v>346</v>
      </c>
      <c r="J8" s="205"/>
      <c r="K8" s="205"/>
    </row>
    <row r="9" spans="1:11" s="206" customFormat="1" ht="165" x14ac:dyDescent="0.25">
      <c r="A9" s="214"/>
      <c r="B9" s="204"/>
      <c r="C9" s="204"/>
      <c r="D9" s="523" t="s">
        <v>792</v>
      </c>
      <c r="E9" s="523" t="s">
        <v>351</v>
      </c>
      <c r="F9" s="523" t="s">
        <v>344</v>
      </c>
      <c r="G9" s="523" t="s">
        <v>344</v>
      </c>
      <c r="H9" s="523" t="s">
        <v>352</v>
      </c>
      <c r="I9" s="226" t="s">
        <v>346</v>
      </c>
      <c r="J9" s="205"/>
      <c r="K9" s="205"/>
    </row>
    <row r="10" spans="1:11" s="206" customFormat="1" ht="138" customHeight="1" thickBot="1" x14ac:dyDescent="0.3">
      <c r="A10" s="833"/>
      <c r="B10" s="834"/>
      <c r="C10" s="834"/>
      <c r="D10" s="835" t="s">
        <v>791</v>
      </c>
      <c r="E10" s="835" t="s">
        <v>353</v>
      </c>
      <c r="F10" s="835" t="s">
        <v>344</v>
      </c>
      <c r="G10" s="835" t="s">
        <v>344</v>
      </c>
      <c r="H10" s="835" t="s">
        <v>354</v>
      </c>
      <c r="I10" s="836" t="s">
        <v>346</v>
      </c>
      <c r="J10" s="205"/>
      <c r="K10" s="205"/>
    </row>
    <row r="11" spans="1:11" s="206" customFormat="1" ht="125.45" customHeight="1" x14ac:dyDescent="0.25">
      <c r="A11" s="214"/>
      <c r="B11" s="204"/>
      <c r="C11" s="1101" t="s">
        <v>355</v>
      </c>
      <c r="D11" s="538" t="s">
        <v>633</v>
      </c>
      <c r="E11" s="524" t="s">
        <v>766</v>
      </c>
      <c r="F11" s="524" t="s">
        <v>767</v>
      </c>
      <c r="G11" s="524" t="s">
        <v>768</v>
      </c>
      <c r="H11" s="524"/>
      <c r="I11" s="539" t="s">
        <v>346</v>
      </c>
      <c r="J11" s="205"/>
      <c r="K11" s="205"/>
    </row>
    <row r="12" spans="1:11" s="206" customFormat="1" ht="75" x14ac:dyDescent="0.25">
      <c r="A12" s="214"/>
      <c r="B12" s="204"/>
      <c r="C12" s="1101"/>
      <c r="D12" s="254" t="s">
        <v>634</v>
      </c>
      <c r="E12" s="625" t="s">
        <v>963</v>
      </c>
      <c r="F12" s="523" t="s">
        <v>769</v>
      </c>
      <c r="G12" s="523" t="s">
        <v>770</v>
      </c>
      <c r="H12" s="523"/>
      <c r="I12" s="226" t="s">
        <v>346</v>
      </c>
      <c r="J12" s="205"/>
      <c r="K12" s="205"/>
    </row>
    <row r="13" spans="1:11" s="206" customFormat="1" ht="66.75" customHeight="1" x14ac:dyDescent="0.25">
      <c r="A13" s="214"/>
      <c r="B13" s="204"/>
      <c r="C13" s="1108"/>
      <c r="D13" s="254" t="s">
        <v>764</v>
      </c>
      <c r="E13" s="523" t="s">
        <v>771</v>
      </c>
      <c r="F13" s="523" t="s">
        <v>772</v>
      </c>
      <c r="G13" s="523" t="s">
        <v>773</v>
      </c>
      <c r="H13" s="523"/>
      <c r="I13" s="226" t="s">
        <v>346</v>
      </c>
      <c r="J13" s="205"/>
      <c r="K13" s="205"/>
    </row>
    <row r="14" spans="1:11" s="206" customFormat="1" ht="98.25" customHeight="1" x14ac:dyDescent="0.25">
      <c r="A14" s="214"/>
      <c r="B14" s="204"/>
      <c r="C14" s="1100" t="s">
        <v>356</v>
      </c>
      <c r="D14" s="254" t="s">
        <v>629</v>
      </c>
      <c r="E14" s="625" t="s">
        <v>917</v>
      </c>
      <c r="F14" s="625" t="s">
        <v>919</v>
      </c>
      <c r="G14" s="625" t="s">
        <v>921</v>
      </c>
      <c r="H14" s="625"/>
      <c r="I14" s="226" t="s">
        <v>346</v>
      </c>
      <c r="J14" s="205"/>
      <c r="K14" s="205"/>
    </row>
    <row r="15" spans="1:11" s="206" customFormat="1" ht="69.75" customHeight="1" x14ac:dyDescent="0.25">
      <c r="A15" s="214"/>
      <c r="B15" s="204"/>
      <c r="C15" s="1108"/>
      <c r="D15" s="254" t="s">
        <v>765</v>
      </c>
      <c r="E15" s="625" t="s">
        <v>918</v>
      </c>
      <c r="F15" s="625" t="s">
        <v>920</v>
      </c>
      <c r="G15" s="625" t="s">
        <v>921</v>
      </c>
      <c r="H15" s="625"/>
      <c r="I15" s="226" t="s">
        <v>346</v>
      </c>
      <c r="J15" s="205"/>
      <c r="K15" s="205"/>
    </row>
    <row r="16" spans="1:11" s="206" customFormat="1" ht="158.25" customHeight="1" x14ac:dyDescent="0.25">
      <c r="A16" s="532"/>
      <c r="B16" s="204"/>
      <c r="C16" s="210" t="s">
        <v>635</v>
      </c>
      <c r="D16" s="254" t="s">
        <v>636</v>
      </c>
      <c r="E16" s="211" t="s">
        <v>359</v>
      </c>
      <c r="F16" s="211" t="s">
        <v>360</v>
      </c>
      <c r="G16" s="211" t="s">
        <v>361</v>
      </c>
      <c r="H16" s="210" t="s">
        <v>385</v>
      </c>
      <c r="I16" s="222" t="s">
        <v>346</v>
      </c>
      <c r="J16" s="205"/>
      <c r="K16" s="205"/>
    </row>
    <row r="17" spans="1:11" s="206" customFormat="1" ht="111.4" customHeight="1" thickBot="1" x14ac:dyDescent="0.3">
      <c r="A17" s="912"/>
      <c r="B17" s="834"/>
      <c r="C17" s="918" t="s">
        <v>637</v>
      </c>
      <c r="D17" s="862" t="s">
        <v>638</v>
      </c>
      <c r="E17" s="919" t="s">
        <v>774</v>
      </c>
      <c r="F17" s="835" t="s">
        <v>775</v>
      </c>
      <c r="G17" s="835" t="s">
        <v>776</v>
      </c>
      <c r="H17" s="835"/>
      <c r="I17" s="836"/>
      <c r="J17" s="205"/>
      <c r="K17" s="205"/>
    </row>
    <row r="18" spans="1:11" s="209" customFormat="1" ht="12.75" customHeight="1" x14ac:dyDescent="0.25">
      <c r="A18" s="913"/>
      <c r="B18" s="914"/>
      <c r="C18" s="914"/>
      <c r="D18" s="915"/>
      <c r="E18" s="916"/>
      <c r="F18" s="916"/>
      <c r="G18" s="916"/>
      <c r="H18" s="914"/>
      <c r="I18" s="917"/>
      <c r="J18" s="208"/>
      <c r="K18" s="208"/>
    </row>
    <row r="19" spans="1:11" s="411" customFormat="1" ht="60" customHeight="1" x14ac:dyDescent="0.25">
      <c r="A19" s="415">
        <v>1</v>
      </c>
      <c r="B19" s="1112" t="s">
        <v>1163</v>
      </c>
      <c r="C19" s="1112" t="s">
        <v>357</v>
      </c>
      <c r="D19" s="407" t="s">
        <v>358</v>
      </c>
      <c r="E19" s="416" t="s">
        <v>359</v>
      </c>
      <c r="F19" s="416" t="s">
        <v>360</v>
      </c>
      <c r="G19" s="416" t="s">
        <v>361</v>
      </c>
      <c r="H19" s="407" t="s">
        <v>385</v>
      </c>
      <c r="I19" s="417" t="s">
        <v>346</v>
      </c>
      <c r="J19" s="410"/>
      <c r="K19" s="410"/>
    </row>
    <row r="20" spans="1:11" s="411" customFormat="1" ht="161.25" customHeight="1" x14ac:dyDescent="0.2">
      <c r="A20" s="418"/>
      <c r="B20" s="1113"/>
      <c r="C20" s="1113"/>
      <c r="D20" s="407" t="s">
        <v>362</v>
      </c>
      <c r="E20" s="416" t="s">
        <v>363</v>
      </c>
      <c r="F20" s="416" t="s">
        <v>364</v>
      </c>
      <c r="G20" s="416" t="s">
        <v>365</v>
      </c>
      <c r="H20" s="419"/>
      <c r="I20" s="420"/>
      <c r="J20" s="410"/>
      <c r="K20" s="410" t="s">
        <v>366</v>
      </c>
    </row>
    <row r="21" spans="1:11" ht="60" x14ac:dyDescent="0.25">
      <c r="A21" s="942" t="s">
        <v>11</v>
      </c>
      <c r="B21" s="1100" t="s">
        <v>367</v>
      </c>
      <c r="C21" s="1100" t="s">
        <v>368</v>
      </c>
      <c r="D21" s="510" t="s">
        <v>1152</v>
      </c>
      <c r="E21" s="513" t="s">
        <v>893</v>
      </c>
      <c r="F21" s="513" t="s">
        <v>894</v>
      </c>
      <c r="G21" s="517" t="s">
        <v>861</v>
      </c>
      <c r="H21" s="743"/>
      <c r="I21" s="213"/>
      <c r="J21" s="187"/>
      <c r="K21" s="187"/>
    </row>
    <row r="22" spans="1:11" ht="120" x14ac:dyDescent="0.25">
      <c r="A22" s="670"/>
      <c r="B22" s="1101"/>
      <c r="C22" s="1101"/>
      <c r="D22" s="944" t="s">
        <v>1147</v>
      </c>
      <c r="E22" s="743" t="s">
        <v>1144</v>
      </c>
      <c r="F22" s="743" t="s">
        <v>1144</v>
      </c>
      <c r="G22" s="743"/>
      <c r="H22" s="743" t="s">
        <v>1149</v>
      </c>
      <c r="I22" s="222" t="s">
        <v>346</v>
      </c>
      <c r="J22" s="187"/>
      <c r="K22" s="187"/>
    </row>
    <row r="23" spans="1:11" ht="105" x14ac:dyDescent="0.25">
      <c r="A23" s="214"/>
      <c r="B23" s="1101"/>
      <c r="C23" s="1101"/>
      <c r="D23" s="210" t="s">
        <v>895</v>
      </c>
      <c r="E23" s="743" t="s">
        <v>1145</v>
      </c>
      <c r="F23" s="924" t="s">
        <v>1145</v>
      </c>
      <c r="G23" s="743"/>
      <c r="H23" s="743" t="s">
        <v>1150</v>
      </c>
      <c r="I23" s="213" t="s">
        <v>346</v>
      </c>
      <c r="J23" s="187"/>
      <c r="K23" s="187"/>
    </row>
    <row r="24" spans="1:11" ht="105" x14ac:dyDescent="0.25">
      <c r="A24" s="214"/>
      <c r="B24" s="1101"/>
      <c r="C24" s="1101"/>
      <c r="D24" s="944" t="s">
        <v>896</v>
      </c>
      <c r="E24" s="743" t="s">
        <v>1146</v>
      </c>
      <c r="F24" s="925" t="s">
        <v>1146</v>
      </c>
      <c r="G24" s="743"/>
      <c r="H24" s="743" t="s">
        <v>1151</v>
      </c>
      <c r="I24" s="213" t="s">
        <v>346</v>
      </c>
      <c r="J24" s="187"/>
      <c r="K24" s="187"/>
    </row>
    <row r="25" spans="1:11" ht="165.75" customHeight="1" thickBot="1" x14ac:dyDescent="0.3">
      <c r="A25" s="833"/>
      <c r="B25" s="1114"/>
      <c r="C25" s="1114"/>
      <c r="D25" s="945" t="s">
        <v>1142</v>
      </c>
      <c r="E25" s="858" t="s">
        <v>1158</v>
      </c>
      <c r="F25" s="974" t="s">
        <v>1157</v>
      </c>
      <c r="G25" s="858"/>
      <c r="H25" s="858" t="s">
        <v>1159</v>
      </c>
      <c r="I25" s="870" t="s">
        <v>346</v>
      </c>
      <c r="J25" s="187"/>
      <c r="K25" s="187"/>
    </row>
    <row r="26" spans="1:11" ht="150" customHeight="1" x14ac:dyDescent="0.25">
      <c r="A26" s="670" t="s">
        <v>12</v>
      </c>
      <c r="B26" s="204" t="s">
        <v>369</v>
      </c>
      <c r="C26" s="204" t="s">
        <v>370</v>
      </c>
      <c r="D26" s="944" t="s">
        <v>371</v>
      </c>
      <c r="E26" s="714" t="s">
        <v>372</v>
      </c>
      <c r="F26" s="714" t="s">
        <v>373</v>
      </c>
      <c r="G26" s="973" t="s">
        <v>344</v>
      </c>
      <c r="H26" s="516" t="s">
        <v>374</v>
      </c>
      <c r="I26" s="544" t="s">
        <v>375</v>
      </c>
      <c r="J26" s="187"/>
      <c r="K26" s="187"/>
    </row>
    <row r="27" spans="1:11" ht="165.4" customHeight="1" x14ac:dyDescent="0.25">
      <c r="A27" s="219"/>
      <c r="B27" s="530"/>
      <c r="C27" s="207"/>
      <c r="D27" s="525" t="s">
        <v>376</v>
      </c>
      <c r="E27" s="211" t="s">
        <v>377</v>
      </c>
      <c r="F27" s="211" t="s">
        <v>378</v>
      </c>
      <c r="G27" s="216" t="s">
        <v>344</v>
      </c>
      <c r="H27" s="217" t="s">
        <v>379</v>
      </c>
      <c r="I27" s="218" t="s">
        <v>375</v>
      </c>
      <c r="J27" s="187"/>
      <c r="K27" s="187"/>
    </row>
    <row r="28" spans="1:11" ht="105.75" customHeight="1" x14ac:dyDescent="0.25">
      <c r="A28" s="540" t="s">
        <v>13</v>
      </c>
      <c r="B28" s="1100" t="s">
        <v>380</v>
      </c>
      <c r="C28" s="1100" t="s">
        <v>381</v>
      </c>
      <c r="D28" s="511" t="s">
        <v>1154</v>
      </c>
      <c r="E28" s="508" t="s">
        <v>890</v>
      </c>
      <c r="F28" s="508" t="s">
        <v>891</v>
      </c>
      <c r="G28" s="508" t="s">
        <v>892</v>
      </c>
      <c r="H28" s="210"/>
      <c r="I28" s="222"/>
      <c r="J28" s="187"/>
      <c r="K28" s="187"/>
    </row>
    <row r="29" spans="1:11" ht="375.75" customHeight="1" x14ac:dyDescent="0.25">
      <c r="A29" s="220"/>
      <c r="B29" s="1101"/>
      <c r="C29" s="1101"/>
      <c r="D29" s="210" t="s">
        <v>1027</v>
      </c>
      <c r="E29" s="210" t="s">
        <v>382</v>
      </c>
      <c r="F29" s="210" t="s">
        <v>383</v>
      </c>
      <c r="G29" s="221" t="s">
        <v>344</v>
      </c>
      <c r="H29" s="210" t="s">
        <v>384</v>
      </c>
      <c r="I29" s="222" t="s">
        <v>346</v>
      </c>
      <c r="J29" s="187"/>
      <c r="K29" s="187"/>
    </row>
    <row r="30" spans="1:11" ht="120" x14ac:dyDescent="0.25">
      <c r="A30" s="219"/>
      <c r="B30" s="1108"/>
      <c r="C30" s="1108"/>
      <c r="D30" s="944" t="s">
        <v>1187</v>
      </c>
      <c r="E30" s="210" t="s">
        <v>1188</v>
      </c>
      <c r="F30" s="221" t="s">
        <v>344</v>
      </c>
      <c r="G30" s="221" t="s">
        <v>344</v>
      </c>
      <c r="H30" s="210" t="s">
        <v>385</v>
      </c>
      <c r="I30" s="222" t="s">
        <v>346</v>
      </c>
      <c r="J30" s="187"/>
      <c r="K30" s="187"/>
    </row>
    <row r="31" spans="1:11" ht="107.45" customHeight="1" x14ac:dyDescent="0.25">
      <c r="A31" s="745" t="s">
        <v>184</v>
      </c>
      <c r="B31" s="201" t="s">
        <v>386</v>
      </c>
      <c r="C31" s="201" t="s">
        <v>387</v>
      </c>
      <c r="D31" s="210" t="s">
        <v>388</v>
      </c>
      <c r="E31" s="210" t="s">
        <v>389</v>
      </c>
      <c r="F31" s="223" t="s">
        <v>344</v>
      </c>
      <c r="G31" s="221" t="s">
        <v>344</v>
      </c>
      <c r="H31" s="224" t="s">
        <v>390</v>
      </c>
      <c r="I31" s="225" t="s">
        <v>391</v>
      </c>
      <c r="J31" s="187"/>
      <c r="K31" s="187"/>
    </row>
    <row r="32" spans="1:11" ht="63" customHeight="1" x14ac:dyDescent="0.25">
      <c r="A32" s="670"/>
      <c r="B32" s="204"/>
      <c r="C32" s="204"/>
      <c r="D32" s="510" t="s">
        <v>1028</v>
      </c>
      <c r="E32" s="975" t="s">
        <v>882</v>
      </c>
      <c r="F32" s="975" t="s">
        <v>883</v>
      </c>
      <c r="G32" s="924" t="s">
        <v>884</v>
      </c>
      <c r="H32" s="224"/>
      <c r="I32" s="225"/>
      <c r="J32" s="187"/>
      <c r="K32" s="187"/>
    </row>
    <row r="33" spans="1:11" ht="60" customHeight="1" x14ac:dyDescent="0.25">
      <c r="A33" s="670"/>
      <c r="B33" s="204"/>
      <c r="C33" s="204"/>
      <c r="D33" s="712" t="s">
        <v>1031</v>
      </c>
      <c r="E33" s="837" t="s">
        <v>1032</v>
      </c>
      <c r="F33" s="838" t="s">
        <v>344</v>
      </c>
      <c r="G33" s="839" t="s">
        <v>344</v>
      </c>
      <c r="H33" s="840" t="s">
        <v>344</v>
      </c>
      <c r="I33" s="819" t="s">
        <v>1033</v>
      </c>
      <c r="J33" s="187"/>
      <c r="K33" s="187"/>
    </row>
    <row r="34" spans="1:11" ht="78.75" customHeight="1" x14ac:dyDescent="0.25">
      <c r="A34" s="532"/>
      <c r="B34" s="204"/>
      <c r="C34" s="204"/>
      <c r="D34" s="742" t="s">
        <v>1029</v>
      </c>
      <c r="E34" s="204" t="s">
        <v>392</v>
      </c>
      <c r="F34" s="668" t="s">
        <v>393</v>
      </c>
      <c r="G34" s="668" t="s">
        <v>394</v>
      </c>
      <c r="H34" s="668" t="s">
        <v>395</v>
      </c>
      <c r="I34" s="539" t="s">
        <v>396</v>
      </c>
      <c r="J34" s="187"/>
      <c r="K34" s="187"/>
    </row>
    <row r="35" spans="1:11" ht="105" x14ac:dyDescent="0.25">
      <c r="A35" s="527"/>
      <c r="B35" s="207"/>
      <c r="C35" s="207"/>
      <c r="D35" s="210" t="s">
        <v>1030</v>
      </c>
      <c r="E35" s="210" t="s">
        <v>397</v>
      </c>
      <c r="F35" s="523" t="s">
        <v>398</v>
      </c>
      <c r="G35" s="523" t="s">
        <v>399</v>
      </c>
      <c r="H35" s="523" t="s">
        <v>400</v>
      </c>
      <c r="I35" s="226" t="s">
        <v>401</v>
      </c>
      <c r="J35" s="187"/>
      <c r="K35" s="187"/>
    </row>
    <row r="36" spans="1:11" ht="91.5" customHeight="1" x14ac:dyDescent="0.25">
      <c r="A36" s="532" t="s">
        <v>14</v>
      </c>
      <c r="B36" s="662" t="s">
        <v>177</v>
      </c>
      <c r="C36" s="662" t="s">
        <v>402</v>
      </c>
      <c r="D36" s="210" t="s">
        <v>403</v>
      </c>
      <c r="E36" s="227" t="s">
        <v>404</v>
      </c>
      <c r="F36" s="228"/>
      <c r="G36" s="229"/>
      <c r="H36" s="230"/>
      <c r="I36" s="226" t="s">
        <v>405</v>
      </c>
      <c r="J36" s="187"/>
      <c r="K36" s="187"/>
    </row>
    <row r="37" spans="1:11" ht="105" x14ac:dyDescent="0.25">
      <c r="A37" s="745" t="s">
        <v>15</v>
      </c>
      <c r="B37" s="201" t="s">
        <v>407</v>
      </c>
      <c r="C37" s="201" t="s">
        <v>408</v>
      </c>
      <c r="D37" s="510" t="s">
        <v>1036</v>
      </c>
      <c r="E37" s="508" t="s">
        <v>887</v>
      </c>
      <c r="F37" s="508" t="s">
        <v>888</v>
      </c>
      <c r="G37" s="508" t="s">
        <v>889</v>
      </c>
      <c r="H37" s="743"/>
      <c r="I37" s="212"/>
      <c r="J37" s="187" t="s">
        <v>413</v>
      </c>
      <c r="K37" s="187"/>
    </row>
    <row r="38" spans="1:11" ht="405" x14ac:dyDescent="0.25">
      <c r="A38" s="670"/>
      <c r="B38" s="204"/>
      <c r="C38" s="204"/>
      <c r="D38" s="210" t="s">
        <v>1037</v>
      </c>
      <c r="E38" s="626" t="s">
        <v>964</v>
      </c>
      <c r="F38" s="232" t="s">
        <v>409</v>
      </c>
      <c r="G38" s="743" t="s">
        <v>410</v>
      </c>
      <c r="H38" s="531" t="s">
        <v>411</v>
      </c>
      <c r="I38" s="212" t="s">
        <v>412</v>
      </c>
      <c r="J38" s="187"/>
      <c r="K38" s="187"/>
    </row>
    <row r="39" spans="1:11" ht="90.75" thickBot="1" x14ac:dyDescent="0.3">
      <c r="A39" s="868"/>
      <c r="B39" s="834"/>
      <c r="C39" s="834"/>
      <c r="D39" s="842" t="s">
        <v>1153</v>
      </c>
      <c r="E39" s="843" t="s">
        <v>885</v>
      </c>
      <c r="F39" s="843" t="s">
        <v>886</v>
      </c>
      <c r="G39" s="899" t="s">
        <v>861</v>
      </c>
      <c r="H39" s="858"/>
      <c r="I39" s="900"/>
      <c r="J39" s="187"/>
      <c r="K39" s="187"/>
    </row>
    <row r="40" spans="1:11" ht="409.5" customHeight="1" x14ac:dyDescent="0.25">
      <c r="A40" s="214"/>
      <c r="B40" s="204"/>
      <c r="C40" s="204"/>
      <c r="D40" s="943" t="s">
        <v>1189</v>
      </c>
      <c r="E40" s="1101" t="s">
        <v>1155</v>
      </c>
      <c r="F40" s="204" t="s">
        <v>414</v>
      </c>
      <c r="G40" s="204" t="s">
        <v>415</v>
      </c>
      <c r="H40" s="204" t="s">
        <v>411</v>
      </c>
      <c r="I40" s="233" t="s">
        <v>412</v>
      </c>
      <c r="J40" s="187"/>
      <c r="K40" s="187"/>
    </row>
    <row r="41" spans="1:11" ht="225.2" customHeight="1" x14ac:dyDescent="0.25">
      <c r="A41" s="214"/>
      <c r="B41" s="204"/>
      <c r="C41" s="204"/>
      <c r="D41" s="562"/>
      <c r="E41" s="1101"/>
      <c r="F41" s="204"/>
      <c r="G41" s="204"/>
      <c r="H41" s="204"/>
      <c r="I41" s="233"/>
      <c r="J41" s="187"/>
      <c r="K41" s="187"/>
    </row>
    <row r="42" spans="1:11" ht="218.25" customHeight="1" thickBot="1" x14ac:dyDescent="0.3">
      <c r="A42" s="833"/>
      <c r="B42" s="848"/>
      <c r="C42" s="848"/>
      <c r="D42" s="849"/>
      <c r="E42" s="834" t="s">
        <v>1156</v>
      </c>
      <c r="F42" s="834"/>
      <c r="G42" s="834"/>
      <c r="H42" s="834"/>
      <c r="I42" s="850"/>
      <c r="J42" s="187"/>
      <c r="K42" s="187"/>
    </row>
    <row r="43" spans="1:11" s="411" customFormat="1" ht="124.5" customHeight="1" x14ac:dyDescent="0.25">
      <c r="A43" s="845">
        <v>2</v>
      </c>
      <c r="B43" s="413" t="s">
        <v>29</v>
      </c>
      <c r="C43" s="820" t="s">
        <v>30</v>
      </c>
      <c r="D43" s="820" t="s">
        <v>416</v>
      </c>
      <c r="E43" s="820" t="s">
        <v>794</v>
      </c>
      <c r="F43" s="820" t="s">
        <v>417</v>
      </c>
      <c r="G43" s="820" t="s">
        <v>418</v>
      </c>
      <c r="H43" s="846"/>
      <c r="I43" s="847"/>
      <c r="J43" s="410"/>
      <c r="K43" s="410"/>
    </row>
    <row r="44" spans="1:11" ht="75" x14ac:dyDescent="0.25">
      <c r="A44" s="215" t="s">
        <v>16</v>
      </c>
      <c r="B44" s="534" t="s">
        <v>419</v>
      </c>
      <c r="C44" s="210" t="s">
        <v>32</v>
      </c>
      <c r="D44" s="210" t="s">
        <v>106</v>
      </c>
      <c r="E44" s="210" t="s">
        <v>420</v>
      </c>
      <c r="F44" s="210" t="s">
        <v>421</v>
      </c>
      <c r="G44" s="221" t="s">
        <v>344</v>
      </c>
      <c r="H44" s="210" t="s">
        <v>422</v>
      </c>
      <c r="I44" s="222" t="s">
        <v>346</v>
      </c>
      <c r="J44" s="187"/>
      <c r="K44" s="187"/>
    </row>
    <row r="45" spans="1:11" ht="150" x14ac:dyDescent="0.25">
      <c r="A45" s="532" t="s">
        <v>38</v>
      </c>
      <c r="B45" s="1101" t="s">
        <v>423</v>
      </c>
      <c r="C45" s="1101" t="s">
        <v>424</v>
      </c>
      <c r="D45" s="944" t="s">
        <v>1190</v>
      </c>
      <c r="E45" s="528" t="s">
        <v>425</v>
      </c>
      <c r="F45" s="528" t="s">
        <v>426</v>
      </c>
      <c r="G45" s="528" t="s">
        <v>427</v>
      </c>
      <c r="H45" s="541" t="s">
        <v>428</v>
      </c>
      <c r="I45" s="542" t="s">
        <v>401</v>
      </c>
      <c r="J45" s="187"/>
      <c r="K45" s="187"/>
    </row>
    <row r="46" spans="1:11" ht="90" x14ac:dyDescent="0.25">
      <c r="A46" s="670"/>
      <c r="B46" s="1101"/>
      <c r="C46" s="1101"/>
      <c r="D46" s="210" t="s">
        <v>1040</v>
      </c>
      <c r="E46" s="210" t="s">
        <v>434</v>
      </c>
      <c r="F46" s="210" t="s">
        <v>435</v>
      </c>
      <c r="G46" s="210" t="s">
        <v>436</v>
      </c>
      <c r="H46" s="237" t="s">
        <v>437</v>
      </c>
      <c r="I46" s="238" t="s">
        <v>438</v>
      </c>
      <c r="J46" s="187"/>
      <c r="K46" s="187"/>
    </row>
    <row r="47" spans="1:11" ht="90" x14ac:dyDescent="0.25">
      <c r="A47" s="532"/>
      <c r="B47" s="1101"/>
      <c r="C47" s="1101"/>
      <c r="D47" s="210" t="s">
        <v>1041</v>
      </c>
      <c r="E47" s="523" t="s">
        <v>429</v>
      </c>
      <c r="F47" s="523" t="s">
        <v>430</v>
      </c>
      <c r="G47" s="523" t="s">
        <v>431</v>
      </c>
      <c r="H47" s="236" t="s">
        <v>432</v>
      </c>
      <c r="I47" s="235" t="s">
        <v>433</v>
      </c>
      <c r="J47" s="187"/>
      <c r="K47" s="187"/>
    </row>
    <row r="48" spans="1:11" s="411" customFormat="1" ht="121.5" customHeight="1" x14ac:dyDescent="0.25">
      <c r="A48" s="405">
        <v>3</v>
      </c>
      <c r="B48" s="406" t="s">
        <v>206</v>
      </c>
      <c r="C48" s="406" t="s">
        <v>439</v>
      </c>
      <c r="D48" s="407" t="s">
        <v>991</v>
      </c>
      <c r="E48" s="697" t="s">
        <v>343</v>
      </c>
      <c r="F48" s="697" t="s">
        <v>344</v>
      </c>
      <c r="G48" s="697" t="s">
        <v>344</v>
      </c>
      <c r="H48" s="697" t="s">
        <v>345</v>
      </c>
      <c r="I48" s="719" t="s">
        <v>346</v>
      </c>
      <c r="J48" s="410"/>
      <c r="K48" s="410"/>
    </row>
    <row r="49" spans="1:11" s="411" customFormat="1" ht="147.19999999999999" customHeight="1" x14ac:dyDescent="0.25">
      <c r="A49" s="518"/>
      <c r="B49" s="519"/>
      <c r="C49" s="519"/>
      <c r="D49" s="686" t="s">
        <v>992</v>
      </c>
      <c r="E49" s="697" t="s">
        <v>347</v>
      </c>
      <c r="F49" s="697" t="s">
        <v>344</v>
      </c>
      <c r="G49" s="697" t="s">
        <v>344</v>
      </c>
      <c r="H49" s="697" t="s">
        <v>348</v>
      </c>
      <c r="I49" s="719" t="s">
        <v>346</v>
      </c>
      <c r="J49" s="410"/>
      <c r="K49" s="410"/>
    </row>
    <row r="50" spans="1:11" s="411" customFormat="1" ht="132" customHeight="1" x14ac:dyDescent="0.25">
      <c r="A50" s="412"/>
      <c r="B50" s="413"/>
      <c r="C50" s="413"/>
      <c r="D50" s="686" t="s">
        <v>993</v>
      </c>
      <c r="E50" s="407" t="s">
        <v>349</v>
      </c>
      <c r="F50" s="407" t="s">
        <v>344</v>
      </c>
      <c r="G50" s="407" t="s">
        <v>344</v>
      </c>
      <c r="H50" s="407" t="s">
        <v>350</v>
      </c>
      <c r="I50" s="417" t="s">
        <v>346</v>
      </c>
      <c r="J50" s="410"/>
      <c r="K50" s="410"/>
    </row>
    <row r="51" spans="1:11" s="411" customFormat="1" ht="146.25" customHeight="1" x14ac:dyDescent="0.25">
      <c r="A51" s="518"/>
      <c r="B51" s="519"/>
      <c r="C51" s="519"/>
      <c r="D51" s="720" t="s">
        <v>994</v>
      </c>
      <c r="E51" s="744" t="s">
        <v>351</v>
      </c>
      <c r="F51" s="744" t="s">
        <v>344</v>
      </c>
      <c r="G51" s="744" t="s">
        <v>344</v>
      </c>
      <c r="H51" s="744" t="s">
        <v>352</v>
      </c>
      <c r="I51" s="721" t="s">
        <v>346</v>
      </c>
      <c r="J51" s="410"/>
      <c r="K51" s="410"/>
    </row>
    <row r="52" spans="1:11" s="411" customFormat="1" ht="135.19999999999999" customHeight="1" x14ac:dyDescent="0.25">
      <c r="A52" s="518"/>
      <c r="B52" s="519"/>
      <c r="C52" s="519"/>
      <c r="D52" s="720" t="s">
        <v>995</v>
      </c>
      <c r="E52" s="698" t="s">
        <v>353</v>
      </c>
      <c r="F52" s="698" t="s">
        <v>344</v>
      </c>
      <c r="G52" s="698" t="s">
        <v>344</v>
      </c>
      <c r="H52" s="698" t="s">
        <v>354</v>
      </c>
      <c r="I52" s="721" t="s">
        <v>346</v>
      </c>
      <c r="J52" s="410"/>
      <c r="K52" s="410"/>
    </row>
    <row r="53" spans="1:11" s="411" customFormat="1" ht="83.45" customHeight="1" x14ac:dyDescent="0.25">
      <c r="A53" s="518"/>
      <c r="B53" s="519"/>
      <c r="C53" s="519"/>
      <c r="D53" s="407" t="s">
        <v>996</v>
      </c>
      <c r="E53" s="407" t="s">
        <v>440</v>
      </c>
      <c r="F53" s="407" t="s">
        <v>441</v>
      </c>
      <c r="G53" s="407" t="s">
        <v>442</v>
      </c>
      <c r="H53" s="414"/>
      <c r="I53" s="708"/>
      <c r="J53" s="410"/>
      <c r="K53" s="410"/>
    </row>
    <row r="54" spans="1:11" s="411" customFormat="1" ht="93.4" customHeight="1" x14ac:dyDescent="0.25">
      <c r="A54" s="518"/>
      <c r="B54" s="519"/>
      <c r="C54" s="519"/>
      <c r="D54" s="705" t="s">
        <v>997</v>
      </c>
      <c r="E54" s="706" t="s">
        <v>897</v>
      </c>
      <c r="F54" s="706" t="s">
        <v>898</v>
      </c>
      <c r="G54" s="706" t="s">
        <v>899</v>
      </c>
      <c r="H54" s="408"/>
      <c r="I54" s="409"/>
      <c r="J54" s="410"/>
      <c r="K54" s="410"/>
    </row>
    <row r="55" spans="1:11" s="411" customFormat="1" ht="68.25" customHeight="1" x14ac:dyDescent="0.25">
      <c r="A55" s="518"/>
      <c r="B55" s="519"/>
      <c r="C55" s="519"/>
      <c r="D55" s="520" t="s">
        <v>998</v>
      </c>
      <c r="E55" s="521" t="s">
        <v>900</v>
      </c>
      <c r="F55" s="521" t="s">
        <v>901</v>
      </c>
      <c r="G55" s="521" t="s">
        <v>902</v>
      </c>
      <c r="H55" s="408"/>
      <c r="I55" s="409"/>
      <c r="J55" s="410"/>
      <c r="K55" s="410"/>
    </row>
    <row r="56" spans="1:11" s="411" customFormat="1" ht="93.4" customHeight="1" x14ac:dyDescent="0.25">
      <c r="A56" s="518"/>
      <c r="B56" s="519"/>
      <c r="C56" s="519"/>
      <c r="D56" s="520" t="s">
        <v>999</v>
      </c>
      <c r="E56" s="521" t="s">
        <v>903</v>
      </c>
      <c r="F56" s="521" t="s">
        <v>904</v>
      </c>
      <c r="G56" s="521" t="s">
        <v>905</v>
      </c>
      <c r="H56" s="408"/>
      <c r="I56" s="409"/>
      <c r="J56" s="410"/>
      <c r="K56" s="410"/>
    </row>
    <row r="57" spans="1:11" s="411" customFormat="1" ht="56.25" customHeight="1" x14ac:dyDescent="0.25">
      <c r="A57" s="412"/>
      <c r="B57" s="413"/>
      <c r="C57" s="413"/>
      <c r="D57" s="407" t="s">
        <v>1000</v>
      </c>
      <c r="E57" s="407" t="s">
        <v>443</v>
      </c>
      <c r="F57" s="407" t="s">
        <v>444</v>
      </c>
      <c r="G57" s="407" t="s">
        <v>445</v>
      </c>
      <c r="H57" s="414"/>
      <c r="I57" s="708"/>
      <c r="J57" s="410"/>
      <c r="K57" s="410"/>
    </row>
    <row r="58" spans="1:11" ht="121.5" customHeight="1" x14ac:dyDescent="0.25">
      <c r="A58" s="526" t="s">
        <v>17</v>
      </c>
      <c r="B58" s="201" t="s">
        <v>446</v>
      </c>
      <c r="C58" s="201" t="s">
        <v>42</v>
      </c>
      <c r="D58" s="712" t="s">
        <v>1047</v>
      </c>
      <c r="E58" s="768" t="s">
        <v>859</v>
      </c>
      <c r="F58" s="768" t="s">
        <v>860</v>
      </c>
      <c r="G58" s="769" t="s">
        <v>861</v>
      </c>
      <c r="H58" s="742"/>
      <c r="I58" s="245"/>
      <c r="J58" s="187"/>
      <c r="K58" s="187"/>
    </row>
    <row r="59" spans="1:11" ht="121.5" customHeight="1" x14ac:dyDescent="0.25">
      <c r="A59" s="746"/>
      <c r="B59" s="207"/>
      <c r="C59" s="207"/>
      <c r="D59" s="210" t="s">
        <v>1048</v>
      </c>
      <c r="E59" s="210" t="s">
        <v>447</v>
      </c>
      <c r="F59" s="210" t="s">
        <v>448</v>
      </c>
      <c r="G59" s="210" t="s">
        <v>449</v>
      </c>
      <c r="H59" s="210"/>
      <c r="I59" s="222" t="s">
        <v>450</v>
      </c>
      <c r="J59" s="187"/>
      <c r="K59" s="187"/>
    </row>
    <row r="60" spans="1:11" ht="168.75" customHeight="1" x14ac:dyDescent="0.25">
      <c r="A60" s="745"/>
      <c r="B60" s="201"/>
      <c r="C60" s="201"/>
      <c r="D60" s="742" t="s">
        <v>1049</v>
      </c>
      <c r="E60" s="742" t="s">
        <v>451</v>
      </c>
      <c r="F60" s="742" t="s">
        <v>452</v>
      </c>
      <c r="G60" s="742" t="s">
        <v>453</v>
      </c>
      <c r="H60" s="742"/>
      <c r="I60" s="245" t="s">
        <v>450</v>
      </c>
      <c r="J60" s="187"/>
      <c r="K60" s="187"/>
    </row>
    <row r="61" spans="1:11" ht="105" x14ac:dyDescent="0.25">
      <c r="A61" s="670"/>
      <c r="B61" s="204"/>
      <c r="C61" s="204"/>
      <c r="D61" s="515" t="s">
        <v>864</v>
      </c>
      <c r="E61" s="513" t="s">
        <v>862</v>
      </c>
      <c r="F61" s="513" t="s">
        <v>863</v>
      </c>
      <c r="G61" s="514" t="s">
        <v>861</v>
      </c>
      <c r="H61" s="210"/>
      <c r="I61" s="222"/>
      <c r="J61" s="187"/>
      <c r="K61" s="187"/>
    </row>
    <row r="62" spans="1:11" ht="105" x14ac:dyDescent="0.25">
      <c r="A62" s="240"/>
      <c r="B62" s="241"/>
      <c r="C62" s="242"/>
      <c r="D62" s="525" t="s">
        <v>865</v>
      </c>
      <c r="E62" s="669" t="s">
        <v>454</v>
      </c>
      <c r="F62" s="696" t="s">
        <v>455</v>
      </c>
      <c r="G62" s="696" t="s">
        <v>1008</v>
      </c>
      <c r="H62" s="696" t="s">
        <v>1015</v>
      </c>
      <c r="I62" s="245"/>
      <c r="J62" s="187"/>
      <c r="K62" s="187"/>
    </row>
    <row r="63" spans="1:11" ht="89.45" customHeight="1" x14ac:dyDescent="0.25">
      <c r="A63" s="532"/>
      <c r="B63" s="241"/>
      <c r="C63" s="242"/>
      <c r="D63" s="210" t="s">
        <v>866</v>
      </c>
      <c r="E63" s="210" t="s">
        <v>456</v>
      </c>
      <c r="F63" s="210" t="s">
        <v>457</v>
      </c>
      <c r="G63" s="210"/>
      <c r="H63" s="210"/>
      <c r="I63" s="222"/>
      <c r="J63" s="187"/>
      <c r="K63" s="187"/>
    </row>
    <row r="64" spans="1:11" ht="81.2" customHeight="1" x14ac:dyDescent="0.25">
      <c r="A64" s="670"/>
      <c r="B64" s="241"/>
      <c r="C64" s="242"/>
      <c r="D64" s="210" t="s">
        <v>867</v>
      </c>
      <c r="E64" s="210" t="s">
        <v>458</v>
      </c>
      <c r="F64" s="210" t="s">
        <v>459</v>
      </c>
      <c r="G64" s="210"/>
      <c r="H64" s="210"/>
      <c r="I64" s="222" t="s">
        <v>450</v>
      </c>
      <c r="J64" s="187"/>
      <c r="K64" s="187"/>
    </row>
    <row r="65" spans="1:11" ht="109.5" customHeight="1" x14ac:dyDescent="0.25">
      <c r="A65" s="670"/>
      <c r="B65" s="241"/>
      <c r="C65" s="242"/>
      <c r="D65" s="210" t="s">
        <v>868</v>
      </c>
      <c r="E65" s="210" t="s">
        <v>460</v>
      </c>
      <c r="F65" s="210" t="s">
        <v>461</v>
      </c>
      <c r="G65" s="210"/>
      <c r="H65" s="210"/>
      <c r="I65" s="222" t="s">
        <v>450</v>
      </c>
      <c r="J65" s="187"/>
      <c r="K65" s="187"/>
    </row>
    <row r="66" spans="1:11" ht="75" x14ac:dyDescent="0.25">
      <c r="A66" s="746"/>
      <c r="B66" s="243"/>
      <c r="C66" s="244"/>
      <c r="D66" s="742" t="s">
        <v>869</v>
      </c>
      <c r="E66" s="742" t="s">
        <v>462</v>
      </c>
      <c r="F66" s="742" t="s">
        <v>463</v>
      </c>
      <c r="G66" s="742"/>
      <c r="H66" s="742"/>
      <c r="I66" s="245" t="s">
        <v>450</v>
      </c>
      <c r="J66" s="187"/>
      <c r="K66" s="187"/>
    </row>
    <row r="67" spans="1:11" ht="120" customHeight="1" x14ac:dyDescent="0.25">
      <c r="A67" s="215" t="s">
        <v>18</v>
      </c>
      <c r="B67" s="210" t="s">
        <v>525</v>
      </c>
      <c r="C67" s="210" t="s">
        <v>526</v>
      </c>
      <c r="D67" s="210" t="s">
        <v>527</v>
      </c>
      <c r="E67" s="224" t="s">
        <v>528</v>
      </c>
      <c r="F67" s="224" t="s">
        <v>529</v>
      </c>
      <c r="G67" s="224" t="s">
        <v>530</v>
      </c>
      <c r="H67" s="224" t="s">
        <v>531</v>
      </c>
      <c r="I67" s="709" t="s">
        <v>532</v>
      </c>
      <c r="J67" s="187"/>
      <c r="K67" s="187"/>
    </row>
    <row r="68" spans="1:11" ht="90" x14ac:dyDescent="0.25">
      <c r="A68" s="526" t="s">
        <v>19</v>
      </c>
      <c r="B68" s="1100" t="s">
        <v>502</v>
      </c>
      <c r="C68" s="1100" t="s">
        <v>503</v>
      </c>
      <c r="D68" s="510" t="s">
        <v>912</v>
      </c>
      <c r="E68" s="508" t="s">
        <v>846</v>
      </c>
      <c r="F68" s="508" t="s">
        <v>505</v>
      </c>
      <c r="G68" s="508" t="s">
        <v>506</v>
      </c>
      <c r="H68" s="224"/>
      <c r="I68" s="225"/>
      <c r="J68" s="187"/>
      <c r="K68" s="187"/>
    </row>
    <row r="69" spans="1:11" ht="90" x14ac:dyDescent="0.25">
      <c r="A69" s="563"/>
      <c r="B69" s="1101"/>
      <c r="C69" s="1101"/>
      <c r="D69" s="210" t="s">
        <v>913</v>
      </c>
      <c r="E69" s="224" t="s">
        <v>504</v>
      </c>
      <c r="F69" s="224" t="s">
        <v>505</v>
      </c>
      <c r="G69" s="224" t="s">
        <v>506</v>
      </c>
      <c r="H69" s="224" t="s">
        <v>507</v>
      </c>
      <c r="I69" s="225" t="s">
        <v>508</v>
      </c>
      <c r="J69" s="187"/>
      <c r="K69" s="187"/>
    </row>
    <row r="70" spans="1:11" ht="105" x14ac:dyDescent="0.25">
      <c r="A70" s="240"/>
      <c r="B70" s="1101"/>
      <c r="C70" s="1101"/>
      <c r="D70" s="210" t="s">
        <v>914</v>
      </c>
      <c r="E70" s="224" t="s">
        <v>509</v>
      </c>
      <c r="F70" s="224" t="s">
        <v>505</v>
      </c>
      <c r="G70" s="224" t="s">
        <v>506</v>
      </c>
      <c r="H70" s="224" t="s">
        <v>507</v>
      </c>
      <c r="I70" s="225" t="s">
        <v>508</v>
      </c>
      <c r="J70" s="187"/>
      <c r="K70" s="187"/>
    </row>
    <row r="71" spans="1:11" ht="45.2" customHeight="1" x14ac:dyDescent="0.25">
      <c r="A71" s="532"/>
      <c r="B71" s="204"/>
      <c r="C71" s="204"/>
      <c r="D71" s="510" t="s">
        <v>915</v>
      </c>
      <c r="E71" s="508" t="s">
        <v>847</v>
      </c>
      <c r="F71" s="508" t="s">
        <v>848</v>
      </c>
      <c r="G71" s="508" t="s">
        <v>849</v>
      </c>
      <c r="H71" s="224"/>
      <c r="I71" s="225"/>
      <c r="J71" s="187"/>
      <c r="K71" s="187"/>
    </row>
    <row r="72" spans="1:11" ht="105" x14ac:dyDescent="0.25">
      <c r="A72" s="746"/>
      <c r="B72" s="207"/>
      <c r="C72" s="207"/>
      <c r="D72" s="742" t="s">
        <v>916</v>
      </c>
      <c r="E72" s="224" t="s">
        <v>510</v>
      </c>
      <c r="F72" s="224" t="s">
        <v>511</v>
      </c>
      <c r="G72" s="224" t="s">
        <v>512</v>
      </c>
      <c r="H72" s="224" t="s">
        <v>507</v>
      </c>
      <c r="I72" s="225" t="s">
        <v>513</v>
      </c>
      <c r="J72" s="187"/>
      <c r="K72" s="187"/>
    </row>
    <row r="73" spans="1:11" ht="51.2" customHeight="1" x14ac:dyDescent="0.25">
      <c r="A73" s="816" t="s">
        <v>20</v>
      </c>
      <c r="B73" s="1100" t="s">
        <v>514</v>
      </c>
      <c r="C73" s="1102" t="s">
        <v>1055</v>
      </c>
      <c r="D73" s="510" t="s">
        <v>1058</v>
      </c>
      <c r="E73" s="508" t="s">
        <v>847</v>
      </c>
      <c r="F73" s="508" t="s">
        <v>848</v>
      </c>
      <c r="G73" s="508" t="s">
        <v>849</v>
      </c>
      <c r="H73" s="210"/>
      <c r="I73" s="213"/>
      <c r="J73" s="187"/>
      <c r="K73" s="187"/>
    </row>
    <row r="74" spans="1:11" ht="75" x14ac:dyDescent="0.25">
      <c r="A74" s="670"/>
      <c r="B74" s="1101"/>
      <c r="C74" s="1103"/>
      <c r="D74" s="510" t="s">
        <v>1057</v>
      </c>
      <c r="E74" s="508"/>
      <c r="F74" s="508"/>
      <c r="G74" s="508"/>
      <c r="H74" s="210"/>
      <c r="I74" s="213"/>
      <c r="J74" s="187"/>
      <c r="K74" s="187"/>
    </row>
    <row r="75" spans="1:11" ht="150" x14ac:dyDescent="0.25">
      <c r="A75" s="670"/>
      <c r="B75" s="204"/>
      <c r="C75" s="1103"/>
      <c r="D75" s="210" t="s">
        <v>1059</v>
      </c>
      <c r="E75" s="210" t="s">
        <v>515</v>
      </c>
      <c r="F75" s="210" t="s">
        <v>516</v>
      </c>
      <c r="G75" s="210" t="s">
        <v>517</v>
      </c>
      <c r="H75" s="210" t="s">
        <v>518</v>
      </c>
      <c r="I75" s="213" t="s">
        <v>519</v>
      </c>
      <c r="J75" s="187"/>
      <c r="K75" s="187"/>
    </row>
    <row r="76" spans="1:11" ht="120.75" thickBot="1" x14ac:dyDescent="0.3">
      <c r="A76" s="841"/>
      <c r="B76" s="834"/>
      <c r="C76" s="1104"/>
      <c r="D76" s="848" t="s">
        <v>1026</v>
      </c>
      <c r="E76" s="835" t="s">
        <v>520</v>
      </c>
      <c r="F76" s="852" t="s">
        <v>344</v>
      </c>
      <c r="G76" s="853" t="s">
        <v>344</v>
      </c>
      <c r="H76" s="835" t="s">
        <v>521</v>
      </c>
      <c r="I76" s="854" t="s">
        <v>406</v>
      </c>
      <c r="J76" s="187"/>
      <c r="K76" s="187"/>
    </row>
    <row r="77" spans="1:11" ht="106.5" customHeight="1" x14ac:dyDescent="0.25">
      <c r="A77" s="670" t="s">
        <v>21</v>
      </c>
      <c r="B77" s="204" t="s">
        <v>465</v>
      </c>
      <c r="C77" s="204" t="s">
        <v>466</v>
      </c>
      <c r="D77" s="851" t="s">
        <v>1060</v>
      </c>
      <c r="E77" s="707" t="s">
        <v>1062</v>
      </c>
      <c r="F77" s="707" t="s">
        <v>850</v>
      </c>
      <c r="G77" s="707" t="s">
        <v>851</v>
      </c>
      <c r="H77" s="239"/>
      <c r="I77" s="250"/>
      <c r="J77" s="187"/>
      <c r="K77" s="187"/>
    </row>
    <row r="78" spans="1:11" ht="106.5" customHeight="1" x14ac:dyDescent="0.25">
      <c r="A78" s="670"/>
      <c r="B78" s="204"/>
      <c r="C78" s="204"/>
      <c r="D78" s="210" t="s">
        <v>1061</v>
      </c>
      <c r="E78" s="246" t="s">
        <v>467</v>
      </c>
      <c r="F78" s="246" t="s">
        <v>468</v>
      </c>
      <c r="G78" s="246" t="s">
        <v>469</v>
      </c>
      <c r="H78" s="246" t="s">
        <v>470</v>
      </c>
      <c r="I78" s="213" t="s">
        <v>471</v>
      </c>
      <c r="J78" s="187"/>
      <c r="K78" s="187"/>
    </row>
    <row r="79" spans="1:11" ht="121.5" customHeight="1" x14ac:dyDescent="0.25">
      <c r="A79" s="240"/>
      <c r="B79" s="204"/>
      <c r="C79" s="204"/>
      <c r="D79" s="210" t="s">
        <v>1064</v>
      </c>
      <c r="E79" s="246" t="s">
        <v>1063</v>
      </c>
      <c r="F79" s="743" t="s">
        <v>472</v>
      </c>
      <c r="G79" s="743" t="s">
        <v>473</v>
      </c>
      <c r="H79" s="743" t="s">
        <v>474</v>
      </c>
      <c r="I79" s="213" t="s">
        <v>471</v>
      </c>
      <c r="J79" s="187"/>
      <c r="K79" s="187"/>
    </row>
    <row r="80" spans="1:11" ht="148.5" customHeight="1" x14ac:dyDescent="0.25">
      <c r="A80" s="670"/>
      <c r="B80" s="204"/>
      <c r="C80" s="204"/>
      <c r="D80" s="742" t="s">
        <v>1065</v>
      </c>
      <c r="E80" s="239" t="s">
        <v>1066</v>
      </c>
      <c r="F80" s="239" t="s">
        <v>475</v>
      </c>
      <c r="G80" s="543" t="s">
        <v>476</v>
      </c>
      <c r="H80" s="543" t="s">
        <v>477</v>
      </c>
      <c r="I80" s="250" t="s">
        <v>478</v>
      </c>
      <c r="J80" s="187"/>
      <c r="K80" s="187"/>
    </row>
    <row r="81" spans="1:11" ht="105" x14ac:dyDescent="0.25">
      <c r="A81" s="670"/>
      <c r="B81" s="204"/>
      <c r="C81" s="204"/>
      <c r="D81" s="742" t="s">
        <v>1067</v>
      </c>
      <c r="E81" s="239" t="s">
        <v>1068</v>
      </c>
      <c r="F81" s="239" t="s">
        <v>479</v>
      </c>
      <c r="G81" s="239" t="s">
        <v>480</v>
      </c>
      <c r="H81" s="239" t="s">
        <v>481</v>
      </c>
      <c r="I81" s="250" t="s">
        <v>478</v>
      </c>
      <c r="J81" s="187"/>
      <c r="K81" s="187"/>
    </row>
    <row r="82" spans="1:11" ht="105" x14ac:dyDescent="0.25">
      <c r="A82" s="670"/>
      <c r="B82" s="204"/>
      <c r="C82" s="204"/>
      <c r="D82" s="249" t="s">
        <v>1191</v>
      </c>
      <c r="E82" s="239" t="s">
        <v>1073</v>
      </c>
      <c r="F82" s="239"/>
      <c r="G82" s="771"/>
      <c r="H82" s="239" t="s">
        <v>1074</v>
      </c>
      <c r="I82" s="250" t="s">
        <v>471</v>
      </c>
      <c r="J82" s="187"/>
      <c r="K82" s="187"/>
    </row>
    <row r="83" spans="1:11" ht="105" x14ac:dyDescent="0.25">
      <c r="A83" s="746"/>
      <c r="B83" s="207"/>
      <c r="C83" s="207"/>
      <c r="D83" s="248" t="s">
        <v>1077</v>
      </c>
      <c r="E83" s="246" t="s">
        <v>1075</v>
      </c>
      <c r="F83" s="246"/>
      <c r="G83" s="772"/>
      <c r="H83" s="246" t="s">
        <v>1076</v>
      </c>
      <c r="I83" s="213" t="s">
        <v>471</v>
      </c>
      <c r="J83" s="187"/>
      <c r="K83" s="187"/>
    </row>
    <row r="84" spans="1:11" ht="120" x14ac:dyDescent="0.25">
      <c r="A84" s="526" t="s">
        <v>22</v>
      </c>
      <c r="B84" s="201" t="s">
        <v>482</v>
      </c>
      <c r="C84" s="201" t="s">
        <v>483</v>
      </c>
      <c r="D84" s="210" t="s">
        <v>484</v>
      </c>
      <c r="E84" s="210" t="s">
        <v>485</v>
      </c>
      <c r="F84" s="210" t="s">
        <v>486</v>
      </c>
      <c r="G84" s="210" t="s">
        <v>487</v>
      </c>
      <c r="H84" s="221" t="s">
        <v>344</v>
      </c>
      <c r="I84" s="222" t="s">
        <v>488</v>
      </c>
      <c r="J84" s="187"/>
      <c r="K84" s="187"/>
    </row>
    <row r="85" spans="1:11" ht="111.2" customHeight="1" x14ac:dyDescent="0.25">
      <c r="A85" s="532"/>
      <c r="B85" s="204"/>
      <c r="C85" s="204"/>
      <c r="D85" s="510" t="s">
        <v>852</v>
      </c>
      <c r="E85" s="512" t="s">
        <v>853</v>
      </c>
      <c r="F85" s="512" t="s">
        <v>854</v>
      </c>
      <c r="G85" s="512" t="s">
        <v>855</v>
      </c>
      <c r="H85" s="221"/>
      <c r="I85" s="222"/>
      <c r="J85" s="187"/>
      <c r="K85" s="187"/>
    </row>
    <row r="86" spans="1:11" ht="120" x14ac:dyDescent="0.25">
      <c r="A86" s="240"/>
      <c r="B86" s="241"/>
      <c r="C86" s="241"/>
      <c r="D86" s="210" t="s">
        <v>1192</v>
      </c>
      <c r="E86" s="210" t="s">
        <v>489</v>
      </c>
      <c r="F86" s="210" t="s">
        <v>490</v>
      </c>
      <c r="G86" s="210" t="s">
        <v>491</v>
      </c>
      <c r="H86" s="221" t="s">
        <v>344</v>
      </c>
      <c r="I86" s="222" t="s">
        <v>488</v>
      </c>
      <c r="J86" s="187"/>
      <c r="K86" s="187"/>
    </row>
    <row r="87" spans="1:11" ht="120" x14ac:dyDescent="0.25">
      <c r="A87" s="220"/>
      <c r="B87" s="204"/>
      <c r="C87" s="204"/>
      <c r="D87" s="210" t="s">
        <v>856</v>
      </c>
      <c r="E87" s="210" t="s">
        <v>492</v>
      </c>
      <c r="F87" s="210" t="s">
        <v>493</v>
      </c>
      <c r="G87" s="210" t="s">
        <v>494</v>
      </c>
      <c r="H87" s="221" t="s">
        <v>344</v>
      </c>
      <c r="I87" s="222" t="s">
        <v>488</v>
      </c>
      <c r="J87" s="187"/>
      <c r="K87" s="187"/>
    </row>
    <row r="88" spans="1:11" ht="61.5" customHeight="1" x14ac:dyDescent="0.25">
      <c r="A88" s="670"/>
      <c r="B88" s="204"/>
      <c r="C88" s="204"/>
      <c r="D88" s="253" t="s">
        <v>857</v>
      </c>
      <c r="E88" s="531" t="s">
        <v>495</v>
      </c>
      <c r="F88" s="251" t="s">
        <v>344</v>
      </c>
      <c r="G88" s="251" t="s">
        <v>344</v>
      </c>
      <c r="H88" s="221" t="s">
        <v>344</v>
      </c>
      <c r="I88" s="213" t="s">
        <v>496</v>
      </c>
      <c r="J88" s="187"/>
      <c r="K88" s="187"/>
    </row>
    <row r="89" spans="1:11" ht="120" x14ac:dyDescent="0.25">
      <c r="A89" s="746"/>
      <c r="B89" s="207"/>
      <c r="C89" s="207"/>
      <c r="D89" s="248" t="s">
        <v>1078</v>
      </c>
      <c r="E89" s="743" t="s">
        <v>1079</v>
      </c>
      <c r="F89" s="743" t="s">
        <v>1080</v>
      </c>
      <c r="G89" s="743" t="s">
        <v>1081</v>
      </c>
      <c r="H89" s="221"/>
      <c r="I89" s="213" t="s">
        <v>488</v>
      </c>
      <c r="J89" s="187"/>
      <c r="K89" s="187"/>
    </row>
    <row r="90" spans="1:11" s="601" customFormat="1" ht="93.75" customHeight="1" x14ac:dyDescent="0.25">
      <c r="A90" s="699" t="s">
        <v>135</v>
      </c>
      <c r="B90" s="201" t="s">
        <v>522</v>
      </c>
      <c r="C90" s="201" t="s">
        <v>969</v>
      </c>
      <c r="D90" s="510" t="s">
        <v>1084</v>
      </c>
      <c r="E90" s="513" t="s">
        <v>979</v>
      </c>
      <c r="F90" s="513" t="s">
        <v>858</v>
      </c>
      <c r="G90" s="513" t="s">
        <v>980</v>
      </c>
      <c r="H90" s="210" t="s">
        <v>981</v>
      </c>
      <c r="I90" s="218" t="s">
        <v>982</v>
      </c>
      <c r="J90" s="600"/>
      <c r="K90" s="600"/>
    </row>
    <row r="91" spans="1:11" ht="136.5" customHeight="1" x14ac:dyDescent="0.25">
      <c r="A91" s="240"/>
      <c r="B91" s="241"/>
      <c r="C91" s="727" t="s">
        <v>523</v>
      </c>
      <c r="D91" s="513" t="s">
        <v>1085</v>
      </c>
      <c r="E91" s="513" t="s">
        <v>983</v>
      </c>
      <c r="F91" s="513" t="s">
        <v>1018</v>
      </c>
      <c r="G91" s="513" t="s">
        <v>984</v>
      </c>
      <c r="H91" s="210" t="s">
        <v>985</v>
      </c>
      <c r="I91" s="218" t="s">
        <v>982</v>
      </c>
      <c r="J91" s="187"/>
      <c r="K91" s="187"/>
    </row>
    <row r="92" spans="1:11" ht="165.75" customHeight="1" x14ac:dyDescent="0.25">
      <c r="A92" s="240"/>
      <c r="B92" s="241"/>
      <c r="C92" s="727"/>
      <c r="D92" s="210" t="s">
        <v>1082</v>
      </c>
      <c r="E92" s="247" t="s">
        <v>1017</v>
      </c>
      <c r="F92" s="247" t="s">
        <v>972</v>
      </c>
      <c r="G92" s="247" t="s">
        <v>973</v>
      </c>
      <c r="H92" s="247" t="s">
        <v>974</v>
      </c>
      <c r="I92" s="222" t="s">
        <v>524</v>
      </c>
      <c r="J92" s="187"/>
      <c r="K92" s="187"/>
    </row>
    <row r="93" spans="1:11" ht="90.75" customHeight="1" x14ac:dyDescent="0.25">
      <c r="A93" s="240"/>
      <c r="B93" s="241"/>
      <c r="C93" s="204"/>
      <c r="D93" s="742" t="s">
        <v>1083</v>
      </c>
      <c r="E93" s="525" t="s">
        <v>975</v>
      </c>
      <c r="F93" s="525" t="s">
        <v>976</v>
      </c>
      <c r="G93" s="525" t="s">
        <v>977</v>
      </c>
      <c r="H93" s="525" t="s">
        <v>978</v>
      </c>
      <c r="I93" s="544" t="s">
        <v>524</v>
      </c>
      <c r="J93" s="187"/>
      <c r="K93" s="187"/>
    </row>
    <row r="94" spans="1:11" ht="60" customHeight="1" x14ac:dyDescent="0.25">
      <c r="A94" s="816" t="s">
        <v>136</v>
      </c>
      <c r="B94" s="201" t="s">
        <v>571</v>
      </c>
      <c r="C94" s="1100" t="s">
        <v>572</v>
      </c>
      <c r="D94" s="1115" t="s">
        <v>573</v>
      </c>
      <c r="E94" s="248" t="s">
        <v>574</v>
      </c>
      <c r="F94" s="1115" t="s">
        <v>575</v>
      </c>
      <c r="G94" s="1115" t="s">
        <v>576</v>
      </c>
      <c r="H94" s="1115" t="s">
        <v>577</v>
      </c>
      <c r="I94" s="1109" t="s">
        <v>578</v>
      </c>
      <c r="J94" s="187"/>
      <c r="K94" s="187"/>
    </row>
    <row r="95" spans="1:11" ht="30" x14ac:dyDescent="0.25">
      <c r="A95" s="670"/>
      <c r="B95" s="204"/>
      <c r="C95" s="1101"/>
      <c r="D95" s="1116"/>
      <c r="E95" s="248" t="s">
        <v>559</v>
      </c>
      <c r="F95" s="1116"/>
      <c r="G95" s="1116"/>
      <c r="H95" s="1116"/>
      <c r="I95" s="1110"/>
      <c r="J95" s="187"/>
      <c r="K95" s="187"/>
    </row>
    <row r="96" spans="1:11" ht="45" x14ac:dyDescent="0.25">
      <c r="A96" s="670"/>
      <c r="B96" s="258"/>
      <c r="C96" s="258"/>
      <c r="D96" s="1116"/>
      <c r="E96" s="248" t="s">
        <v>579</v>
      </c>
      <c r="F96" s="817"/>
      <c r="G96" s="1116"/>
      <c r="H96" s="1116"/>
      <c r="I96" s="1110"/>
      <c r="J96" s="187"/>
      <c r="K96" s="187"/>
    </row>
    <row r="97" spans="1:11" ht="60.75" thickBot="1" x14ac:dyDescent="0.3">
      <c r="A97" s="841"/>
      <c r="B97" s="834"/>
      <c r="C97" s="848"/>
      <c r="D97" s="855"/>
      <c r="E97" s="856" t="s">
        <v>580</v>
      </c>
      <c r="F97" s="857"/>
      <c r="G97" s="855"/>
      <c r="H97" s="1121"/>
      <c r="I97" s="1111"/>
      <c r="J97" s="187"/>
      <c r="K97" s="187"/>
    </row>
    <row r="98" spans="1:11" ht="30" x14ac:dyDescent="0.25">
      <c r="A98" s="532"/>
      <c r="B98" s="204"/>
      <c r="C98" s="524"/>
      <c r="D98" s="249"/>
      <c r="E98" s="253" t="s">
        <v>581</v>
      </c>
      <c r="F98" s="259"/>
      <c r="G98" s="249"/>
      <c r="H98" s="259"/>
      <c r="I98" s="260"/>
      <c r="J98" s="187"/>
      <c r="K98" s="187"/>
    </row>
    <row r="99" spans="1:11" ht="30" x14ac:dyDescent="0.25">
      <c r="A99" s="532"/>
      <c r="B99" s="204"/>
      <c r="C99" s="524"/>
      <c r="D99" s="249"/>
      <c r="E99" s="248" t="s">
        <v>582</v>
      </c>
      <c r="F99" s="259"/>
      <c r="G99" s="249"/>
      <c r="H99" s="259"/>
      <c r="I99" s="260"/>
      <c r="J99" s="187"/>
      <c r="K99" s="187"/>
    </row>
    <row r="100" spans="1:11" ht="30" x14ac:dyDescent="0.25">
      <c r="A100" s="532"/>
      <c r="B100" s="204"/>
      <c r="C100" s="524"/>
      <c r="D100" s="249"/>
      <c r="E100" s="248" t="s">
        <v>583</v>
      </c>
      <c r="F100" s="259"/>
      <c r="G100" s="249"/>
      <c r="H100" s="259"/>
      <c r="I100" s="260"/>
      <c r="J100" s="187"/>
      <c r="K100" s="187"/>
    </row>
    <row r="101" spans="1:11" ht="45" x14ac:dyDescent="0.25">
      <c r="A101" s="527"/>
      <c r="B101" s="207"/>
      <c r="C101" s="525"/>
      <c r="D101" s="253"/>
      <c r="E101" s="248" t="s">
        <v>584</v>
      </c>
      <c r="F101" s="545"/>
      <c r="G101" s="545"/>
      <c r="H101" s="545"/>
      <c r="I101" s="546"/>
      <c r="J101" s="187"/>
      <c r="K101" s="187"/>
    </row>
    <row r="102" spans="1:11" ht="120.75" customHeight="1" x14ac:dyDescent="0.25">
      <c r="A102" s="526" t="s">
        <v>137</v>
      </c>
      <c r="B102" s="1100" t="s">
        <v>555</v>
      </c>
      <c r="C102" s="1100" t="s">
        <v>556</v>
      </c>
      <c r="D102" s="712" t="s">
        <v>1090</v>
      </c>
      <c r="E102" s="707" t="s">
        <v>870</v>
      </c>
      <c r="F102" s="707" t="s">
        <v>871</v>
      </c>
      <c r="G102" s="707" t="s">
        <v>872</v>
      </c>
      <c r="H102" s="204"/>
      <c r="I102" s="711"/>
      <c r="J102" s="187"/>
      <c r="K102" s="187"/>
    </row>
    <row r="103" spans="1:11" ht="79.5" customHeight="1" x14ac:dyDescent="0.25">
      <c r="A103" s="240"/>
      <c r="B103" s="1101"/>
      <c r="C103" s="1101"/>
      <c r="D103" s="210" t="s">
        <v>1193</v>
      </c>
      <c r="E103" s="201" t="s">
        <v>557</v>
      </c>
      <c r="F103" s="257" t="s">
        <v>344</v>
      </c>
      <c r="G103" s="257" t="s">
        <v>344</v>
      </c>
      <c r="H103" s="201" t="s">
        <v>557</v>
      </c>
      <c r="I103" s="710" t="s">
        <v>558</v>
      </c>
      <c r="J103" s="187"/>
      <c r="K103" s="187"/>
    </row>
    <row r="104" spans="1:11" ht="109.5" customHeight="1" x14ac:dyDescent="0.25">
      <c r="A104" s="240"/>
      <c r="B104" s="741"/>
      <c r="C104" s="741"/>
      <c r="D104" s="510" t="s">
        <v>1091</v>
      </c>
      <c r="E104" s="508" t="s">
        <v>873</v>
      </c>
      <c r="F104" s="508" t="s">
        <v>874</v>
      </c>
      <c r="G104" s="508" t="s">
        <v>875</v>
      </c>
      <c r="H104" s="204"/>
      <c r="I104" s="711"/>
      <c r="J104" s="187"/>
      <c r="K104" s="187"/>
    </row>
    <row r="105" spans="1:11" ht="74.25" customHeight="1" x14ac:dyDescent="0.25">
      <c r="A105" s="240"/>
      <c r="B105" s="741"/>
      <c r="C105" s="741"/>
      <c r="D105" s="210" t="s">
        <v>1194</v>
      </c>
      <c r="E105" s="207" t="s">
        <v>557</v>
      </c>
      <c r="F105" s="257" t="s">
        <v>344</v>
      </c>
      <c r="G105" s="257" t="s">
        <v>344</v>
      </c>
      <c r="H105" s="204"/>
      <c r="I105" s="711"/>
      <c r="J105" s="187"/>
      <c r="K105" s="187"/>
    </row>
    <row r="106" spans="1:11" ht="121.5" customHeight="1" x14ac:dyDescent="0.25">
      <c r="A106" s="240"/>
      <c r="B106" s="741"/>
      <c r="C106" s="741"/>
      <c r="D106" s="510" t="s">
        <v>1092</v>
      </c>
      <c r="E106" s="508" t="s">
        <v>876</v>
      </c>
      <c r="F106" s="508" t="s">
        <v>877</v>
      </c>
      <c r="G106" s="508" t="s">
        <v>878</v>
      </c>
      <c r="H106" s="207"/>
      <c r="I106" s="250"/>
      <c r="J106" s="187"/>
      <c r="K106" s="187"/>
    </row>
    <row r="107" spans="1:11" ht="31.5" customHeight="1" x14ac:dyDescent="0.25">
      <c r="A107" s="214"/>
      <c r="B107" s="204"/>
      <c r="C107" s="204"/>
      <c r="D107" s="1100" t="s">
        <v>1195</v>
      </c>
      <c r="E107" s="743" t="s">
        <v>559</v>
      </c>
      <c r="F107" s="257" t="s">
        <v>344</v>
      </c>
      <c r="G107" s="257" t="s">
        <v>344</v>
      </c>
      <c r="H107" s="204"/>
      <c r="I107" s="711"/>
      <c r="J107" s="187"/>
      <c r="K107" s="187"/>
    </row>
    <row r="108" spans="1:11" ht="62.25" customHeight="1" x14ac:dyDescent="0.25">
      <c r="A108" s="214"/>
      <c r="B108" s="204"/>
      <c r="C108" s="204"/>
      <c r="D108" s="1101"/>
      <c r="E108" s="743" t="s">
        <v>560</v>
      </c>
      <c r="F108" s="257" t="s">
        <v>344</v>
      </c>
      <c r="G108" s="257" t="s">
        <v>344</v>
      </c>
      <c r="H108" s="204"/>
      <c r="I108" s="711"/>
      <c r="J108" s="187"/>
      <c r="K108" s="187"/>
    </row>
    <row r="109" spans="1:11" ht="30.75" thickBot="1" x14ac:dyDescent="0.3">
      <c r="A109" s="833"/>
      <c r="B109" s="834"/>
      <c r="C109" s="834"/>
      <c r="D109" s="1114"/>
      <c r="E109" s="858" t="s">
        <v>561</v>
      </c>
      <c r="F109" s="859"/>
      <c r="G109" s="859"/>
      <c r="H109" s="834"/>
      <c r="I109" s="860"/>
      <c r="J109" s="187"/>
      <c r="K109" s="187"/>
    </row>
    <row r="110" spans="1:11" ht="96" customHeight="1" x14ac:dyDescent="0.25">
      <c r="A110" s="670" t="s">
        <v>118</v>
      </c>
      <c r="B110" s="204" t="s">
        <v>562</v>
      </c>
      <c r="C110" s="204" t="s">
        <v>563</v>
      </c>
      <c r="D110" s="712" t="s">
        <v>1097</v>
      </c>
      <c r="E110" s="707" t="s">
        <v>880</v>
      </c>
      <c r="F110" s="707" t="s">
        <v>881</v>
      </c>
      <c r="G110" s="707" t="s">
        <v>879</v>
      </c>
      <c r="H110" s="207"/>
      <c r="I110" s="250"/>
      <c r="J110" s="187"/>
      <c r="K110" s="187"/>
    </row>
    <row r="111" spans="1:11" ht="125.45" customHeight="1" x14ac:dyDescent="0.25">
      <c r="A111" s="670"/>
      <c r="B111" s="204"/>
      <c r="C111" s="204"/>
      <c r="D111" s="210" t="s">
        <v>1098</v>
      </c>
      <c r="E111" s="531" t="s">
        <v>564</v>
      </c>
      <c r="F111" s="531" t="s">
        <v>565</v>
      </c>
      <c r="G111" s="531" t="s">
        <v>344</v>
      </c>
      <c r="H111" s="531" t="s">
        <v>566</v>
      </c>
      <c r="I111" s="213" t="s">
        <v>567</v>
      </c>
      <c r="J111" s="187"/>
      <c r="K111" s="187"/>
    </row>
    <row r="112" spans="1:11" ht="136.5" customHeight="1" x14ac:dyDescent="0.25">
      <c r="A112" s="532"/>
      <c r="B112" s="204"/>
      <c r="C112" s="204"/>
      <c r="D112" s="207" t="s">
        <v>1196</v>
      </c>
      <c r="E112" s="207" t="s">
        <v>568</v>
      </c>
      <c r="F112" s="207" t="s">
        <v>569</v>
      </c>
      <c r="G112" s="207" t="s">
        <v>344</v>
      </c>
      <c r="H112" s="207" t="s">
        <v>570</v>
      </c>
      <c r="I112" s="250" t="s">
        <v>567</v>
      </c>
      <c r="J112" s="187"/>
      <c r="K112" s="187"/>
    </row>
    <row r="113" spans="1:11" ht="122.25" customHeight="1" x14ac:dyDescent="0.25">
      <c r="A113" s="746"/>
      <c r="B113" s="207"/>
      <c r="C113" s="207"/>
      <c r="D113" s="253" t="s">
        <v>1197</v>
      </c>
      <c r="E113" s="743" t="s">
        <v>1099</v>
      </c>
      <c r="F113" s="743" t="s">
        <v>1094</v>
      </c>
      <c r="G113" s="743" t="s">
        <v>1095</v>
      </c>
      <c r="H113" s="743" t="s">
        <v>411</v>
      </c>
      <c r="I113" s="213" t="s">
        <v>1096</v>
      </c>
      <c r="J113" s="187"/>
      <c r="K113" s="187"/>
    </row>
    <row r="114" spans="1:11" ht="169.5" customHeight="1" x14ac:dyDescent="0.25">
      <c r="A114" s="526" t="s">
        <v>138</v>
      </c>
      <c r="B114" s="201" t="s">
        <v>831</v>
      </c>
      <c r="C114" s="350" t="s">
        <v>1007</v>
      </c>
      <c r="D114" s="210" t="s">
        <v>1100</v>
      </c>
      <c r="E114" s="508" t="s">
        <v>843</v>
      </c>
      <c r="F114" s="508" t="s">
        <v>844</v>
      </c>
      <c r="G114" s="508" t="s">
        <v>845</v>
      </c>
      <c r="H114" s="217"/>
      <c r="I114" s="713"/>
      <c r="J114" s="187"/>
      <c r="K114" s="187"/>
    </row>
    <row r="115" spans="1:11" ht="169.5" customHeight="1" thickBot="1" x14ac:dyDescent="0.3">
      <c r="A115" s="841"/>
      <c r="B115" s="834"/>
      <c r="C115" s="861"/>
      <c r="D115" s="835" t="s">
        <v>1101</v>
      </c>
      <c r="E115" s="862" t="s">
        <v>585</v>
      </c>
      <c r="F115" s="863" t="s">
        <v>586</v>
      </c>
      <c r="G115" s="863" t="s">
        <v>587</v>
      </c>
      <c r="H115" s="858" t="s">
        <v>588</v>
      </c>
      <c r="I115" s="864" t="s">
        <v>589</v>
      </c>
      <c r="J115" s="187"/>
      <c r="K115" s="187"/>
    </row>
    <row r="116" spans="1:11" ht="90" x14ac:dyDescent="0.25">
      <c r="A116" s="670"/>
      <c r="B116" s="204"/>
      <c r="C116" s="204"/>
      <c r="D116" s="1101" t="s">
        <v>1198</v>
      </c>
      <c r="E116" s="776" t="s">
        <v>590</v>
      </c>
      <c r="F116" s="777" t="s">
        <v>344</v>
      </c>
      <c r="G116" s="777" t="s">
        <v>344</v>
      </c>
      <c r="H116" s="776" t="s">
        <v>591</v>
      </c>
      <c r="I116" s="778" t="s">
        <v>589</v>
      </c>
      <c r="J116" s="187"/>
      <c r="K116" s="187"/>
    </row>
    <row r="117" spans="1:11" ht="105" x14ac:dyDescent="0.25">
      <c r="A117" s="670"/>
      <c r="B117" s="204"/>
      <c r="C117" s="204"/>
      <c r="D117" s="1108"/>
      <c r="E117" s="261" t="s">
        <v>592</v>
      </c>
      <c r="F117" s="261"/>
      <c r="G117" s="261"/>
      <c r="H117" s="261"/>
      <c r="I117" s="262"/>
      <c r="J117" s="187"/>
      <c r="K117" s="187"/>
    </row>
    <row r="118" spans="1:11" ht="137.44999999999999" customHeight="1" x14ac:dyDescent="0.25">
      <c r="A118" s="252"/>
      <c r="B118" s="243"/>
      <c r="C118" s="207"/>
      <c r="D118" s="742" t="s">
        <v>1102</v>
      </c>
      <c r="E118" s="516" t="s">
        <v>593</v>
      </c>
      <c r="F118" s="547" t="s">
        <v>594</v>
      </c>
      <c r="G118" s="547" t="s">
        <v>595</v>
      </c>
      <c r="H118" s="548" t="s">
        <v>596</v>
      </c>
      <c r="I118" s="549" t="s">
        <v>597</v>
      </c>
      <c r="J118" s="187"/>
      <c r="K118" s="187"/>
    </row>
    <row r="119" spans="1:11" ht="108" customHeight="1" x14ac:dyDescent="0.25">
      <c r="A119" s="526" t="s">
        <v>139</v>
      </c>
      <c r="B119" s="1100" t="s">
        <v>598</v>
      </c>
      <c r="C119" s="1100" t="s">
        <v>599</v>
      </c>
      <c r="D119" s="210" t="s">
        <v>600</v>
      </c>
      <c r="E119" s="211" t="s">
        <v>601</v>
      </c>
      <c r="F119" s="211" t="s">
        <v>602</v>
      </c>
      <c r="G119" s="263" t="s">
        <v>603</v>
      </c>
      <c r="H119" s="217" t="s">
        <v>604</v>
      </c>
      <c r="I119" s="218" t="s">
        <v>464</v>
      </c>
      <c r="J119" s="187"/>
      <c r="K119" s="187"/>
    </row>
    <row r="120" spans="1:11" ht="119.45" customHeight="1" x14ac:dyDescent="0.25">
      <c r="A120" s="532"/>
      <c r="B120" s="1122"/>
      <c r="C120" s="1101"/>
      <c r="D120" s="696" t="s">
        <v>986</v>
      </c>
      <c r="E120" s="531" t="s">
        <v>605</v>
      </c>
      <c r="F120" s="210" t="s">
        <v>606</v>
      </c>
      <c r="G120" s="210" t="s">
        <v>607</v>
      </c>
      <c r="H120" s="525" t="s">
        <v>608</v>
      </c>
      <c r="I120" s="222" t="s">
        <v>464</v>
      </c>
      <c r="J120" s="187"/>
      <c r="K120" s="187"/>
    </row>
    <row r="121" spans="1:11" ht="61.5" customHeight="1" x14ac:dyDescent="0.25">
      <c r="A121" s="532"/>
      <c r="B121" s="524"/>
      <c r="C121" s="529"/>
      <c r="D121" s="696" t="s">
        <v>987</v>
      </c>
      <c r="E121" s="531" t="s">
        <v>609</v>
      </c>
      <c r="F121" s="531" t="s">
        <v>610</v>
      </c>
      <c r="G121" s="210"/>
      <c r="H121" s="531" t="s">
        <v>611</v>
      </c>
      <c r="I121" s="222" t="s">
        <v>464</v>
      </c>
      <c r="J121" s="187"/>
      <c r="K121" s="187"/>
    </row>
    <row r="122" spans="1:11" ht="48" customHeight="1" x14ac:dyDescent="0.25">
      <c r="A122" s="532"/>
      <c r="B122" s="524"/>
      <c r="C122" s="529"/>
      <c r="D122" s="696" t="s">
        <v>988</v>
      </c>
      <c r="E122" s="531" t="s">
        <v>612</v>
      </c>
      <c r="F122" s="531" t="s">
        <v>613</v>
      </c>
      <c r="G122" s="210"/>
      <c r="H122" s="531" t="s">
        <v>614</v>
      </c>
      <c r="I122" s="222" t="s">
        <v>464</v>
      </c>
      <c r="J122" s="187"/>
      <c r="K122" s="187"/>
    </row>
    <row r="123" spans="1:11" ht="78.75" customHeight="1" thickBot="1" x14ac:dyDescent="0.3">
      <c r="A123" s="841"/>
      <c r="B123" s="848"/>
      <c r="C123" s="866"/>
      <c r="D123" s="945" t="s">
        <v>1199</v>
      </c>
      <c r="E123" s="858" t="s">
        <v>615</v>
      </c>
      <c r="F123" s="835" t="s">
        <v>616</v>
      </c>
      <c r="G123" s="835" t="s">
        <v>617</v>
      </c>
      <c r="H123" s="835" t="s">
        <v>616</v>
      </c>
      <c r="I123" s="836" t="s">
        <v>464</v>
      </c>
      <c r="J123" s="187"/>
      <c r="K123" s="187"/>
    </row>
    <row r="124" spans="1:11" ht="135" customHeight="1" x14ac:dyDescent="0.25">
      <c r="A124" s="214" t="s">
        <v>140</v>
      </c>
      <c r="B124" s="204" t="s">
        <v>618</v>
      </c>
      <c r="C124" s="204" t="s">
        <v>1106</v>
      </c>
      <c r="D124" s="712" t="s">
        <v>1107</v>
      </c>
      <c r="E124" s="768" t="s">
        <v>906</v>
      </c>
      <c r="F124" s="768" t="s">
        <v>907</v>
      </c>
      <c r="G124" s="768" t="s">
        <v>908</v>
      </c>
      <c r="H124" s="865"/>
      <c r="I124" s="250"/>
      <c r="J124" s="187"/>
      <c r="K124" s="187"/>
    </row>
    <row r="125" spans="1:11" ht="152.25" customHeight="1" x14ac:dyDescent="0.25">
      <c r="A125" s="214"/>
      <c r="B125" s="204"/>
      <c r="C125" s="204"/>
      <c r="D125" s="210" t="s">
        <v>1108</v>
      </c>
      <c r="E125" s="264" t="s">
        <v>619</v>
      </c>
      <c r="F125" s="264" t="s">
        <v>620</v>
      </c>
      <c r="G125" s="265" t="s">
        <v>621</v>
      </c>
      <c r="H125" s="231"/>
      <c r="I125" s="213"/>
      <c r="J125" s="187"/>
      <c r="K125" s="187"/>
    </row>
    <row r="126" spans="1:11" ht="107.25" customHeight="1" x14ac:dyDescent="0.25">
      <c r="A126" s="214"/>
      <c r="B126" s="204"/>
      <c r="C126" s="204"/>
      <c r="D126" s="210" t="s">
        <v>1109</v>
      </c>
      <c r="E126" s="785" t="s">
        <v>1137</v>
      </c>
      <c r="F126" s="663"/>
      <c r="G126" s="663"/>
      <c r="H126" s="664"/>
      <c r="I126" s="665"/>
      <c r="J126" s="187"/>
      <c r="K126" s="187"/>
    </row>
    <row r="127" spans="1:11" ht="196.5" customHeight="1" x14ac:dyDescent="0.25">
      <c r="A127" s="214"/>
      <c r="B127" s="204"/>
      <c r="C127" s="204"/>
      <c r="D127" s="742" t="s">
        <v>1110</v>
      </c>
      <c r="E127" s="264" t="s">
        <v>622</v>
      </c>
      <c r="F127" s="264" t="s">
        <v>623</v>
      </c>
      <c r="G127" s="264" t="s">
        <v>620</v>
      </c>
      <c r="H127" s="231"/>
      <c r="I127" s="213"/>
      <c r="J127" s="187"/>
      <c r="K127" s="187"/>
    </row>
    <row r="128" spans="1:11" ht="211.5" customHeight="1" thickBot="1" x14ac:dyDescent="0.3">
      <c r="A128" s="867" t="s">
        <v>141</v>
      </c>
      <c r="B128" s="858" t="s">
        <v>544</v>
      </c>
      <c r="C128" s="858" t="s">
        <v>545</v>
      </c>
      <c r="D128" s="835" t="s">
        <v>546</v>
      </c>
      <c r="E128" s="835" t="s">
        <v>547</v>
      </c>
      <c r="F128" s="835" t="s">
        <v>548</v>
      </c>
      <c r="G128" s="835" t="s">
        <v>549</v>
      </c>
      <c r="H128" s="835" t="s">
        <v>550</v>
      </c>
      <c r="I128" s="836" t="s">
        <v>551</v>
      </c>
      <c r="J128" s="187"/>
      <c r="K128" s="187"/>
    </row>
    <row r="129" spans="1:11" ht="212.25" customHeight="1" x14ac:dyDescent="0.25">
      <c r="A129" s="670" t="s">
        <v>142</v>
      </c>
      <c r="B129" s="204" t="s">
        <v>552</v>
      </c>
      <c r="C129" s="204" t="s">
        <v>1114</v>
      </c>
      <c r="D129" s="818" t="s">
        <v>553</v>
      </c>
      <c r="E129" s="516" t="s">
        <v>1115</v>
      </c>
      <c r="F129" s="714" t="s">
        <v>1005</v>
      </c>
      <c r="G129" s="516" t="s">
        <v>1006</v>
      </c>
      <c r="H129" s="239" t="s">
        <v>931</v>
      </c>
      <c r="I129" s="250" t="s">
        <v>1121</v>
      </c>
      <c r="J129" s="187"/>
      <c r="K129" s="187"/>
    </row>
    <row r="130" spans="1:11" ht="194.25" customHeight="1" x14ac:dyDescent="0.25">
      <c r="A130" s="240"/>
      <c r="B130" s="204"/>
      <c r="C130" s="204"/>
      <c r="D130" s="669" t="s">
        <v>989</v>
      </c>
      <c r="E130" s="516" t="s">
        <v>965</v>
      </c>
      <c r="F130" s="714" t="s">
        <v>966</v>
      </c>
      <c r="G130" s="516" t="s">
        <v>967</v>
      </c>
      <c r="H130" s="207" t="s">
        <v>932</v>
      </c>
      <c r="I130" s="213" t="s">
        <v>1121</v>
      </c>
      <c r="J130" s="187"/>
      <c r="K130" s="187"/>
    </row>
    <row r="131" spans="1:11" ht="74.25" customHeight="1" x14ac:dyDescent="0.25">
      <c r="A131" s="240"/>
      <c r="B131" s="524"/>
      <c r="C131" s="204"/>
      <c r="D131" s="523" t="s">
        <v>990</v>
      </c>
      <c r="E131" s="523" t="s">
        <v>554</v>
      </c>
      <c r="F131" s="255" t="s">
        <v>344</v>
      </c>
      <c r="G131" s="256" t="s">
        <v>344</v>
      </c>
      <c r="H131" s="241"/>
      <c r="I131" s="234"/>
      <c r="J131" s="187"/>
      <c r="K131" s="187"/>
    </row>
    <row r="132" spans="1:11" ht="150" x14ac:dyDescent="0.25">
      <c r="A132" s="252"/>
      <c r="B132" s="774"/>
      <c r="C132" s="742"/>
      <c r="D132" s="210" t="s">
        <v>1120</v>
      </c>
      <c r="E132" s="211" t="s">
        <v>1117</v>
      </c>
      <c r="F132" s="211" t="s">
        <v>1118</v>
      </c>
      <c r="G132" s="211" t="s">
        <v>1119</v>
      </c>
      <c r="H132" s="246"/>
      <c r="I132" s="775"/>
      <c r="J132" s="187"/>
      <c r="K132" s="187"/>
    </row>
    <row r="133" spans="1:11" ht="198" customHeight="1" x14ac:dyDescent="0.25">
      <c r="A133" s="1119" t="s">
        <v>143</v>
      </c>
      <c r="B133" s="201" t="s">
        <v>533</v>
      </c>
      <c r="C133" s="201" t="s">
        <v>1025</v>
      </c>
      <c r="D133" s="210" t="s">
        <v>534</v>
      </c>
      <c r="E133" s="743" t="s">
        <v>535</v>
      </c>
      <c r="F133" s="743" t="s">
        <v>536</v>
      </c>
      <c r="G133" s="210" t="s">
        <v>537</v>
      </c>
      <c r="H133" s="743" t="s">
        <v>538</v>
      </c>
      <c r="I133" s="213" t="s">
        <v>519</v>
      </c>
      <c r="J133" s="187"/>
      <c r="K133" s="187"/>
    </row>
    <row r="134" spans="1:11" ht="121.5" customHeight="1" thickBot="1" x14ac:dyDescent="0.3">
      <c r="A134" s="1120"/>
      <c r="B134" s="834"/>
      <c r="C134" s="834"/>
      <c r="D134" s="835" t="s">
        <v>539</v>
      </c>
      <c r="E134" s="858" t="s">
        <v>540</v>
      </c>
      <c r="F134" s="869" t="s">
        <v>541</v>
      </c>
      <c r="G134" s="869" t="s">
        <v>542</v>
      </c>
      <c r="H134" s="858" t="s">
        <v>543</v>
      </c>
      <c r="I134" s="870" t="s">
        <v>519</v>
      </c>
      <c r="J134" s="187"/>
      <c r="K134" s="187"/>
    </row>
    <row r="135" spans="1:11" ht="74.25" customHeight="1" x14ac:dyDescent="0.3">
      <c r="A135" s="670" t="s">
        <v>144</v>
      </c>
      <c r="B135" s="1101" t="s">
        <v>181</v>
      </c>
      <c r="C135" s="1101" t="s">
        <v>624</v>
      </c>
      <c r="D135" s="955" t="s">
        <v>1216</v>
      </c>
      <c r="E135" s="207" t="s">
        <v>1019</v>
      </c>
      <c r="F135" s="266" t="s">
        <v>344</v>
      </c>
      <c r="G135" s="266" t="s">
        <v>344</v>
      </c>
      <c r="H135" s="207" t="s">
        <v>1021</v>
      </c>
      <c r="I135" s="250" t="s">
        <v>625</v>
      </c>
      <c r="J135" s="187"/>
      <c r="K135" s="187"/>
    </row>
    <row r="136" spans="1:11" ht="105.75" customHeight="1" x14ac:dyDescent="0.3">
      <c r="A136" s="527"/>
      <c r="B136" s="1108"/>
      <c r="C136" s="1108"/>
      <c r="D136" s="210" t="s">
        <v>1217</v>
      </c>
      <c r="E136" s="531" t="s">
        <v>1020</v>
      </c>
      <c r="F136" s="267" t="s">
        <v>344</v>
      </c>
      <c r="G136" s="267" t="s">
        <v>344</v>
      </c>
      <c r="H136" s="531" t="s">
        <v>1022</v>
      </c>
      <c r="I136" s="213" t="s">
        <v>625</v>
      </c>
      <c r="J136" s="187"/>
      <c r="K136" s="187"/>
    </row>
    <row r="137" spans="1:11" ht="92.25" customHeight="1" thickBot="1" x14ac:dyDescent="0.3">
      <c r="A137" s="867" t="s">
        <v>145</v>
      </c>
      <c r="B137" s="858" t="s">
        <v>61</v>
      </c>
      <c r="C137" s="858" t="s">
        <v>497</v>
      </c>
      <c r="D137" s="835" t="s">
        <v>498</v>
      </c>
      <c r="E137" s="856" t="s">
        <v>499</v>
      </c>
      <c r="F137" s="844"/>
      <c r="G137" s="978" t="s">
        <v>344</v>
      </c>
      <c r="H137" s="856" t="s">
        <v>500</v>
      </c>
      <c r="I137" s="979" t="s">
        <v>501</v>
      </c>
      <c r="J137" s="187"/>
      <c r="K137" s="187"/>
    </row>
    <row r="138" spans="1:11" ht="13.5" hidden="1" customHeight="1" thickBot="1" x14ac:dyDescent="0.3">
      <c r="A138" s="1117" t="s">
        <v>626</v>
      </c>
      <c r="B138" s="1118"/>
      <c r="C138" s="1118"/>
      <c r="D138" s="1118"/>
      <c r="E138" s="976"/>
      <c r="F138" s="976"/>
      <c r="G138" s="976"/>
      <c r="H138" s="976"/>
      <c r="I138" s="977"/>
      <c r="J138" s="187"/>
      <c r="K138" s="187"/>
    </row>
    <row r="139" spans="1:11" ht="12.75" customHeight="1" x14ac:dyDescent="0.25">
      <c r="B139" s="269"/>
      <c r="C139" s="269"/>
      <c r="D139" s="270"/>
      <c r="E139" s="271"/>
      <c r="F139" s="271"/>
      <c r="G139" s="271"/>
      <c r="H139" s="271"/>
    </row>
    <row r="140" spans="1:11" x14ac:dyDescent="0.25">
      <c r="B140" s="269"/>
      <c r="C140" s="269"/>
      <c r="D140" s="270"/>
      <c r="E140" s="271"/>
      <c r="F140" s="271"/>
    </row>
    <row r="141" spans="1:11" x14ac:dyDescent="0.25">
      <c r="B141" s="269"/>
      <c r="C141" s="269"/>
      <c r="D141" s="270"/>
      <c r="E141" s="271"/>
      <c r="F141" s="271"/>
    </row>
    <row r="142" spans="1:11" x14ac:dyDescent="0.25">
      <c r="B142" s="272"/>
      <c r="C142" s="272"/>
      <c r="D142" s="270"/>
      <c r="E142" s="271"/>
      <c r="F142" s="271"/>
    </row>
  </sheetData>
  <mergeCells count="34">
    <mergeCell ref="A138:D138"/>
    <mergeCell ref="A133:A134"/>
    <mergeCell ref="F94:F95"/>
    <mergeCell ref="H94:H97"/>
    <mergeCell ref="B119:B120"/>
    <mergeCell ref="C119:C120"/>
    <mergeCell ref="B135:B136"/>
    <mergeCell ref="C135:C136"/>
    <mergeCell ref="D116:D117"/>
    <mergeCell ref="D107:D109"/>
    <mergeCell ref="I94:I97"/>
    <mergeCell ref="C102:C103"/>
    <mergeCell ref="B19:B20"/>
    <mergeCell ref="C19:C20"/>
    <mergeCell ref="B21:B25"/>
    <mergeCell ref="C21:C25"/>
    <mergeCell ref="B28:B30"/>
    <mergeCell ref="C28:C30"/>
    <mergeCell ref="E40:E41"/>
    <mergeCell ref="B102:B103"/>
    <mergeCell ref="B45:B47"/>
    <mergeCell ref="C45:C47"/>
    <mergeCell ref="G94:G96"/>
    <mergeCell ref="C94:C95"/>
    <mergeCell ref="D94:D96"/>
    <mergeCell ref="B68:B70"/>
    <mergeCell ref="C68:C70"/>
    <mergeCell ref="C73:C76"/>
    <mergeCell ref="A1:I1"/>
    <mergeCell ref="A2:I2"/>
    <mergeCell ref="A3:D3"/>
    <mergeCell ref="C11:C13"/>
    <mergeCell ref="C14:C15"/>
    <mergeCell ref="B73:B74"/>
  </mergeCells>
  <printOptions horizontalCentered="1"/>
  <pageMargins left="0.23622047244094491" right="0" top="0.39370078740157483" bottom="0" header="0.19685039370078741" footer="0.15748031496062992"/>
  <pageSetup paperSize="9" scale="60" firstPageNumber="74" fitToHeight="25" orientation="landscape" useFirstPageNumber="1" r:id="rId1"/>
  <rowBreaks count="15" manualBreakCount="15">
    <brk id="10" max="8" man="1"/>
    <brk id="17" max="8" man="1"/>
    <brk id="25" max="8" man="1"/>
    <brk id="29" max="8" man="1"/>
    <brk id="41" max="8" man="1"/>
    <brk id="48" max="8" man="1"/>
    <brk id="64" max="8" man="1"/>
    <brk id="72" max="8" man="1"/>
    <brk id="80" max="8" man="1"/>
    <brk id="88" max="8" man="1"/>
    <brk id="97" min="1" max="8" man="1"/>
    <brk id="109" min="1" max="8" man="1"/>
    <brk id="115" min="1" max="8" man="1"/>
    <brk id="123" min="1" max="8" man="1"/>
    <brk id="132" max="8"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tabSelected="1" view="pageBreakPreview" topLeftCell="A22" zoomScale="110" zoomScaleSheetLayoutView="110" workbookViewId="0">
      <selection activeCell="F8" sqref="F8"/>
    </sheetView>
  </sheetViews>
  <sheetFormatPr defaultRowHeight="15" x14ac:dyDescent="0.25"/>
  <cols>
    <col min="1" max="1" width="3.85546875" style="273" bestFit="1" customWidth="1"/>
    <col min="2" max="2" width="18.42578125" customWidth="1"/>
    <col min="3" max="3" width="2.140625" style="274" customWidth="1"/>
    <col min="4" max="4" width="42.85546875" customWidth="1"/>
    <col min="5" max="5" width="2" style="274" customWidth="1"/>
    <col min="6" max="6" width="54.42578125" customWidth="1"/>
    <col min="7" max="7" width="14.7109375" style="275" customWidth="1"/>
  </cols>
  <sheetData>
    <row r="1" spans="1:7" x14ac:dyDescent="0.25">
      <c r="A1" s="1139" t="s">
        <v>740</v>
      </c>
      <c r="B1" s="1139"/>
      <c r="C1" s="1139"/>
      <c r="D1" s="1139"/>
      <c r="E1" s="1139"/>
      <c r="F1" s="1139"/>
      <c r="G1" s="1139"/>
    </row>
    <row r="2" spans="1:7" x14ac:dyDescent="0.25">
      <c r="A2" s="1139" t="s">
        <v>639</v>
      </c>
      <c r="B2" s="1139"/>
      <c r="C2" s="1139"/>
      <c r="D2" s="1139"/>
      <c r="E2" s="1139"/>
      <c r="F2" s="1139"/>
      <c r="G2" s="1139"/>
    </row>
    <row r="3" spans="1:7" x14ac:dyDescent="0.25">
      <c r="A3" s="1150" t="s">
        <v>640</v>
      </c>
      <c r="B3" s="1150"/>
      <c r="C3" s="1150"/>
      <c r="D3" s="1150"/>
      <c r="E3" s="1150"/>
      <c r="F3" s="1150"/>
      <c r="G3" s="1150"/>
    </row>
    <row r="4" spans="1:7" ht="15.75" thickBot="1" x14ac:dyDescent="0.3"/>
    <row r="5" spans="1:7" s="275" customFormat="1" ht="23.45" customHeight="1" x14ac:dyDescent="0.25">
      <c r="A5" s="276" t="s">
        <v>167</v>
      </c>
      <c r="B5" s="277" t="s">
        <v>641</v>
      </c>
      <c r="C5" s="1123" t="s">
        <v>642</v>
      </c>
      <c r="D5" s="1123"/>
      <c r="E5" s="1123" t="s">
        <v>643</v>
      </c>
      <c r="F5" s="1123"/>
      <c r="G5" s="278" t="s">
        <v>644</v>
      </c>
    </row>
    <row r="6" spans="1:7" ht="41.25" customHeight="1" x14ac:dyDescent="0.25">
      <c r="A6" s="1142">
        <v>1</v>
      </c>
      <c r="B6" s="1144" t="s">
        <v>166</v>
      </c>
      <c r="C6" s="1127" t="s">
        <v>645</v>
      </c>
      <c r="D6" s="1128"/>
      <c r="E6" s="1127" t="s">
        <v>800</v>
      </c>
      <c r="F6" s="1128"/>
      <c r="G6" s="1146" t="s">
        <v>1001</v>
      </c>
    </row>
    <row r="7" spans="1:7" ht="16.5" customHeight="1" x14ac:dyDescent="0.25">
      <c r="A7" s="1143"/>
      <c r="B7" s="1145"/>
      <c r="C7" s="1135" t="s">
        <v>646</v>
      </c>
      <c r="D7" s="1136"/>
      <c r="E7" s="1148" t="s">
        <v>647</v>
      </c>
      <c r="F7" s="1149"/>
      <c r="G7" s="1147"/>
    </row>
    <row r="8" spans="1:7" ht="27" customHeight="1" x14ac:dyDescent="0.25">
      <c r="A8" s="433"/>
      <c r="B8" s="434"/>
      <c r="C8" s="280"/>
      <c r="D8" s="281"/>
      <c r="E8" s="560">
        <v>1</v>
      </c>
      <c r="F8" s="43" t="s">
        <v>801</v>
      </c>
      <c r="G8" s="1147"/>
    </row>
    <row r="9" spans="1:7" ht="25.5" x14ac:dyDescent="0.25">
      <c r="A9" s="433"/>
      <c r="B9" s="434"/>
      <c r="C9" s="280"/>
      <c r="D9" s="281"/>
      <c r="E9" s="561">
        <v>2</v>
      </c>
      <c r="F9" s="468" t="s">
        <v>802</v>
      </c>
      <c r="G9" s="1147"/>
    </row>
    <row r="10" spans="1:7" ht="15.75" customHeight="1" x14ac:dyDescent="0.25">
      <c r="A10" s="282">
        <v>2</v>
      </c>
      <c r="B10" s="550" t="s">
        <v>168</v>
      </c>
      <c r="C10" s="1126" t="s">
        <v>648</v>
      </c>
      <c r="D10" s="1126"/>
      <c r="E10" s="1126" t="s">
        <v>649</v>
      </c>
      <c r="F10" s="1126"/>
      <c r="G10" s="283" t="s">
        <v>1002</v>
      </c>
    </row>
    <row r="11" spans="1:7" ht="54" customHeight="1" x14ac:dyDescent="0.25">
      <c r="A11" s="279"/>
      <c r="B11" s="284"/>
      <c r="C11" s="551">
        <v>1</v>
      </c>
      <c r="D11" s="552" t="s">
        <v>1129</v>
      </c>
      <c r="E11" s="551">
        <v>1</v>
      </c>
      <c r="F11" s="552" t="s">
        <v>1132</v>
      </c>
      <c r="G11" s="285"/>
    </row>
    <row r="12" spans="1:7" ht="54" customHeight="1" x14ac:dyDescent="0.25">
      <c r="A12" s="279"/>
      <c r="B12" s="284"/>
      <c r="C12" s="551">
        <v>2</v>
      </c>
      <c r="D12" s="552" t="s">
        <v>1130</v>
      </c>
      <c r="E12" s="551">
        <v>2</v>
      </c>
      <c r="F12" s="552" t="s">
        <v>1130</v>
      </c>
      <c r="G12" s="285"/>
    </row>
    <row r="13" spans="1:7" ht="38.25" x14ac:dyDescent="0.25">
      <c r="A13" s="279"/>
      <c r="B13" s="284"/>
      <c r="C13" s="551">
        <v>3</v>
      </c>
      <c r="D13" s="552" t="s">
        <v>650</v>
      </c>
      <c r="E13" s="551">
        <v>3</v>
      </c>
      <c r="F13" s="552" t="s">
        <v>1133</v>
      </c>
      <c r="G13" s="285"/>
    </row>
    <row r="14" spans="1:7" ht="40.5" customHeight="1" x14ac:dyDescent="0.25">
      <c r="A14" s="765"/>
      <c r="B14" s="284"/>
      <c r="C14" s="782">
        <v>4</v>
      </c>
      <c r="D14" s="783" t="s">
        <v>1131</v>
      </c>
      <c r="E14" s="551">
        <v>4</v>
      </c>
      <c r="F14" s="552" t="s">
        <v>1134</v>
      </c>
      <c r="G14" s="285"/>
    </row>
    <row r="15" spans="1:7" ht="26.25" customHeight="1" x14ac:dyDescent="0.25">
      <c r="A15" s="286"/>
      <c r="B15" s="287"/>
      <c r="C15" s="555"/>
      <c r="D15" s="556"/>
      <c r="E15" s="553">
        <v>5</v>
      </c>
      <c r="F15" s="554" t="s">
        <v>1135</v>
      </c>
      <c r="G15" s="288"/>
    </row>
    <row r="16" spans="1:7" ht="41.45" customHeight="1" x14ac:dyDescent="0.25">
      <c r="A16" s="289">
        <v>3</v>
      </c>
      <c r="B16" s="290" t="s">
        <v>651</v>
      </c>
      <c r="C16" s="1127" t="s">
        <v>652</v>
      </c>
      <c r="D16" s="1128"/>
      <c r="E16" s="1127" t="s">
        <v>653</v>
      </c>
      <c r="F16" s="1128"/>
      <c r="G16" s="291" t="s">
        <v>1003</v>
      </c>
    </row>
    <row r="17" spans="1:7" x14ac:dyDescent="0.25">
      <c r="A17" s="279">
        <v>4</v>
      </c>
      <c r="B17" s="1141" t="s">
        <v>654</v>
      </c>
      <c r="C17" s="1129" t="s">
        <v>655</v>
      </c>
      <c r="D17" s="1129"/>
      <c r="E17" s="1129" t="s">
        <v>656</v>
      </c>
      <c r="F17" s="1129"/>
      <c r="G17" s="292" t="s">
        <v>1004</v>
      </c>
    </row>
    <row r="18" spans="1:7" ht="25.5" x14ac:dyDescent="0.25">
      <c r="A18" s="279"/>
      <c r="B18" s="1141"/>
      <c r="C18" s="551">
        <v>1</v>
      </c>
      <c r="D18" s="552" t="s">
        <v>657</v>
      </c>
      <c r="E18" s="551">
        <v>1</v>
      </c>
      <c r="F18" s="552" t="s">
        <v>216</v>
      </c>
      <c r="G18" s="293"/>
    </row>
    <row r="19" spans="1:7" ht="16.5" customHeight="1" x14ac:dyDescent="0.25">
      <c r="A19" s="279"/>
      <c r="B19" s="284"/>
      <c r="C19" s="551">
        <v>2</v>
      </c>
      <c r="D19" s="552" t="s">
        <v>658</v>
      </c>
      <c r="E19" s="551">
        <v>2</v>
      </c>
      <c r="F19" s="552" t="s">
        <v>939</v>
      </c>
      <c r="G19" s="294"/>
    </row>
    <row r="20" spans="1:7" ht="26.25" customHeight="1" x14ac:dyDescent="0.25">
      <c r="A20" s="279"/>
      <c r="B20" s="284"/>
      <c r="C20" s="551">
        <v>3</v>
      </c>
      <c r="D20" s="552" t="s">
        <v>233</v>
      </c>
      <c r="E20" s="551">
        <v>3</v>
      </c>
      <c r="F20" s="552" t="s">
        <v>940</v>
      </c>
      <c r="G20" s="294"/>
    </row>
    <row r="21" spans="1:7" ht="27.2" customHeight="1" x14ac:dyDescent="0.25">
      <c r="A21" s="279"/>
      <c r="B21" s="284"/>
      <c r="C21" s="551">
        <v>4</v>
      </c>
      <c r="D21" s="1130" t="s">
        <v>659</v>
      </c>
      <c r="E21" s="551">
        <v>4</v>
      </c>
      <c r="F21" s="552" t="s">
        <v>938</v>
      </c>
      <c r="G21" s="293"/>
    </row>
    <row r="22" spans="1:7" ht="28.5" customHeight="1" x14ac:dyDescent="0.25">
      <c r="A22" s="279"/>
      <c r="B22" s="284"/>
      <c r="C22" s="551"/>
      <c r="D22" s="1131"/>
      <c r="E22" s="551">
        <v>5</v>
      </c>
      <c r="F22" s="552" t="s">
        <v>941</v>
      </c>
      <c r="G22" s="293"/>
    </row>
    <row r="23" spans="1:7" ht="27.4" customHeight="1" x14ac:dyDescent="0.25">
      <c r="A23" s="279"/>
      <c r="B23" s="284"/>
      <c r="C23" s="551"/>
      <c r="D23" s="558"/>
      <c r="E23" s="551">
        <v>6</v>
      </c>
      <c r="F23" s="552" t="s">
        <v>241</v>
      </c>
      <c r="G23" s="293"/>
    </row>
    <row r="24" spans="1:7" ht="25.5" x14ac:dyDescent="0.25">
      <c r="A24" s="286"/>
      <c r="B24" s="287"/>
      <c r="C24" s="553"/>
      <c r="D24" s="559"/>
      <c r="E24" s="553">
        <v>7</v>
      </c>
      <c r="F24" s="554" t="s">
        <v>247</v>
      </c>
      <c r="G24" s="295"/>
    </row>
    <row r="25" spans="1:7" ht="15" customHeight="1" x14ac:dyDescent="0.25">
      <c r="A25" s="946">
        <v>5</v>
      </c>
      <c r="B25" s="962" t="s">
        <v>660</v>
      </c>
      <c r="C25" s="1135" t="s">
        <v>1200</v>
      </c>
      <c r="D25" s="1136"/>
      <c r="E25" s="967"/>
      <c r="F25" s="968" t="s">
        <v>1212</v>
      </c>
      <c r="G25" s="1132" t="s">
        <v>803</v>
      </c>
    </row>
    <row r="26" spans="1:7" ht="30" x14ac:dyDescent="0.25">
      <c r="A26" s="947"/>
      <c r="B26" s="963"/>
      <c r="C26" s="1137"/>
      <c r="D26" s="1138"/>
      <c r="E26" s="969" t="s">
        <v>344</v>
      </c>
      <c r="F26" s="970" t="s">
        <v>1201</v>
      </c>
      <c r="G26" s="1133"/>
    </row>
    <row r="27" spans="1:7" ht="48" customHeight="1" x14ac:dyDescent="0.25">
      <c r="A27" s="286"/>
      <c r="B27" s="964"/>
      <c r="C27" s="965"/>
      <c r="D27" s="966"/>
      <c r="E27" s="971" t="s">
        <v>344</v>
      </c>
      <c r="F27" s="972" t="s">
        <v>1202</v>
      </c>
      <c r="G27" s="1134"/>
    </row>
    <row r="28" spans="1:7" ht="27.75" customHeight="1" x14ac:dyDescent="0.25">
      <c r="A28" s="289">
        <v>6</v>
      </c>
      <c r="B28" s="298" t="s">
        <v>661</v>
      </c>
      <c r="C28" s="1140" t="s">
        <v>662</v>
      </c>
      <c r="D28" s="1140"/>
      <c r="E28" s="1140" t="s">
        <v>663</v>
      </c>
      <c r="F28" s="1140"/>
      <c r="G28" s="700" t="s">
        <v>778</v>
      </c>
    </row>
    <row r="29" spans="1:7" ht="27.75" customHeight="1" thickBot="1" x14ac:dyDescent="0.3">
      <c r="A29" s="299">
        <v>7</v>
      </c>
      <c r="B29" s="300" t="s">
        <v>664</v>
      </c>
      <c r="C29" s="1124" t="s">
        <v>665</v>
      </c>
      <c r="D29" s="1124"/>
      <c r="E29" s="1125" t="s">
        <v>1213</v>
      </c>
      <c r="F29" s="1125"/>
      <c r="G29" s="701" t="s">
        <v>667</v>
      </c>
    </row>
    <row r="30" spans="1:7" x14ac:dyDescent="0.25">
      <c r="A30" s="274"/>
      <c r="B30" s="129"/>
      <c r="D30" s="129"/>
      <c r="F30" s="129"/>
    </row>
    <row r="31" spans="1:7" x14ac:dyDescent="0.25">
      <c r="A31" s="274"/>
      <c r="B31" s="129"/>
      <c r="D31" s="129"/>
      <c r="F31" s="129"/>
    </row>
    <row r="32" spans="1:7" x14ac:dyDescent="0.25">
      <c r="A32" s="274"/>
      <c r="B32" s="129"/>
      <c r="D32" s="129"/>
      <c r="F32" s="129"/>
    </row>
    <row r="33" spans="1:6" x14ac:dyDescent="0.25">
      <c r="A33" s="274"/>
      <c r="B33" s="129"/>
      <c r="D33" s="129"/>
      <c r="F33" s="129"/>
    </row>
    <row r="34" spans="1:6" x14ac:dyDescent="0.25">
      <c r="A34" s="274"/>
      <c r="B34" s="129"/>
      <c r="D34" s="129"/>
      <c r="F34" s="129"/>
    </row>
    <row r="35" spans="1:6" x14ac:dyDescent="0.25">
      <c r="A35" s="274"/>
      <c r="B35" s="129"/>
      <c r="D35" s="129"/>
      <c r="F35" s="129"/>
    </row>
    <row r="36" spans="1:6" x14ac:dyDescent="0.25">
      <c r="A36" s="274"/>
      <c r="B36" s="129"/>
      <c r="D36" s="129"/>
      <c r="F36" s="129"/>
    </row>
    <row r="37" spans="1:6" x14ac:dyDescent="0.25">
      <c r="A37" s="274"/>
      <c r="B37" s="129"/>
      <c r="D37" s="129"/>
      <c r="F37" s="129"/>
    </row>
    <row r="38" spans="1:6" x14ac:dyDescent="0.25">
      <c r="A38" s="274"/>
      <c r="B38" s="129"/>
      <c r="D38" s="129"/>
      <c r="F38" s="129"/>
    </row>
    <row r="39" spans="1:6" x14ac:dyDescent="0.25">
      <c r="A39" s="274"/>
      <c r="B39" s="129"/>
      <c r="D39" s="129"/>
      <c r="F39" s="129"/>
    </row>
    <row r="40" spans="1:6" x14ac:dyDescent="0.25">
      <c r="A40" s="274"/>
      <c r="B40" s="129"/>
      <c r="D40" s="129"/>
      <c r="F40" s="129"/>
    </row>
    <row r="41" spans="1:6" x14ac:dyDescent="0.25">
      <c r="A41" s="274"/>
      <c r="B41" s="129"/>
      <c r="D41" s="129"/>
      <c r="F41" s="129"/>
    </row>
    <row r="42" spans="1:6" x14ac:dyDescent="0.25">
      <c r="A42" s="274"/>
      <c r="B42" s="129"/>
      <c r="D42" s="129"/>
      <c r="F42" s="129"/>
    </row>
    <row r="43" spans="1:6" x14ac:dyDescent="0.25">
      <c r="A43" s="274"/>
      <c r="B43" s="129"/>
      <c r="D43" s="129"/>
      <c r="F43" s="129"/>
    </row>
    <row r="44" spans="1:6" x14ac:dyDescent="0.25">
      <c r="A44" s="274"/>
      <c r="B44" s="129"/>
      <c r="D44" s="129"/>
      <c r="F44" s="129"/>
    </row>
    <row r="45" spans="1:6" x14ac:dyDescent="0.25">
      <c r="A45" s="274"/>
      <c r="B45" s="129"/>
      <c r="D45" s="129"/>
      <c r="F45" s="129"/>
    </row>
    <row r="46" spans="1:6" x14ac:dyDescent="0.25">
      <c r="A46" s="274"/>
      <c r="B46" s="129"/>
      <c r="D46" s="129"/>
      <c r="F46" s="129"/>
    </row>
    <row r="47" spans="1:6" x14ac:dyDescent="0.25">
      <c r="A47" s="274"/>
      <c r="B47" s="129"/>
      <c r="D47" s="129"/>
      <c r="F47" s="129"/>
    </row>
    <row r="48" spans="1:6" x14ac:dyDescent="0.25">
      <c r="A48" s="274"/>
      <c r="B48" s="129"/>
      <c r="D48" s="129"/>
      <c r="F48" s="129"/>
    </row>
    <row r="49" spans="1:6" x14ac:dyDescent="0.25">
      <c r="A49" s="274"/>
      <c r="B49" s="129"/>
      <c r="D49" s="129"/>
      <c r="F49" s="129"/>
    </row>
    <row r="50" spans="1:6" x14ac:dyDescent="0.25">
      <c r="A50" s="274"/>
      <c r="B50" s="129"/>
      <c r="D50" s="129"/>
      <c r="F50" s="129"/>
    </row>
    <row r="51" spans="1:6" x14ac:dyDescent="0.25">
      <c r="A51" s="274"/>
      <c r="B51" s="129"/>
      <c r="D51" s="129"/>
      <c r="F51" s="129"/>
    </row>
    <row r="52" spans="1:6" x14ac:dyDescent="0.25">
      <c r="A52" s="274"/>
      <c r="B52" s="129"/>
      <c r="D52" s="129"/>
      <c r="F52" s="129"/>
    </row>
    <row r="53" spans="1:6" x14ac:dyDescent="0.25">
      <c r="A53" s="274"/>
      <c r="B53" s="129"/>
      <c r="D53" s="129"/>
      <c r="F53" s="129"/>
    </row>
    <row r="54" spans="1:6" x14ac:dyDescent="0.25">
      <c r="A54" s="274"/>
      <c r="B54" s="129"/>
      <c r="D54" s="129"/>
      <c r="F54" s="129"/>
    </row>
    <row r="55" spans="1:6" x14ac:dyDescent="0.25">
      <c r="A55" s="274"/>
      <c r="B55" s="129"/>
      <c r="D55" s="129"/>
      <c r="F55" s="129"/>
    </row>
    <row r="56" spans="1:6" x14ac:dyDescent="0.25">
      <c r="A56" s="274"/>
      <c r="B56" s="129"/>
      <c r="D56" s="129"/>
      <c r="F56" s="129"/>
    </row>
    <row r="57" spans="1:6" x14ac:dyDescent="0.25">
      <c r="A57" s="274"/>
      <c r="B57" s="129"/>
      <c r="D57" s="129"/>
      <c r="F57" s="129"/>
    </row>
    <row r="58" spans="1:6" x14ac:dyDescent="0.25">
      <c r="A58" s="274"/>
      <c r="B58" s="129"/>
      <c r="D58" s="129"/>
      <c r="F58" s="129"/>
    </row>
  </sheetData>
  <mergeCells count="26">
    <mergeCell ref="G25:G27"/>
    <mergeCell ref="C25:D26"/>
    <mergeCell ref="A1:G1"/>
    <mergeCell ref="C28:D28"/>
    <mergeCell ref="E28:F28"/>
    <mergeCell ref="B17:B18"/>
    <mergeCell ref="A6:A7"/>
    <mergeCell ref="B6:B7"/>
    <mergeCell ref="C6:D6"/>
    <mergeCell ref="E6:F6"/>
    <mergeCell ref="G6:G9"/>
    <mergeCell ref="C7:D7"/>
    <mergeCell ref="E7:F7"/>
    <mergeCell ref="A2:G2"/>
    <mergeCell ref="A3:G3"/>
    <mergeCell ref="C5:D5"/>
    <mergeCell ref="E5:F5"/>
    <mergeCell ref="C29:D29"/>
    <mergeCell ref="E29:F29"/>
    <mergeCell ref="C10:D10"/>
    <mergeCell ref="E10:F10"/>
    <mergeCell ref="C16:D16"/>
    <mergeCell ref="E16:F16"/>
    <mergeCell ref="C17:D17"/>
    <mergeCell ref="E17:F17"/>
    <mergeCell ref="D21:D22"/>
  </mergeCells>
  <pageMargins left="0.39" right="0.15748031496062992" top="0.51181102362204722" bottom="0.51181102362204722" header="0.31496062992125984" footer="0.31496062992125984"/>
  <pageSetup paperSize="9" firstPageNumber="93" orientation="landscape" useFirstPageNumber="1" r:id="rId1"/>
  <rowBreaks count="1" manualBreakCount="1">
    <brk id="16" max="16383" man="1"/>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31"/>
  <sheetViews>
    <sheetView view="pageBreakPreview" topLeftCell="A121" zoomScale="90" zoomScaleNormal="90" zoomScaleSheetLayoutView="90" workbookViewId="0">
      <selection activeCell="P120" sqref="P120"/>
    </sheetView>
  </sheetViews>
  <sheetFormatPr defaultRowHeight="15" x14ac:dyDescent="0.25"/>
  <cols>
    <col min="1" max="1" width="4" style="274" customWidth="1"/>
    <col min="2" max="2" width="1.42578125" style="274" customWidth="1"/>
    <col min="3" max="3" width="27" customWidth="1"/>
    <col min="4" max="4" width="2.140625" style="274" customWidth="1"/>
    <col min="5" max="5" width="19.85546875" customWidth="1"/>
    <col min="6" max="6" width="6.140625" customWidth="1"/>
    <col min="7" max="7" width="6.7109375" customWidth="1"/>
    <col min="8" max="8" width="6.140625" customWidth="1"/>
    <col min="9" max="9" width="6.42578125" customWidth="1"/>
    <col min="10" max="10" width="7.28515625" customWidth="1"/>
    <col min="11" max="11" width="8" style="301" customWidth="1"/>
    <col min="12" max="12" width="4.140625" style="274" customWidth="1"/>
    <col min="13" max="13" width="1.7109375" style="274" customWidth="1"/>
    <col min="14" max="14" width="26.42578125" customWidth="1"/>
    <col min="15" max="15" width="3" style="274" customWidth="1"/>
    <col min="16" max="16" width="21.5703125" customWidth="1"/>
    <col min="17" max="17" width="6.28515625" customWidth="1"/>
    <col min="18" max="19" width="6" customWidth="1"/>
    <col min="20" max="20" width="6.140625" customWidth="1"/>
    <col min="21" max="21" width="7.28515625" customWidth="1"/>
    <col min="22" max="22" width="8.140625" customWidth="1"/>
  </cols>
  <sheetData>
    <row r="1" spans="1:22" x14ac:dyDescent="0.25">
      <c r="A1" s="1231" t="s">
        <v>741</v>
      </c>
      <c r="B1" s="1231"/>
      <c r="C1" s="1231"/>
      <c r="D1" s="1231"/>
      <c r="E1" s="1231"/>
      <c r="F1" s="1231"/>
      <c r="G1" s="1231"/>
      <c r="H1" s="1231"/>
      <c r="I1" s="1231"/>
      <c r="J1" s="1231"/>
      <c r="K1" s="1231"/>
      <c r="L1" s="1231"/>
      <c r="M1" s="1231"/>
      <c r="N1" s="1231"/>
      <c r="O1" s="1231"/>
      <c r="P1" s="1231"/>
      <c r="Q1" s="1231"/>
      <c r="R1" s="1231"/>
      <c r="S1" s="1231"/>
      <c r="T1" s="1231"/>
      <c r="U1" s="1231"/>
      <c r="V1" s="1231"/>
    </row>
    <row r="2" spans="1:22" s="1" customFormat="1" ht="15.75" customHeight="1" x14ac:dyDescent="0.2">
      <c r="A2" s="1151" t="s">
        <v>668</v>
      </c>
      <c r="B2" s="1151"/>
      <c r="C2" s="1151"/>
      <c r="D2" s="1151"/>
      <c r="E2" s="1151"/>
      <c r="F2" s="1151"/>
      <c r="G2" s="1151"/>
      <c r="H2" s="1151"/>
      <c r="I2" s="1151"/>
      <c r="J2" s="1151"/>
      <c r="K2" s="1151"/>
      <c r="L2" s="1151"/>
      <c r="M2" s="1151"/>
      <c r="N2" s="1151"/>
      <c r="O2" s="1151"/>
      <c r="P2" s="1151"/>
      <c r="Q2" s="1151"/>
      <c r="R2" s="1151"/>
      <c r="S2" s="1151"/>
      <c r="T2" s="1151"/>
      <c r="U2" s="1151"/>
      <c r="V2" s="1151"/>
    </row>
    <row r="3" spans="1:22" s="1" customFormat="1" ht="15.75" customHeight="1" x14ac:dyDescent="0.2">
      <c r="A3" s="1151" t="s">
        <v>146</v>
      </c>
      <c r="B3" s="1151"/>
      <c r="C3" s="1151"/>
      <c r="D3" s="1151"/>
      <c r="E3" s="1151"/>
      <c r="F3" s="1151"/>
      <c r="G3" s="1151"/>
      <c r="H3" s="1151"/>
      <c r="I3" s="1151"/>
      <c r="J3" s="1151"/>
      <c r="K3" s="1151"/>
      <c r="L3" s="1151"/>
      <c r="M3" s="1151"/>
      <c r="N3" s="1151"/>
      <c r="O3" s="1151"/>
      <c r="P3" s="1151"/>
      <c r="Q3" s="1151"/>
      <c r="R3" s="1151"/>
      <c r="S3" s="1151"/>
      <c r="T3" s="1151"/>
      <c r="U3" s="1151"/>
      <c r="V3" s="1151"/>
    </row>
    <row r="4" spans="1:22" s="1" customFormat="1" ht="15.75" x14ac:dyDescent="0.25">
      <c r="A4" s="1152" t="s">
        <v>147</v>
      </c>
      <c r="B4" s="1152"/>
      <c r="C4" s="1152"/>
      <c r="D4" s="1152"/>
      <c r="E4" s="1152"/>
      <c r="F4" s="1152"/>
      <c r="G4" s="1152"/>
      <c r="H4" s="1152"/>
      <c r="I4" s="1152"/>
      <c r="J4" s="1152"/>
      <c r="K4" s="1152"/>
      <c r="L4" s="1152"/>
      <c r="M4" s="1152"/>
      <c r="N4" s="1152"/>
      <c r="O4" s="1152"/>
      <c r="P4" s="1152"/>
      <c r="Q4" s="1152"/>
      <c r="R4" s="1152"/>
      <c r="S4" s="1152"/>
      <c r="T4" s="1152"/>
      <c r="U4" s="1152"/>
      <c r="V4" s="1152"/>
    </row>
    <row r="6" spans="1:22" ht="15.75" thickBot="1" x14ac:dyDescent="0.3"/>
    <row r="7" spans="1:22" x14ac:dyDescent="0.25">
      <c r="A7" s="1153" t="s">
        <v>642</v>
      </c>
      <c r="B7" s="1154"/>
      <c r="C7" s="1154"/>
      <c r="D7" s="1154"/>
      <c r="E7" s="1154"/>
      <c r="F7" s="1154"/>
      <c r="G7" s="1154"/>
      <c r="H7" s="1154"/>
      <c r="I7" s="1154"/>
      <c r="J7" s="1154"/>
      <c r="K7" s="1154"/>
      <c r="L7" s="1154" t="s">
        <v>669</v>
      </c>
      <c r="M7" s="1154"/>
      <c r="N7" s="1154"/>
      <c r="O7" s="1154"/>
      <c r="P7" s="1154"/>
      <c r="Q7" s="1154"/>
      <c r="R7" s="1154"/>
      <c r="S7" s="1154"/>
      <c r="T7" s="1154"/>
      <c r="U7" s="1154"/>
      <c r="V7" s="1155"/>
    </row>
    <row r="8" spans="1:22" s="302" customFormat="1" ht="15.4" customHeight="1" x14ac:dyDescent="0.25">
      <c r="A8" s="1156" t="s">
        <v>167</v>
      </c>
      <c r="B8" s="1158" t="s">
        <v>670</v>
      </c>
      <c r="C8" s="1158"/>
      <c r="D8" s="1160" t="s">
        <v>149</v>
      </c>
      <c r="E8" s="1160"/>
      <c r="F8" s="1162" t="s">
        <v>131</v>
      </c>
      <c r="G8" s="1162"/>
      <c r="H8" s="1162"/>
      <c r="I8" s="1162"/>
      <c r="J8" s="1162"/>
      <c r="K8" s="1162"/>
      <c r="L8" s="1163" t="s">
        <v>167</v>
      </c>
      <c r="M8" s="1158" t="s">
        <v>670</v>
      </c>
      <c r="N8" s="1158"/>
      <c r="O8" s="1160" t="s">
        <v>149</v>
      </c>
      <c r="P8" s="1160"/>
      <c r="Q8" s="1162" t="s">
        <v>131</v>
      </c>
      <c r="R8" s="1162"/>
      <c r="S8" s="1162"/>
      <c r="T8" s="1162"/>
      <c r="U8" s="1162"/>
      <c r="V8" s="1165"/>
    </row>
    <row r="9" spans="1:22" ht="15.75" thickBot="1" x14ac:dyDescent="0.3">
      <c r="A9" s="1157"/>
      <c r="B9" s="1159"/>
      <c r="C9" s="1159"/>
      <c r="D9" s="1161"/>
      <c r="E9" s="1161"/>
      <c r="F9" s="303">
        <v>2010</v>
      </c>
      <c r="G9" s="303">
        <v>2011</v>
      </c>
      <c r="H9" s="303">
        <v>2012</v>
      </c>
      <c r="I9" s="303">
        <v>2013</v>
      </c>
      <c r="J9" s="303">
        <v>2014</v>
      </c>
      <c r="K9" s="303">
        <v>2014</v>
      </c>
      <c r="L9" s="1164"/>
      <c r="M9" s="1159"/>
      <c r="N9" s="1159"/>
      <c r="O9" s="1161"/>
      <c r="P9" s="1161"/>
      <c r="Q9" s="303">
        <v>2010</v>
      </c>
      <c r="R9" s="303">
        <v>2011</v>
      </c>
      <c r="S9" s="303">
        <v>2012</v>
      </c>
      <c r="T9" s="303">
        <v>2013</v>
      </c>
      <c r="U9" s="303">
        <v>2014</v>
      </c>
      <c r="V9" s="360" t="s">
        <v>1138</v>
      </c>
    </row>
    <row r="10" spans="1:22" ht="40.5" customHeight="1" x14ac:dyDescent="0.25">
      <c r="A10" s="304">
        <v>1</v>
      </c>
      <c r="B10" s="1166" t="s">
        <v>1161</v>
      </c>
      <c r="C10" s="1166"/>
      <c r="D10" s="305">
        <v>1</v>
      </c>
      <c r="E10" s="306" t="s">
        <v>779</v>
      </c>
      <c r="F10" s="307">
        <v>10</v>
      </c>
      <c r="G10" s="307">
        <v>15</v>
      </c>
      <c r="H10" s="307">
        <v>20</v>
      </c>
      <c r="I10" s="307" t="s">
        <v>671</v>
      </c>
      <c r="J10" s="307" t="s">
        <v>672</v>
      </c>
      <c r="K10" s="307" t="str">
        <f>J10</f>
        <v xml:space="preserve">30
</v>
      </c>
      <c r="L10" s="1167">
        <v>1</v>
      </c>
      <c r="M10" s="1166" t="s">
        <v>2</v>
      </c>
      <c r="N10" s="1166"/>
      <c r="O10" s="305">
        <v>1</v>
      </c>
      <c r="P10" s="306" t="s">
        <v>779</v>
      </c>
      <c r="Q10" s="307">
        <v>10</v>
      </c>
      <c r="R10" s="307">
        <v>15</v>
      </c>
      <c r="S10" s="307">
        <v>20</v>
      </c>
      <c r="T10" s="307">
        <v>100</v>
      </c>
      <c r="U10" s="307">
        <v>100</v>
      </c>
      <c r="V10" s="308">
        <f>U10</f>
        <v>100</v>
      </c>
    </row>
    <row r="11" spans="1:22" ht="89.25" x14ac:dyDescent="0.25">
      <c r="A11" s="309"/>
      <c r="B11" s="310"/>
      <c r="C11" s="463" t="s">
        <v>3</v>
      </c>
      <c r="D11" s="464">
        <v>2</v>
      </c>
      <c r="E11" s="465" t="s">
        <v>673</v>
      </c>
      <c r="F11" s="466">
        <v>70</v>
      </c>
      <c r="G11" s="466">
        <v>72</v>
      </c>
      <c r="H11" s="466">
        <v>75</v>
      </c>
      <c r="I11" s="466">
        <v>78</v>
      </c>
      <c r="J11" s="466">
        <v>80</v>
      </c>
      <c r="K11" s="466">
        <f>J11</f>
        <v>80</v>
      </c>
      <c r="L11" s="1168"/>
      <c r="M11" s="310"/>
      <c r="N11" s="463" t="s">
        <v>3</v>
      </c>
      <c r="O11" s="311">
        <v>2</v>
      </c>
      <c r="P11" s="312" t="s">
        <v>780</v>
      </c>
      <c r="Q11" s="313">
        <v>70</v>
      </c>
      <c r="R11" s="313">
        <v>72</v>
      </c>
      <c r="S11" s="313">
        <v>75</v>
      </c>
      <c r="T11" s="313">
        <v>78</v>
      </c>
      <c r="U11" s="313">
        <v>80</v>
      </c>
      <c r="V11" s="314">
        <f>U11</f>
        <v>80</v>
      </c>
    </row>
    <row r="12" spans="1:22" ht="76.5" customHeight="1" x14ac:dyDescent="0.25">
      <c r="A12" s="1169" t="s">
        <v>11</v>
      </c>
      <c r="B12" s="1172" t="s">
        <v>674</v>
      </c>
      <c r="C12" s="1172"/>
      <c r="D12" s="316">
        <v>1</v>
      </c>
      <c r="E12" s="404" t="s">
        <v>1203</v>
      </c>
      <c r="F12" s="353">
        <v>8</v>
      </c>
      <c r="G12" s="353">
        <v>8</v>
      </c>
      <c r="H12" s="353">
        <v>8</v>
      </c>
      <c r="I12" s="353">
        <v>8</v>
      </c>
      <c r="J12" s="353">
        <v>8</v>
      </c>
      <c r="K12" s="353" t="s">
        <v>676</v>
      </c>
      <c r="L12" s="1173" t="s">
        <v>11</v>
      </c>
      <c r="M12" s="1172" t="s">
        <v>674</v>
      </c>
      <c r="N12" s="1172"/>
      <c r="O12" s="365">
        <v>1</v>
      </c>
      <c r="P12" s="366" t="s">
        <v>1179</v>
      </c>
      <c r="Q12" s="951">
        <v>8</v>
      </c>
      <c r="R12" s="951">
        <v>8</v>
      </c>
      <c r="S12" s="951" t="s">
        <v>344</v>
      </c>
      <c r="T12" s="951" t="s">
        <v>344</v>
      </c>
      <c r="U12" s="951" t="s">
        <v>344</v>
      </c>
      <c r="V12" s="951" t="s">
        <v>344</v>
      </c>
    </row>
    <row r="13" spans="1:22" ht="51" x14ac:dyDescent="0.25">
      <c r="A13" s="1170"/>
      <c r="B13" s="483"/>
      <c r="C13" s="1178" t="s">
        <v>8</v>
      </c>
      <c r="D13" s="316">
        <v>2</v>
      </c>
      <c r="E13" s="317" t="s">
        <v>808</v>
      </c>
      <c r="F13" s="453">
        <v>10</v>
      </c>
      <c r="G13" s="453">
        <v>11</v>
      </c>
      <c r="H13" s="453">
        <v>12</v>
      </c>
      <c r="I13" s="453">
        <v>13</v>
      </c>
      <c r="J13" s="453">
        <v>14</v>
      </c>
      <c r="K13" s="453" t="s">
        <v>675</v>
      </c>
      <c r="L13" s="1174"/>
      <c r="M13" s="484"/>
      <c r="N13" s="1178" t="s">
        <v>8</v>
      </c>
      <c r="O13" s="365">
        <v>2</v>
      </c>
      <c r="P13" s="366" t="s">
        <v>1148</v>
      </c>
      <c r="Q13" s="951">
        <v>21</v>
      </c>
      <c r="R13" s="951">
        <v>25</v>
      </c>
      <c r="S13" s="951">
        <v>25</v>
      </c>
      <c r="T13" s="951">
        <v>28</v>
      </c>
      <c r="U13" s="951">
        <v>32</v>
      </c>
      <c r="V13" s="951" t="s">
        <v>1167</v>
      </c>
    </row>
    <row r="14" spans="1:22" ht="37.5" customHeight="1" x14ac:dyDescent="0.25">
      <c r="A14" s="1170"/>
      <c r="B14" s="1176"/>
      <c r="C14" s="1179"/>
      <c r="D14" s="485"/>
      <c r="E14" s="88"/>
      <c r="F14" s="86"/>
      <c r="G14" s="86"/>
      <c r="H14" s="86"/>
      <c r="I14" s="86"/>
      <c r="J14" s="86"/>
      <c r="K14" s="86"/>
      <c r="L14" s="1174"/>
      <c r="M14" s="1176"/>
      <c r="N14" s="1179"/>
      <c r="O14" s="365">
        <v>3</v>
      </c>
      <c r="P14" s="366" t="s">
        <v>199</v>
      </c>
      <c r="Q14" s="951">
        <v>60</v>
      </c>
      <c r="R14" s="951">
        <v>80</v>
      </c>
      <c r="S14" s="951">
        <v>90</v>
      </c>
      <c r="T14" s="951">
        <v>100</v>
      </c>
      <c r="U14" s="951">
        <v>110</v>
      </c>
      <c r="V14" s="923" t="s">
        <v>1168</v>
      </c>
    </row>
    <row r="15" spans="1:22" ht="39.75" customHeight="1" x14ac:dyDescent="0.25">
      <c r="A15" s="1170"/>
      <c r="B15" s="1176"/>
      <c r="C15" s="332"/>
      <c r="F15" s="86"/>
      <c r="G15" s="86"/>
      <c r="H15" s="86"/>
      <c r="I15" s="86"/>
      <c r="J15" s="86"/>
      <c r="K15" s="86"/>
      <c r="L15" s="1174"/>
      <c r="M15" s="1176"/>
      <c r="N15" s="332"/>
      <c r="O15" s="365">
        <v>4</v>
      </c>
      <c r="P15" s="366" t="s">
        <v>1160</v>
      </c>
      <c r="Q15" s="951">
        <v>30</v>
      </c>
      <c r="R15" s="951">
        <v>45</v>
      </c>
      <c r="S15" s="951">
        <v>60</v>
      </c>
      <c r="T15" s="951">
        <v>70</v>
      </c>
      <c r="U15" s="951">
        <v>75</v>
      </c>
      <c r="V15" s="923" t="s">
        <v>1169</v>
      </c>
    </row>
    <row r="16" spans="1:22" ht="54" customHeight="1" x14ac:dyDescent="0.25">
      <c r="A16" s="1171"/>
      <c r="B16" s="1177"/>
      <c r="C16" s="333"/>
      <c r="D16" s="323"/>
      <c r="E16" s="324"/>
      <c r="F16" s="325"/>
      <c r="G16" s="325"/>
      <c r="H16" s="325"/>
      <c r="I16" s="325"/>
      <c r="J16" s="325"/>
      <c r="K16" s="325"/>
      <c r="L16" s="1175"/>
      <c r="M16" s="1177"/>
      <c r="N16" s="333"/>
      <c r="O16" s="365">
        <v>5</v>
      </c>
      <c r="P16" s="366" t="s">
        <v>1143</v>
      </c>
      <c r="Q16" s="951">
        <v>2000</v>
      </c>
      <c r="R16" s="951">
        <v>2000</v>
      </c>
      <c r="S16" s="951">
        <v>2100</v>
      </c>
      <c r="T16" s="951">
        <v>2200</v>
      </c>
      <c r="U16" s="951">
        <v>2300</v>
      </c>
      <c r="V16" s="951" t="s">
        <v>1170</v>
      </c>
    </row>
    <row r="17" spans="1:22" ht="89.45" customHeight="1" x14ac:dyDescent="0.25">
      <c r="A17" s="1190" t="s">
        <v>12</v>
      </c>
      <c r="B17" s="1172" t="s">
        <v>27</v>
      </c>
      <c r="C17" s="1172"/>
      <c r="D17" s="326">
        <v>1</v>
      </c>
      <c r="E17" s="319" t="s">
        <v>200</v>
      </c>
      <c r="F17" s="320">
        <v>40</v>
      </c>
      <c r="G17" s="320">
        <v>40</v>
      </c>
      <c r="H17" s="320">
        <v>42</v>
      </c>
      <c r="I17" s="320">
        <v>43</v>
      </c>
      <c r="J17" s="320">
        <v>43</v>
      </c>
      <c r="K17" s="320" t="s">
        <v>677</v>
      </c>
      <c r="L17" s="1182" t="s">
        <v>12</v>
      </c>
      <c r="M17" s="1172" t="s">
        <v>27</v>
      </c>
      <c r="N17" s="1172"/>
      <c r="O17" s="370">
        <v>1</v>
      </c>
      <c r="P17" s="371" t="s">
        <v>200</v>
      </c>
      <c r="Q17" s="372">
        <v>40</v>
      </c>
      <c r="R17" s="372">
        <v>40</v>
      </c>
      <c r="S17" s="372">
        <v>42</v>
      </c>
      <c r="T17" s="372">
        <v>43</v>
      </c>
      <c r="U17" s="372">
        <v>43</v>
      </c>
      <c r="V17" s="372" t="s">
        <v>677</v>
      </c>
    </row>
    <row r="18" spans="1:22" ht="87" customHeight="1" x14ac:dyDescent="0.25">
      <c r="A18" s="1190"/>
      <c r="B18" s="318"/>
      <c r="C18" s="327" t="s">
        <v>28</v>
      </c>
      <c r="D18" s="326">
        <v>2</v>
      </c>
      <c r="E18" s="319" t="s">
        <v>678</v>
      </c>
      <c r="F18" s="320">
        <v>7</v>
      </c>
      <c r="G18" s="320">
        <v>7</v>
      </c>
      <c r="H18" s="320">
        <v>7</v>
      </c>
      <c r="I18" s="320">
        <v>7</v>
      </c>
      <c r="J18" s="320">
        <v>7</v>
      </c>
      <c r="K18" s="320" t="s">
        <v>679</v>
      </c>
      <c r="L18" s="1182"/>
      <c r="M18" s="318"/>
      <c r="N18" s="327" t="s">
        <v>28</v>
      </c>
      <c r="O18" s="373">
        <v>2</v>
      </c>
      <c r="P18" s="374" t="s">
        <v>933</v>
      </c>
      <c r="Q18" s="951">
        <v>7</v>
      </c>
      <c r="R18" s="951">
        <v>7</v>
      </c>
      <c r="S18" s="951">
        <v>7</v>
      </c>
      <c r="T18" s="951">
        <v>7</v>
      </c>
      <c r="U18" s="951">
        <v>7</v>
      </c>
      <c r="V18" s="951" t="s">
        <v>679</v>
      </c>
    </row>
    <row r="19" spans="1:22" ht="78" customHeight="1" x14ac:dyDescent="0.25">
      <c r="A19" s="1190" t="s">
        <v>13</v>
      </c>
      <c r="B19" s="1172" t="s">
        <v>5</v>
      </c>
      <c r="C19" s="1172"/>
      <c r="D19" s="1183" t="s">
        <v>809</v>
      </c>
      <c r="E19" s="1184"/>
      <c r="F19" s="1180" t="s">
        <v>680</v>
      </c>
      <c r="G19" s="1180" t="s">
        <v>681</v>
      </c>
      <c r="H19" s="1180" t="s">
        <v>682</v>
      </c>
      <c r="I19" s="1180" t="s">
        <v>683</v>
      </c>
      <c r="J19" s="1180" t="s">
        <v>684</v>
      </c>
      <c r="K19" s="1180" t="s">
        <v>684</v>
      </c>
      <c r="L19" s="1182" t="s">
        <v>13</v>
      </c>
      <c r="M19" s="1172" t="s">
        <v>5</v>
      </c>
      <c r="N19" s="1172"/>
      <c r="O19" s="376">
        <v>1</v>
      </c>
      <c r="P19" s="939" t="s">
        <v>1035</v>
      </c>
      <c r="Q19" s="372">
        <v>21</v>
      </c>
      <c r="R19" s="372">
        <v>49</v>
      </c>
      <c r="S19" s="951" t="s">
        <v>344</v>
      </c>
      <c r="T19" s="951" t="s">
        <v>344</v>
      </c>
      <c r="U19" s="951" t="s">
        <v>344</v>
      </c>
      <c r="V19" s="951" t="s">
        <v>344</v>
      </c>
    </row>
    <row r="20" spans="1:22" ht="79.5" customHeight="1" x14ac:dyDescent="0.25">
      <c r="A20" s="1190"/>
      <c r="B20" s="484"/>
      <c r="C20" s="339" t="s">
        <v>6</v>
      </c>
      <c r="D20" s="1185"/>
      <c r="E20" s="1186"/>
      <c r="F20" s="1181"/>
      <c r="G20" s="1181"/>
      <c r="H20" s="1181"/>
      <c r="I20" s="1181"/>
      <c r="J20" s="1181"/>
      <c r="K20" s="1181"/>
      <c r="L20" s="1182"/>
      <c r="M20" s="484"/>
      <c r="N20" s="339" t="s">
        <v>6</v>
      </c>
      <c r="O20" s="376">
        <v>2</v>
      </c>
      <c r="P20" s="939" t="s">
        <v>1166</v>
      </c>
      <c r="Q20" s="951" t="s">
        <v>344</v>
      </c>
      <c r="R20" s="372">
        <v>15</v>
      </c>
      <c r="S20" s="372">
        <v>15</v>
      </c>
      <c r="T20" s="372">
        <v>15</v>
      </c>
      <c r="U20" s="372">
        <v>15</v>
      </c>
      <c r="V20" s="372">
        <v>15</v>
      </c>
    </row>
    <row r="21" spans="1:22" ht="64.5" customHeight="1" x14ac:dyDescent="0.25">
      <c r="A21" s="1190"/>
      <c r="B21" s="483"/>
      <c r="C21" s="467"/>
      <c r="D21" s="1185"/>
      <c r="E21" s="1186"/>
      <c r="F21" s="1181"/>
      <c r="G21" s="1181"/>
      <c r="H21" s="1181"/>
      <c r="I21" s="1181"/>
      <c r="J21" s="1181"/>
      <c r="K21" s="1181"/>
      <c r="L21" s="1182"/>
      <c r="M21" s="483"/>
      <c r="N21" s="467"/>
      <c r="O21" s="702">
        <v>3</v>
      </c>
      <c r="P21" s="939" t="s">
        <v>1180</v>
      </c>
      <c r="Q21" s="951" t="s">
        <v>344</v>
      </c>
      <c r="R21" s="372">
        <v>54</v>
      </c>
      <c r="S21" s="372">
        <v>54</v>
      </c>
      <c r="T21" s="372">
        <v>55</v>
      </c>
      <c r="U21" s="372">
        <v>55</v>
      </c>
      <c r="V21" s="372">
        <v>55</v>
      </c>
    </row>
    <row r="22" spans="1:22" ht="66" customHeight="1" x14ac:dyDescent="0.25">
      <c r="A22" s="684" t="s">
        <v>184</v>
      </c>
      <c r="B22" s="1172" t="s">
        <v>68</v>
      </c>
      <c r="C22" s="1172"/>
      <c r="D22" s="326">
        <v>1</v>
      </c>
      <c r="E22" s="319" t="s">
        <v>685</v>
      </c>
      <c r="F22" s="320">
        <v>0</v>
      </c>
      <c r="G22" s="320">
        <v>50</v>
      </c>
      <c r="H22" s="320">
        <v>96</v>
      </c>
      <c r="I22" s="320">
        <v>96</v>
      </c>
      <c r="J22" s="320">
        <v>96</v>
      </c>
      <c r="K22" s="320" t="s">
        <v>686</v>
      </c>
      <c r="L22" s="679" t="s">
        <v>184</v>
      </c>
      <c r="M22" s="1172" t="s">
        <v>68</v>
      </c>
      <c r="N22" s="1172"/>
      <c r="O22" s="365">
        <v>1</v>
      </c>
      <c r="P22" s="366" t="s">
        <v>687</v>
      </c>
      <c r="Q22" s="951" t="s">
        <v>344</v>
      </c>
      <c r="R22" s="372">
        <v>50</v>
      </c>
      <c r="S22" s="372">
        <v>96</v>
      </c>
      <c r="T22" s="372">
        <v>96</v>
      </c>
      <c r="U22" s="372">
        <v>50</v>
      </c>
      <c r="V22" s="957" t="s">
        <v>1171</v>
      </c>
    </row>
    <row r="23" spans="1:22" ht="51.4" customHeight="1" x14ac:dyDescent="0.25">
      <c r="A23" s="685"/>
      <c r="B23" s="316"/>
      <c r="C23" s="339" t="s">
        <v>4</v>
      </c>
      <c r="D23" s="326">
        <v>2</v>
      </c>
      <c r="E23" s="354" t="s">
        <v>690</v>
      </c>
      <c r="F23" s="355">
        <v>30</v>
      </c>
      <c r="G23" s="355">
        <v>40</v>
      </c>
      <c r="H23" s="355">
        <v>50</v>
      </c>
      <c r="I23" s="355">
        <v>70</v>
      </c>
      <c r="J23" s="355">
        <v>80</v>
      </c>
      <c r="K23" s="355">
        <v>80</v>
      </c>
      <c r="L23" s="340"/>
      <c r="M23" s="316"/>
      <c r="N23" s="339" t="s">
        <v>4</v>
      </c>
      <c r="O23" s="365">
        <v>2</v>
      </c>
      <c r="P23" s="366" t="s">
        <v>796</v>
      </c>
      <c r="Q23" s="951">
        <v>30</v>
      </c>
      <c r="R23" s="951">
        <v>40</v>
      </c>
      <c r="S23" s="951">
        <v>50</v>
      </c>
      <c r="T23" s="951" t="s">
        <v>344</v>
      </c>
      <c r="U23" s="951" t="s">
        <v>344</v>
      </c>
      <c r="V23" s="951" t="s">
        <v>344</v>
      </c>
    </row>
    <row r="24" spans="1:22" ht="43.5" customHeight="1" x14ac:dyDescent="0.25">
      <c r="A24" s="685"/>
      <c r="B24" s="321"/>
      <c r="C24" s="332"/>
      <c r="D24" s="459">
        <v>3</v>
      </c>
      <c r="E24" s="800" t="s">
        <v>688</v>
      </c>
      <c r="F24" s="798"/>
      <c r="G24" s="798"/>
      <c r="H24" s="798">
        <v>1</v>
      </c>
      <c r="I24" s="798">
        <v>100</v>
      </c>
      <c r="J24" s="798">
        <v>100</v>
      </c>
      <c r="K24" s="798">
        <v>100</v>
      </c>
      <c r="L24" s="340"/>
      <c r="M24" s="321"/>
      <c r="N24" s="332"/>
      <c r="O24" s="365">
        <v>3</v>
      </c>
      <c r="P24" s="366" t="s">
        <v>934</v>
      </c>
      <c r="Q24" s="951" t="s">
        <v>344</v>
      </c>
      <c r="R24" s="951" t="s">
        <v>344</v>
      </c>
      <c r="S24" s="951">
        <v>1</v>
      </c>
      <c r="T24" s="951" t="s">
        <v>344</v>
      </c>
      <c r="U24" s="951" t="s">
        <v>344</v>
      </c>
      <c r="V24" s="951" t="s">
        <v>344</v>
      </c>
    </row>
    <row r="25" spans="1:22" ht="75.75" customHeight="1" x14ac:dyDescent="0.25">
      <c r="A25" s="673"/>
      <c r="B25" s="323"/>
      <c r="C25" s="333"/>
      <c r="D25" s="459">
        <v>4</v>
      </c>
      <c r="E25" s="800" t="s">
        <v>691</v>
      </c>
      <c r="F25" s="798"/>
      <c r="G25" s="798"/>
      <c r="H25" s="798">
        <v>2</v>
      </c>
      <c r="I25" s="798">
        <v>3</v>
      </c>
      <c r="J25" s="798">
        <v>3</v>
      </c>
      <c r="K25" s="798">
        <f>J25</f>
        <v>3</v>
      </c>
      <c r="L25" s="341"/>
      <c r="M25" s="323"/>
      <c r="N25" s="333"/>
      <c r="O25" s="365">
        <v>4</v>
      </c>
      <c r="P25" s="366" t="s">
        <v>263</v>
      </c>
      <c r="Q25" s="951" t="s">
        <v>344</v>
      </c>
      <c r="R25" s="951" t="s">
        <v>344</v>
      </c>
      <c r="S25" s="951" t="s">
        <v>344</v>
      </c>
      <c r="T25" s="379">
        <v>2.5</v>
      </c>
      <c r="U25" s="379">
        <v>2</v>
      </c>
      <c r="V25" s="379">
        <v>2</v>
      </c>
    </row>
    <row r="26" spans="1:22" ht="65.45" customHeight="1" x14ac:dyDescent="0.25">
      <c r="A26" s="673"/>
      <c r="B26" s="323"/>
      <c r="C26" s="333"/>
      <c r="F26" s="86"/>
      <c r="G26" s="86"/>
      <c r="H26" s="86"/>
      <c r="I26" s="86"/>
      <c r="J26" s="86"/>
      <c r="K26" s="86"/>
      <c r="L26" s="341"/>
      <c r="M26" s="323"/>
      <c r="N26" s="333"/>
      <c r="O26" s="365">
        <v>5</v>
      </c>
      <c r="P26" s="366" t="s">
        <v>689</v>
      </c>
      <c r="Q26" s="951" t="s">
        <v>344</v>
      </c>
      <c r="R26" s="951" t="s">
        <v>344</v>
      </c>
      <c r="S26" s="372">
        <v>100</v>
      </c>
      <c r="T26" s="372">
        <v>100</v>
      </c>
      <c r="U26" s="372">
        <v>100</v>
      </c>
      <c r="V26" s="372">
        <v>100</v>
      </c>
    </row>
    <row r="27" spans="1:22" ht="42.75" customHeight="1" x14ac:dyDescent="0.25">
      <c r="A27" s="1190" t="s">
        <v>14</v>
      </c>
      <c r="B27" s="1172" t="s">
        <v>24</v>
      </c>
      <c r="C27" s="1172"/>
      <c r="D27" s="1183" t="s">
        <v>811</v>
      </c>
      <c r="E27" s="1184"/>
      <c r="F27" s="1189">
        <v>70</v>
      </c>
      <c r="G27" s="1189">
        <v>80</v>
      </c>
      <c r="H27" s="1189">
        <v>85</v>
      </c>
      <c r="I27" s="1189">
        <v>85</v>
      </c>
      <c r="J27" s="1189">
        <v>90</v>
      </c>
      <c r="K27" s="1189">
        <f>J27</f>
        <v>90</v>
      </c>
      <c r="L27" s="1182" t="s">
        <v>14</v>
      </c>
      <c r="M27" s="1172" t="s">
        <v>24</v>
      </c>
      <c r="N27" s="1172"/>
      <c r="O27" s="384">
        <v>1</v>
      </c>
      <c r="P27" s="1245" t="s">
        <v>785</v>
      </c>
      <c r="Q27" s="399">
        <v>70</v>
      </c>
      <c r="R27" s="629">
        <v>80</v>
      </c>
      <c r="S27" s="629">
        <v>85</v>
      </c>
      <c r="T27" s="629">
        <v>85</v>
      </c>
      <c r="U27" s="629">
        <v>90</v>
      </c>
      <c r="V27" s="629">
        <f>U27</f>
        <v>90</v>
      </c>
    </row>
    <row r="28" spans="1:22" ht="66" customHeight="1" x14ac:dyDescent="0.25">
      <c r="A28" s="1190"/>
      <c r="B28" s="681"/>
      <c r="C28" s="678" t="s">
        <v>25</v>
      </c>
      <c r="D28" s="1187"/>
      <c r="E28" s="1188"/>
      <c r="F28" s="1189"/>
      <c r="G28" s="1189"/>
      <c r="H28" s="1189"/>
      <c r="I28" s="1189"/>
      <c r="J28" s="1189"/>
      <c r="K28" s="1189"/>
      <c r="L28" s="1182"/>
      <c r="M28" s="681"/>
      <c r="N28" s="682" t="s">
        <v>264</v>
      </c>
      <c r="O28" s="598"/>
      <c r="P28" s="1246"/>
      <c r="Q28" s="952"/>
      <c r="R28" s="952"/>
      <c r="S28" s="952"/>
      <c r="T28" s="952"/>
      <c r="U28" s="952"/>
      <c r="V28" s="959"/>
    </row>
    <row r="29" spans="1:22" ht="52.5" customHeight="1" x14ac:dyDescent="0.25">
      <c r="A29" s="331" t="s">
        <v>15</v>
      </c>
      <c r="B29" s="1196" t="s">
        <v>69</v>
      </c>
      <c r="C29" s="1196"/>
      <c r="D29" s="578">
        <v>1</v>
      </c>
      <c r="E29" s="595" t="s">
        <v>692</v>
      </c>
      <c r="F29" s="717" t="s">
        <v>344</v>
      </c>
      <c r="G29" s="596">
        <v>100</v>
      </c>
      <c r="H29" s="717" t="s">
        <v>344</v>
      </c>
      <c r="I29" s="717" t="s">
        <v>344</v>
      </c>
      <c r="J29" s="717" t="s">
        <v>344</v>
      </c>
      <c r="K29" s="596" t="s">
        <v>693</v>
      </c>
      <c r="L29" s="599" t="s">
        <v>15</v>
      </c>
      <c r="M29" s="1196" t="s">
        <v>69</v>
      </c>
      <c r="N29" s="1196"/>
      <c r="O29" s="459">
        <v>1</v>
      </c>
      <c r="P29" s="954" t="s">
        <v>692</v>
      </c>
      <c r="Q29" s="951" t="s">
        <v>344</v>
      </c>
      <c r="R29" s="951">
        <v>100</v>
      </c>
      <c r="S29" s="951">
        <v>100</v>
      </c>
      <c r="T29" s="951" t="s">
        <v>344</v>
      </c>
      <c r="U29" s="951" t="s">
        <v>344</v>
      </c>
      <c r="V29" s="951" t="s">
        <v>693</v>
      </c>
    </row>
    <row r="30" spans="1:22" ht="66" customHeight="1" x14ac:dyDescent="0.25">
      <c r="A30" s="331"/>
      <c r="B30" s="316"/>
      <c r="C30" s="339" t="s">
        <v>1205</v>
      </c>
      <c r="D30" s="459">
        <v>2</v>
      </c>
      <c r="E30" s="800" t="s">
        <v>694</v>
      </c>
      <c r="F30" s="798"/>
      <c r="G30" s="798"/>
      <c r="H30" s="798">
        <v>15</v>
      </c>
      <c r="I30" s="798">
        <v>18</v>
      </c>
      <c r="J30" s="798">
        <v>20</v>
      </c>
      <c r="K30" s="798" t="s">
        <v>695</v>
      </c>
      <c r="L30" s="461"/>
      <c r="M30" s="316"/>
      <c r="N30" s="339" t="s">
        <v>1207</v>
      </c>
      <c r="O30" s="384">
        <v>2</v>
      </c>
      <c r="P30" s="385" t="s">
        <v>1204</v>
      </c>
      <c r="Q30" s="951" t="s">
        <v>344</v>
      </c>
      <c r="R30" s="951" t="s">
        <v>344</v>
      </c>
      <c r="S30" s="627" t="s">
        <v>344</v>
      </c>
      <c r="T30" s="951">
        <v>41</v>
      </c>
      <c r="U30" s="951">
        <v>50</v>
      </c>
      <c r="V30" s="951">
        <v>50</v>
      </c>
    </row>
    <row r="31" spans="1:22" ht="53.45" customHeight="1" x14ac:dyDescent="0.25">
      <c r="A31" s="331"/>
      <c r="B31" s="321"/>
      <c r="C31" s="332"/>
      <c r="D31" s="578">
        <v>2</v>
      </c>
      <c r="E31" s="948" t="s">
        <v>1206</v>
      </c>
      <c r="F31" s="805"/>
      <c r="G31" s="805"/>
      <c r="H31" s="805">
        <v>41</v>
      </c>
      <c r="I31" s="805">
        <v>66</v>
      </c>
      <c r="J31" s="805">
        <v>83</v>
      </c>
      <c r="K31" s="805">
        <v>100</v>
      </c>
      <c r="L31" s="461"/>
      <c r="M31" s="321"/>
      <c r="N31" s="332"/>
      <c r="O31" s="459">
        <v>3</v>
      </c>
      <c r="P31" s="404" t="s">
        <v>930</v>
      </c>
      <c r="Q31" s="951">
        <v>101</v>
      </c>
      <c r="R31" s="951">
        <v>119</v>
      </c>
      <c r="S31" s="627">
        <v>550</v>
      </c>
      <c r="T31" s="951" t="s">
        <v>344</v>
      </c>
      <c r="U31" s="951" t="s">
        <v>344</v>
      </c>
      <c r="V31" s="951" t="s">
        <v>344</v>
      </c>
    </row>
    <row r="32" spans="1:22" ht="78.75" customHeight="1" x14ac:dyDescent="0.25">
      <c r="A32" s="331"/>
      <c r="B32" s="321"/>
      <c r="C32" s="332"/>
      <c r="D32" s="344">
        <v>3</v>
      </c>
      <c r="E32" s="317" t="s">
        <v>1208</v>
      </c>
      <c r="F32" s="453">
        <v>101</v>
      </c>
      <c r="G32" s="453">
        <v>119</v>
      </c>
      <c r="H32" s="453">
        <v>136</v>
      </c>
      <c r="I32" s="453">
        <v>154</v>
      </c>
      <c r="J32" s="453">
        <v>172</v>
      </c>
      <c r="K32" s="453" t="s">
        <v>696</v>
      </c>
      <c r="L32" s="461"/>
      <c r="M32" s="321"/>
      <c r="N32" s="332"/>
      <c r="O32" s="384">
        <v>4</v>
      </c>
      <c r="P32" s="404" t="s">
        <v>1038</v>
      </c>
      <c r="Q32" s="951" t="s">
        <v>344</v>
      </c>
      <c r="R32" s="951" t="s">
        <v>344</v>
      </c>
      <c r="S32" s="628"/>
      <c r="T32" s="951">
        <v>80</v>
      </c>
      <c r="U32" s="951">
        <v>85</v>
      </c>
      <c r="V32" s="951" t="s">
        <v>929</v>
      </c>
    </row>
    <row r="33" spans="1:22" ht="27.4" customHeight="1" x14ac:dyDescent="0.25">
      <c r="A33" s="1191">
        <v>2</v>
      </c>
      <c r="B33" s="1192" t="s">
        <v>29</v>
      </c>
      <c r="C33" s="1192"/>
      <c r="D33" s="1193" t="s">
        <v>31</v>
      </c>
      <c r="E33" s="1194"/>
      <c r="F33" s="1195">
        <v>60</v>
      </c>
      <c r="G33" s="1195">
        <v>75</v>
      </c>
      <c r="H33" s="1195">
        <v>85</v>
      </c>
      <c r="I33" s="1195">
        <v>90</v>
      </c>
      <c r="J33" s="1195">
        <v>95</v>
      </c>
      <c r="K33" s="1195">
        <f>J33</f>
        <v>95</v>
      </c>
      <c r="L33" s="1202">
        <v>2</v>
      </c>
      <c r="M33" s="1192" t="s">
        <v>29</v>
      </c>
      <c r="N33" s="1192"/>
      <c r="O33" s="1203" t="s">
        <v>416</v>
      </c>
      <c r="P33" s="1204"/>
      <c r="Q33" s="1195">
        <v>60</v>
      </c>
      <c r="R33" s="1195">
        <v>75</v>
      </c>
      <c r="S33" s="1195">
        <v>85</v>
      </c>
      <c r="T33" s="1195">
        <v>90</v>
      </c>
      <c r="U33" s="1195">
        <v>95</v>
      </c>
      <c r="V33" s="1201">
        <f>U33</f>
        <v>95</v>
      </c>
    </row>
    <row r="34" spans="1:22" ht="40.5" customHeight="1" x14ac:dyDescent="0.25">
      <c r="A34" s="1191"/>
      <c r="B34" s="334"/>
      <c r="C34" s="315" t="s">
        <v>30</v>
      </c>
      <c r="D34" s="1193"/>
      <c r="E34" s="1194"/>
      <c r="F34" s="1195"/>
      <c r="G34" s="1195"/>
      <c r="H34" s="1195"/>
      <c r="I34" s="1195"/>
      <c r="J34" s="1195"/>
      <c r="K34" s="1195"/>
      <c r="L34" s="1202"/>
      <c r="M34" s="334"/>
      <c r="N34" s="315" t="s">
        <v>30</v>
      </c>
      <c r="O34" s="1205"/>
      <c r="P34" s="1206"/>
      <c r="Q34" s="1195"/>
      <c r="R34" s="1195"/>
      <c r="S34" s="1195"/>
      <c r="T34" s="1195"/>
      <c r="U34" s="1195"/>
      <c r="V34" s="1201"/>
    </row>
    <row r="35" spans="1:22" ht="27.75" customHeight="1" x14ac:dyDescent="0.25">
      <c r="A35" s="1190" t="s">
        <v>16</v>
      </c>
      <c r="B35" s="1172" t="s">
        <v>67</v>
      </c>
      <c r="C35" s="1172"/>
      <c r="D35" s="1219" t="s">
        <v>697</v>
      </c>
      <c r="E35" s="1220"/>
      <c r="F35" s="1189">
        <v>2</v>
      </c>
      <c r="G35" s="1189">
        <v>5</v>
      </c>
      <c r="H35" s="1189">
        <v>2</v>
      </c>
      <c r="I35" s="1189">
        <v>2</v>
      </c>
      <c r="J35" s="1189">
        <v>2</v>
      </c>
      <c r="K35" s="1189">
        <f>SUM(F35:J35)</f>
        <v>13</v>
      </c>
      <c r="L35" s="1182" t="s">
        <v>16</v>
      </c>
      <c r="M35" s="1172" t="s">
        <v>67</v>
      </c>
      <c r="N35" s="1172"/>
      <c r="O35" s="1197" t="s">
        <v>697</v>
      </c>
      <c r="P35" s="1198"/>
      <c r="Q35" s="961">
        <v>2</v>
      </c>
      <c r="R35" s="961">
        <v>5</v>
      </c>
      <c r="S35" s="961">
        <v>2</v>
      </c>
      <c r="T35" s="961">
        <v>2</v>
      </c>
      <c r="U35" s="961">
        <v>4</v>
      </c>
      <c r="V35" s="961">
        <f>SUM(Q35:U35)</f>
        <v>15</v>
      </c>
    </row>
    <row r="36" spans="1:22" ht="40.5" customHeight="1" x14ac:dyDescent="0.25">
      <c r="A36" s="1190"/>
      <c r="B36" s="318"/>
      <c r="C36" s="327" t="s">
        <v>32</v>
      </c>
      <c r="D36" s="1219"/>
      <c r="E36" s="1220"/>
      <c r="F36" s="1189"/>
      <c r="G36" s="1189"/>
      <c r="H36" s="1189"/>
      <c r="I36" s="1189"/>
      <c r="J36" s="1189"/>
      <c r="K36" s="1189"/>
      <c r="L36" s="1182"/>
      <c r="M36" s="318"/>
      <c r="N36" s="327" t="s">
        <v>32</v>
      </c>
      <c r="O36" s="1199"/>
      <c r="P36" s="1200"/>
      <c r="Q36" s="325"/>
      <c r="R36" s="325"/>
      <c r="S36" s="325"/>
      <c r="T36" s="325"/>
      <c r="U36" s="325"/>
      <c r="V36" s="960"/>
    </row>
    <row r="37" spans="1:22" ht="77.25" thickBot="1" x14ac:dyDescent="0.3">
      <c r="A37" s="871" t="s">
        <v>38</v>
      </c>
      <c r="B37" s="1213" t="s">
        <v>33</v>
      </c>
      <c r="C37" s="1213"/>
      <c r="D37" s="872">
        <v>1</v>
      </c>
      <c r="E37" s="822" t="s">
        <v>812</v>
      </c>
      <c r="F37" s="821">
        <v>60</v>
      </c>
      <c r="G37" s="821">
        <v>75</v>
      </c>
      <c r="H37" s="821">
        <v>85</v>
      </c>
      <c r="I37" s="821">
        <v>90</v>
      </c>
      <c r="J37" s="821">
        <v>95</v>
      </c>
      <c r="K37" s="821">
        <f t="shared" ref="K37:K59" si="0">J37</f>
        <v>95</v>
      </c>
      <c r="L37" s="873" t="s">
        <v>38</v>
      </c>
      <c r="M37" s="1213" t="s">
        <v>33</v>
      </c>
      <c r="N37" s="1213"/>
      <c r="O37" s="373">
        <v>1</v>
      </c>
      <c r="P37" s="374" t="s">
        <v>812</v>
      </c>
      <c r="Q37" s="951">
        <v>60</v>
      </c>
      <c r="R37" s="951">
        <v>75</v>
      </c>
      <c r="S37" s="951">
        <v>85</v>
      </c>
      <c r="T37" s="951">
        <v>90</v>
      </c>
      <c r="U37" s="951">
        <v>95</v>
      </c>
      <c r="V37" s="951">
        <f>U37</f>
        <v>95</v>
      </c>
    </row>
    <row r="38" spans="1:22" ht="40.5" customHeight="1" x14ac:dyDescent="0.25">
      <c r="A38" s="685"/>
      <c r="B38" s="1177"/>
      <c r="C38" s="1215" t="s">
        <v>34</v>
      </c>
      <c r="D38" s="578">
        <v>2</v>
      </c>
      <c r="E38" s="683" t="s">
        <v>840</v>
      </c>
      <c r="F38" s="674">
        <v>70</v>
      </c>
      <c r="G38" s="674">
        <v>85</v>
      </c>
      <c r="H38" s="674">
        <v>90</v>
      </c>
      <c r="I38" s="674">
        <v>95</v>
      </c>
      <c r="J38" s="674">
        <v>97</v>
      </c>
      <c r="K38" s="674">
        <f t="shared" si="0"/>
        <v>97</v>
      </c>
      <c r="L38" s="680"/>
      <c r="M38" s="1177"/>
      <c r="N38" s="1215" t="s">
        <v>34</v>
      </c>
      <c r="O38" s="373">
        <v>2</v>
      </c>
      <c r="P38" s="374" t="s">
        <v>1039</v>
      </c>
      <c r="Q38" s="951">
        <v>70</v>
      </c>
      <c r="R38" s="951">
        <v>85</v>
      </c>
      <c r="S38" s="951">
        <v>90</v>
      </c>
      <c r="T38" s="951">
        <v>95</v>
      </c>
      <c r="U38" s="951">
        <v>97</v>
      </c>
      <c r="V38" s="951">
        <f>U38</f>
        <v>97</v>
      </c>
    </row>
    <row r="39" spans="1:22" ht="54" customHeight="1" x14ac:dyDescent="0.25">
      <c r="A39" s="673"/>
      <c r="B39" s="1214"/>
      <c r="C39" s="1216"/>
      <c r="D39" s="459">
        <v>3</v>
      </c>
      <c r="E39" s="767" t="s">
        <v>841</v>
      </c>
      <c r="F39" s="766">
        <v>70</v>
      </c>
      <c r="G39" s="766">
        <v>85</v>
      </c>
      <c r="H39" s="766">
        <v>90</v>
      </c>
      <c r="I39" s="766">
        <v>95</v>
      </c>
      <c r="J39" s="766">
        <v>97</v>
      </c>
      <c r="K39" s="766">
        <f t="shared" si="0"/>
        <v>97</v>
      </c>
      <c r="L39" s="675"/>
      <c r="M39" s="1214"/>
      <c r="N39" s="1216"/>
      <c r="O39" s="459">
        <v>3</v>
      </c>
      <c r="P39" s="954" t="s">
        <v>841</v>
      </c>
      <c r="Q39" s="951" t="s">
        <v>344</v>
      </c>
      <c r="R39" s="951" t="s">
        <v>344</v>
      </c>
      <c r="S39" s="951" t="s">
        <v>344</v>
      </c>
      <c r="T39" s="951">
        <v>25</v>
      </c>
      <c r="U39" s="951">
        <v>50</v>
      </c>
      <c r="V39" s="951">
        <f>U39</f>
        <v>50</v>
      </c>
    </row>
    <row r="40" spans="1:22" ht="51.75" customHeight="1" x14ac:dyDescent="0.25">
      <c r="A40" s="1207">
        <v>3</v>
      </c>
      <c r="B40" s="1002" t="s">
        <v>35</v>
      </c>
      <c r="C40" s="1002"/>
      <c r="D40" s="361">
        <v>1</v>
      </c>
      <c r="E40" s="362" t="s">
        <v>698</v>
      </c>
      <c r="F40" s="363">
        <v>99.23</v>
      </c>
      <c r="G40" s="363" t="s">
        <v>699</v>
      </c>
      <c r="H40" s="363" t="s">
        <v>700</v>
      </c>
      <c r="I40" s="363" t="s">
        <v>701</v>
      </c>
      <c r="J40" s="363" t="s">
        <v>702</v>
      </c>
      <c r="K40" s="363" t="str">
        <f t="shared" si="0"/>
        <v>99,63</v>
      </c>
      <c r="L40" s="980">
        <v>3</v>
      </c>
      <c r="M40" s="1002" t="s">
        <v>35</v>
      </c>
      <c r="N40" s="1002"/>
      <c r="O40" s="361">
        <v>1</v>
      </c>
      <c r="P40" s="362" t="s">
        <v>909</v>
      </c>
      <c r="Q40" s="363" t="s">
        <v>924</v>
      </c>
      <c r="R40" s="363" t="s">
        <v>925</v>
      </c>
      <c r="S40" s="363" t="s">
        <v>925</v>
      </c>
      <c r="T40" s="363" t="s">
        <v>925</v>
      </c>
      <c r="U40" s="363" t="s">
        <v>925</v>
      </c>
      <c r="V40" s="363" t="s">
        <v>1122</v>
      </c>
    </row>
    <row r="41" spans="1:22" ht="51" x14ac:dyDescent="0.25">
      <c r="A41" s="1208"/>
      <c r="B41" s="1209"/>
      <c r="C41" s="1211" t="s">
        <v>36</v>
      </c>
      <c r="D41" s="361">
        <v>2</v>
      </c>
      <c r="E41" s="362" t="s">
        <v>703</v>
      </c>
      <c r="F41" s="363">
        <v>2</v>
      </c>
      <c r="G41" s="363">
        <v>1.8</v>
      </c>
      <c r="H41" s="363">
        <v>1.5</v>
      </c>
      <c r="I41" s="363">
        <v>1.2</v>
      </c>
      <c r="J41" s="363">
        <v>1</v>
      </c>
      <c r="K41" s="363">
        <f t="shared" si="0"/>
        <v>1</v>
      </c>
      <c r="L41" s="981"/>
      <c r="M41" s="1209"/>
      <c r="N41" s="1211" t="s">
        <v>36</v>
      </c>
      <c r="O41" s="361">
        <v>2</v>
      </c>
      <c r="P41" s="362" t="s">
        <v>910</v>
      </c>
      <c r="Q41" s="363" t="s">
        <v>927</v>
      </c>
      <c r="R41" s="363" t="s">
        <v>926</v>
      </c>
      <c r="S41" s="363" t="s">
        <v>926</v>
      </c>
      <c r="T41" s="363" t="s">
        <v>926</v>
      </c>
      <c r="U41" s="363" t="s">
        <v>926</v>
      </c>
      <c r="V41" s="363" t="s">
        <v>1123</v>
      </c>
    </row>
    <row r="42" spans="1:22" ht="39.4" customHeight="1" x14ac:dyDescent="0.25">
      <c r="A42" s="1208"/>
      <c r="B42" s="1210"/>
      <c r="C42" s="1212"/>
      <c r="D42" s="361">
        <v>3</v>
      </c>
      <c r="E42" s="362" t="s">
        <v>704</v>
      </c>
      <c r="F42" s="363">
        <v>3</v>
      </c>
      <c r="G42" s="363">
        <v>3.5</v>
      </c>
      <c r="H42" s="363">
        <v>2</v>
      </c>
      <c r="I42" s="363">
        <v>1.5</v>
      </c>
      <c r="J42" s="363">
        <v>1</v>
      </c>
      <c r="K42" s="363">
        <f t="shared" si="0"/>
        <v>1</v>
      </c>
      <c r="L42" s="981"/>
      <c r="M42" s="1210"/>
      <c r="N42" s="1212"/>
      <c r="O42" s="361">
        <v>3</v>
      </c>
      <c r="P42" s="362" t="s">
        <v>789</v>
      </c>
      <c r="Q42" s="363">
        <v>92.12</v>
      </c>
      <c r="R42" s="363">
        <v>0.25</v>
      </c>
      <c r="S42" s="363">
        <v>0.25</v>
      </c>
      <c r="T42" s="363">
        <v>0.25</v>
      </c>
      <c r="U42" s="363">
        <v>0.25</v>
      </c>
      <c r="V42" s="363" t="s">
        <v>1123</v>
      </c>
    </row>
    <row r="43" spans="1:22" ht="51.75" customHeight="1" x14ac:dyDescent="0.25">
      <c r="A43" s="1208"/>
      <c r="B43" s="1210"/>
      <c r="C43" s="1212"/>
      <c r="D43" s="361">
        <v>4</v>
      </c>
      <c r="E43" s="362" t="s">
        <v>705</v>
      </c>
      <c r="F43" s="363">
        <v>4</v>
      </c>
      <c r="G43" s="885" t="s">
        <v>344</v>
      </c>
      <c r="H43" s="885" t="s">
        <v>344</v>
      </c>
      <c r="I43" s="885" t="s">
        <v>344</v>
      </c>
      <c r="J43" s="363">
        <v>2</v>
      </c>
      <c r="K43" s="363">
        <f t="shared" si="0"/>
        <v>2</v>
      </c>
      <c r="L43" s="981"/>
      <c r="M43" s="1210"/>
      <c r="N43" s="1212"/>
      <c r="O43" s="361">
        <v>4</v>
      </c>
      <c r="P43" s="362" t="s">
        <v>790</v>
      </c>
      <c r="Q43" s="363">
        <v>97.36</v>
      </c>
      <c r="R43" s="363">
        <v>0.5</v>
      </c>
      <c r="S43" s="363">
        <v>0.5</v>
      </c>
      <c r="T43" s="363">
        <v>0.5</v>
      </c>
      <c r="U43" s="363">
        <v>0.5</v>
      </c>
      <c r="V43" s="363" t="s">
        <v>1124</v>
      </c>
    </row>
    <row r="44" spans="1:22" ht="38.25" x14ac:dyDescent="0.25">
      <c r="A44" s="1208"/>
      <c r="B44" s="1210"/>
      <c r="C44" s="1212"/>
      <c r="D44" s="886">
        <v>5</v>
      </c>
      <c r="E44" s="887" t="s">
        <v>706</v>
      </c>
      <c r="F44" s="888">
        <v>75</v>
      </c>
      <c r="G44" s="888">
        <v>80</v>
      </c>
      <c r="H44" s="888">
        <v>85</v>
      </c>
      <c r="I44" s="888">
        <v>88</v>
      </c>
      <c r="J44" s="888">
        <v>90</v>
      </c>
      <c r="K44" s="888">
        <f t="shared" si="0"/>
        <v>90</v>
      </c>
      <c r="L44" s="981"/>
      <c r="M44" s="1210"/>
      <c r="N44" s="1212"/>
      <c r="O44" s="361">
        <v>5</v>
      </c>
      <c r="P44" s="362" t="s">
        <v>911</v>
      </c>
      <c r="Q44" s="363">
        <v>76.03</v>
      </c>
      <c r="R44" s="363">
        <v>3.75</v>
      </c>
      <c r="S44" s="363">
        <v>3.75</v>
      </c>
      <c r="T44" s="363">
        <v>3.75</v>
      </c>
      <c r="U44" s="363">
        <v>3.75</v>
      </c>
      <c r="V44" s="363" t="s">
        <v>1125</v>
      </c>
    </row>
    <row r="45" spans="1:22" ht="38.25" x14ac:dyDescent="0.25">
      <c r="A45" s="889"/>
      <c r="B45" s="890"/>
      <c r="C45" s="891"/>
      <c r="D45" s="892"/>
      <c r="E45" s="891"/>
      <c r="F45" s="893"/>
      <c r="G45" s="893"/>
      <c r="H45" s="893"/>
      <c r="I45" s="893"/>
      <c r="J45" s="893"/>
      <c r="K45" s="893"/>
      <c r="L45" s="829"/>
      <c r="M45" s="890"/>
      <c r="N45" s="891"/>
      <c r="O45" s="361">
        <v>6</v>
      </c>
      <c r="P45" s="884" t="s">
        <v>698</v>
      </c>
      <c r="Q45" s="363">
        <v>99.23</v>
      </c>
      <c r="R45" s="363" t="s">
        <v>699</v>
      </c>
      <c r="S45" s="363" t="s">
        <v>700</v>
      </c>
      <c r="T45" s="363" t="s">
        <v>701</v>
      </c>
      <c r="U45" s="363" t="s">
        <v>702</v>
      </c>
      <c r="V45" s="363" t="str">
        <f>U45</f>
        <v>99,63</v>
      </c>
    </row>
    <row r="46" spans="1:22" ht="38.25" x14ac:dyDescent="0.25">
      <c r="A46" s="889"/>
      <c r="B46" s="890"/>
      <c r="C46" s="891"/>
      <c r="D46" s="892"/>
      <c r="E46" s="891"/>
      <c r="F46" s="893"/>
      <c r="G46" s="893"/>
      <c r="H46" s="893"/>
      <c r="I46" s="893"/>
      <c r="J46" s="893"/>
      <c r="K46" s="893"/>
      <c r="L46" s="829"/>
      <c r="M46" s="890"/>
      <c r="N46" s="891"/>
      <c r="O46" s="361">
        <v>7</v>
      </c>
      <c r="P46" s="884" t="s">
        <v>703</v>
      </c>
      <c r="Q46" s="363">
        <v>2</v>
      </c>
      <c r="R46" s="363">
        <v>1.8</v>
      </c>
      <c r="S46" s="363">
        <v>1.5</v>
      </c>
      <c r="T46" s="363">
        <v>1.2</v>
      </c>
      <c r="U46" s="363">
        <v>1</v>
      </c>
      <c r="V46" s="363">
        <f>U46</f>
        <v>1</v>
      </c>
    </row>
    <row r="47" spans="1:22" ht="38.25" x14ac:dyDescent="0.25">
      <c r="A47" s="889"/>
      <c r="B47" s="890"/>
      <c r="C47" s="891"/>
      <c r="D47" s="892"/>
      <c r="E47" s="891"/>
      <c r="F47" s="893"/>
      <c r="G47" s="893"/>
      <c r="H47" s="893"/>
      <c r="I47" s="893"/>
      <c r="J47" s="893"/>
      <c r="K47" s="893"/>
      <c r="L47" s="829"/>
      <c r="M47" s="890"/>
      <c r="N47" s="891"/>
      <c r="O47" s="361">
        <v>8</v>
      </c>
      <c r="P47" s="884" t="s">
        <v>704</v>
      </c>
      <c r="Q47" s="363">
        <v>3</v>
      </c>
      <c r="R47" s="363">
        <v>3.5</v>
      </c>
      <c r="S47" s="363">
        <v>2</v>
      </c>
      <c r="T47" s="363">
        <v>1.5</v>
      </c>
      <c r="U47" s="363">
        <v>1</v>
      </c>
      <c r="V47" s="363">
        <f t="shared" ref="V47:V48" si="1">U47</f>
        <v>1</v>
      </c>
    </row>
    <row r="48" spans="1:22" ht="51" x14ac:dyDescent="0.25">
      <c r="A48" s="889"/>
      <c r="B48" s="890"/>
      <c r="C48" s="891"/>
      <c r="D48" s="892"/>
      <c r="E48" s="891"/>
      <c r="F48" s="893"/>
      <c r="G48" s="893"/>
      <c r="H48" s="893"/>
      <c r="I48" s="893"/>
      <c r="J48" s="893"/>
      <c r="K48" s="893"/>
      <c r="L48" s="829"/>
      <c r="M48" s="890"/>
      <c r="N48" s="891"/>
      <c r="O48" s="361">
        <v>9</v>
      </c>
      <c r="P48" s="884" t="s">
        <v>705</v>
      </c>
      <c r="Q48" s="363">
        <v>4</v>
      </c>
      <c r="R48" s="885" t="s">
        <v>344</v>
      </c>
      <c r="S48" s="885" t="s">
        <v>344</v>
      </c>
      <c r="T48" s="885" t="s">
        <v>344</v>
      </c>
      <c r="U48" s="363">
        <v>2</v>
      </c>
      <c r="V48" s="363">
        <f t="shared" si="1"/>
        <v>2</v>
      </c>
    </row>
    <row r="49" spans="1:22" ht="25.5" x14ac:dyDescent="0.25">
      <c r="A49" s="894"/>
      <c r="B49" s="895"/>
      <c r="C49" s="896"/>
      <c r="D49" s="897"/>
      <c r="E49" s="896"/>
      <c r="F49" s="898"/>
      <c r="G49" s="898"/>
      <c r="H49" s="898"/>
      <c r="I49" s="898"/>
      <c r="J49" s="898"/>
      <c r="K49" s="898"/>
      <c r="L49" s="830"/>
      <c r="M49" s="895"/>
      <c r="N49" s="896"/>
      <c r="O49" s="361">
        <v>10</v>
      </c>
      <c r="P49" s="884" t="s">
        <v>706</v>
      </c>
      <c r="Q49" s="363">
        <v>75</v>
      </c>
      <c r="R49" s="363">
        <v>80</v>
      </c>
      <c r="S49" s="363">
        <v>85</v>
      </c>
      <c r="T49" s="363">
        <v>88</v>
      </c>
      <c r="U49" s="363">
        <v>90</v>
      </c>
      <c r="V49" s="363">
        <f>U49</f>
        <v>90</v>
      </c>
    </row>
    <row r="50" spans="1:22" ht="62.25" customHeight="1" x14ac:dyDescent="0.25">
      <c r="A50" s="329" t="s">
        <v>17</v>
      </c>
      <c r="B50" s="1172" t="s">
        <v>708</v>
      </c>
      <c r="C50" s="1172"/>
      <c r="D50" s="459">
        <v>1</v>
      </c>
      <c r="E50" s="328" t="s">
        <v>813</v>
      </c>
      <c r="F50" s="335">
        <v>15000</v>
      </c>
      <c r="G50" s="336">
        <v>15150</v>
      </c>
      <c r="H50" s="336">
        <v>15302</v>
      </c>
      <c r="I50" s="336">
        <v>15455</v>
      </c>
      <c r="J50" s="336">
        <v>15609</v>
      </c>
      <c r="K50" s="337" t="s">
        <v>709</v>
      </c>
      <c r="L50" s="338" t="s">
        <v>17</v>
      </c>
      <c r="M50" s="1172" t="s">
        <v>708</v>
      </c>
      <c r="N50" s="1172"/>
      <c r="O50" s="365">
        <v>1</v>
      </c>
      <c r="P50" s="366" t="s">
        <v>1042</v>
      </c>
      <c r="Q50" s="337">
        <v>15000</v>
      </c>
      <c r="R50" s="337">
        <v>15000</v>
      </c>
      <c r="S50" s="337">
        <v>15000</v>
      </c>
      <c r="T50" s="951" t="s">
        <v>344</v>
      </c>
      <c r="U50" s="951" t="s">
        <v>344</v>
      </c>
      <c r="V50" s="951" t="s">
        <v>344</v>
      </c>
    </row>
    <row r="51" spans="1:22" ht="54" customHeight="1" x14ac:dyDescent="0.25">
      <c r="A51" s="331"/>
      <c r="B51" s="316"/>
      <c r="C51" s="339" t="s">
        <v>42</v>
      </c>
      <c r="D51" s="459">
        <v>2</v>
      </c>
      <c r="E51" s="452" t="s">
        <v>814</v>
      </c>
      <c r="F51" s="337">
        <v>97000</v>
      </c>
      <c r="G51" s="336">
        <v>97970</v>
      </c>
      <c r="H51" s="336">
        <v>98950</v>
      </c>
      <c r="I51" s="336">
        <v>99939</v>
      </c>
      <c r="J51" s="336">
        <v>100939</v>
      </c>
      <c r="K51" s="337" t="s">
        <v>710</v>
      </c>
      <c r="L51" s="340"/>
      <c r="M51" s="316"/>
      <c r="N51" s="339" t="s">
        <v>42</v>
      </c>
      <c r="O51" s="365">
        <v>2</v>
      </c>
      <c r="P51" s="366" t="s">
        <v>1043</v>
      </c>
      <c r="Q51" s="951" t="s">
        <v>344</v>
      </c>
      <c r="R51" s="951" t="s">
        <v>344</v>
      </c>
      <c r="S51" s="951" t="s">
        <v>344</v>
      </c>
      <c r="T51" s="394">
        <v>37</v>
      </c>
      <c r="U51" s="337">
        <v>42</v>
      </c>
      <c r="V51" s="337">
        <v>42</v>
      </c>
    </row>
    <row r="52" spans="1:22" ht="64.5" customHeight="1" x14ac:dyDescent="0.25">
      <c r="A52" s="331"/>
      <c r="B52" s="321"/>
      <c r="C52" s="332"/>
      <c r="D52" s="459">
        <v>3</v>
      </c>
      <c r="E52" s="452" t="s">
        <v>150</v>
      </c>
      <c r="F52" s="450">
        <v>8</v>
      </c>
      <c r="G52" s="450">
        <v>8</v>
      </c>
      <c r="H52" s="450">
        <v>8</v>
      </c>
      <c r="I52" s="450">
        <v>8</v>
      </c>
      <c r="J52" s="450">
        <v>8</v>
      </c>
      <c r="K52" s="450">
        <v>248</v>
      </c>
      <c r="L52" s="340"/>
      <c r="M52" s="321"/>
      <c r="N52" s="332"/>
      <c r="O52" s="383">
        <v>3</v>
      </c>
      <c r="P52" s="950" t="s">
        <v>1044</v>
      </c>
      <c r="Q52" s="951" t="s">
        <v>344</v>
      </c>
      <c r="R52" s="951" t="s">
        <v>344</v>
      </c>
      <c r="S52" s="951" t="s">
        <v>344</v>
      </c>
      <c r="T52" s="337">
        <v>18</v>
      </c>
      <c r="U52" s="337">
        <v>22</v>
      </c>
      <c r="V52" s="337">
        <v>22</v>
      </c>
    </row>
    <row r="53" spans="1:22" ht="38.25" customHeight="1" thickBot="1" x14ac:dyDescent="0.3">
      <c r="A53" s="901"/>
      <c r="B53" s="902"/>
      <c r="C53" s="903"/>
      <c r="D53" s="904">
        <v>4</v>
      </c>
      <c r="E53" s="877" t="s">
        <v>151</v>
      </c>
      <c r="F53" s="832">
        <v>320</v>
      </c>
      <c r="G53" s="832">
        <v>352</v>
      </c>
      <c r="H53" s="832">
        <v>387</v>
      </c>
      <c r="I53" s="832">
        <v>426</v>
      </c>
      <c r="J53" s="832">
        <v>469</v>
      </c>
      <c r="K53" s="832" t="s">
        <v>711</v>
      </c>
      <c r="L53" s="905"/>
      <c r="M53" s="902"/>
      <c r="N53" s="903"/>
      <c r="O53" s="365">
        <v>4</v>
      </c>
      <c r="P53" s="366" t="s">
        <v>1045</v>
      </c>
      <c r="Q53" s="397">
        <v>97000</v>
      </c>
      <c r="R53" s="394">
        <v>97970</v>
      </c>
      <c r="S53" s="394">
        <v>98950</v>
      </c>
      <c r="T53" s="951" t="s">
        <v>344</v>
      </c>
      <c r="U53" s="951" t="s">
        <v>344</v>
      </c>
      <c r="V53" s="951" t="s">
        <v>344</v>
      </c>
    </row>
    <row r="54" spans="1:22" ht="36.75" customHeight="1" x14ac:dyDescent="0.25">
      <c r="A54" s="906"/>
      <c r="B54" s="907"/>
      <c r="C54" s="908"/>
      <c r="D54" s="909"/>
      <c r="E54" s="910"/>
      <c r="F54" s="74"/>
      <c r="G54" s="74"/>
      <c r="H54" s="74"/>
      <c r="I54" s="74"/>
      <c r="J54" s="74"/>
      <c r="K54" s="74"/>
      <c r="L54" s="911"/>
      <c r="M54" s="907"/>
      <c r="N54" s="908"/>
      <c r="O54" s="365">
        <v>5</v>
      </c>
      <c r="P54" s="366" t="s">
        <v>1046</v>
      </c>
      <c r="Q54" s="951" t="s">
        <v>344</v>
      </c>
      <c r="R54" s="951" t="s">
        <v>344</v>
      </c>
      <c r="S54" s="394">
        <v>10</v>
      </c>
      <c r="T54" s="394">
        <v>10</v>
      </c>
      <c r="U54" s="394">
        <v>10</v>
      </c>
      <c r="V54" s="397">
        <v>10</v>
      </c>
    </row>
    <row r="55" spans="1:22" ht="61.5" customHeight="1" x14ac:dyDescent="0.25">
      <c r="A55" s="331"/>
      <c r="B55" s="321"/>
      <c r="C55" s="332"/>
      <c r="D55" s="342"/>
      <c r="E55" s="322"/>
      <c r="F55" s="831"/>
      <c r="G55" s="831"/>
      <c r="H55" s="831"/>
      <c r="I55" s="831"/>
      <c r="J55" s="831"/>
      <c r="K55" s="831"/>
      <c r="L55" s="340"/>
      <c r="M55" s="321"/>
      <c r="N55" s="332"/>
      <c r="O55" s="383">
        <v>6</v>
      </c>
      <c r="P55" s="366" t="s">
        <v>744</v>
      </c>
      <c r="Q55" s="372">
        <v>248</v>
      </c>
      <c r="R55" s="372">
        <v>248</v>
      </c>
      <c r="S55" s="372">
        <v>248</v>
      </c>
      <c r="T55" s="372">
        <v>248</v>
      </c>
      <c r="U55" s="372">
        <v>248</v>
      </c>
      <c r="V55" s="372">
        <v>248</v>
      </c>
    </row>
    <row r="56" spans="1:22" ht="38.25" customHeight="1" x14ac:dyDescent="0.25">
      <c r="A56" s="331"/>
      <c r="B56" s="321"/>
      <c r="C56" s="332"/>
      <c r="D56" s="342"/>
      <c r="E56" s="322"/>
      <c r="F56" s="454"/>
      <c r="G56" s="454"/>
      <c r="H56" s="454"/>
      <c r="I56" s="454"/>
      <c r="J56" s="454"/>
      <c r="K56" s="454"/>
      <c r="L56" s="340"/>
      <c r="M56" s="321"/>
      <c r="N56" s="332"/>
      <c r="O56" s="383">
        <v>7</v>
      </c>
      <c r="P56" s="366" t="s">
        <v>151</v>
      </c>
      <c r="Q56" s="372">
        <v>320</v>
      </c>
      <c r="R56" s="372">
        <v>352</v>
      </c>
      <c r="S56" s="372">
        <v>387</v>
      </c>
      <c r="T56" s="372">
        <v>426</v>
      </c>
      <c r="U56" s="372">
        <v>469</v>
      </c>
      <c r="V56" s="372" t="s">
        <v>711</v>
      </c>
    </row>
    <row r="57" spans="1:22" ht="40.5" customHeight="1" x14ac:dyDescent="0.25">
      <c r="A57" s="331"/>
      <c r="B57" s="321"/>
      <c r="C57" s="332"/>
      <c r="D57" s="342"/>
      <c r="E57" s="322"/>
      <c r="F57" s="677"/>
      <c r="G57" s="677"/>
      <c r="H57" s="677"/>
      <c r="I57" s="677"/>
      <c r="J57" s="677"/>
      <c r="K57" s="677"/>
      <c r="L57" s="340"/>
      <c r="M57" s="321"/>
      <c r="N57" s="332"/>
      <c r="O57" s="365">
        <v>8</v>
      </c>
      <c r="P57" s="366" t="s">
        <v>192</v>
      </c>
      <c r="Q57" s="951" t="s">
        <v>344</v>
      </c>
      <c r="R57" s="336" t="s">
        <v>344</v>
      </c>
      <c r="S57" s="394">
        <v>520</v>
      </c>
      <c r="T57" s="394">
        <v>540</v>
      </c>
      <c r="U57" s="337">
        <v>594</v>
      </c>
      <c r="V57" s="951">
        <f>U57</f>
        <v>594</v>
      </c>
    </row>
    <row r="58" spans="1:22" ht="52.5" customHeight="1" x14ac:dyDescent="0.25">
      <c r="A58" s="330"/>
      <c r="B58" s="323"/>
      <c r="C58" s="333"/>
      <c r="D58" s="343"/>
      <c r="E58" s="324"/>
      <c r="F58" s="755"/>
      <c r="G58" s="755"/>
      <c r="H58" s="755"/>
      <c r="I58" s="755"/>
      <c r="J58" s="755"/>
      <c r="K58" s="755"/>
      <c r="L58" s="341"/>
      <c r="M58" s="323"/>
      <c r="N58" s="333"/>
      <c r="O58" s="383">
        <v>9</v>
      </c>
      <c r="P58" s="366" t="s">
        <v>797</v>
      </c>
      <c r="Q58" s="397">
        <v>22</v>
      </c>
      <c r="R58" s="397">
        <v>22</v>
      </c>
      <c r="S58" s="394">
        <v>22</v>
      </c>
      <c r="T58" s="394">
        <v>18</v>
      </c>
      <c r="U58" s="394">
        <v>14</v>
      </c>
      <c r="V58" s="397">
        <v>14</v>
      </c>
    </row>
    <row r="59" spans="1:22" ht="40.5" customHeight="1" x14ac:dyDescent="0.25">
      <c r="A59" s="1171" t="s">
        <v>18</v>
      </c>
      <c r="B59" s="1196" t="s">
        <v>191</v>
      </c>
      <c r="C59" s="1196"/>
      <c r="D59" s="1185" t="s">
        <v>842</v>
      </c>
      <c r="E59" s="1186"/>
      <c r="F59" s="1239">
        <v>50</v>
      </c>
      <c r="G59" s="1239">
        <v>60</v>
      </c>
      <c r="H59" s="1239">
        <v>70</v>
      </c>
      <c r="I59" s="1239">
        <v>80</v>
      </c>
      <c r="J59" s="1239">
        <v>85</v>
      </c>
      <c r="K59" s="1239">
        <f t="shared" si="0"/>
        <v>85</v>
      </c>
      <c r="L59" s="1240" t="s">
        <v>18</v>
      </c>
      <c r="M59" s="1196" t="s">
        <v>191</v>
      </c>
      <c r="N59" s="1196"/>
      <c r="O59" s="384">
        <v>1</v>
      </c>
      <c r="P59" s="1184" t="s">
        <v>1050</v>
      </c>
      <c r="Q59" s="953">
        <v>50</v>
      </c>
      <c r="R59" s="399">
        <v>60</v>
      </c>
      <c r="S59" s="399">
        <v>70</v>
      </c>
      <c r="T59" s="399">
        <v>80</v>
      </c>
      <c r="U59" s="399">
        <v>85</v>
      </c>
      <c r="V59" s="399">
        <f>U59</f>
        <v>85</v>
      </c>
    </row>
    <row r="60" spans="1:22" ht="48.75" customHeight="1" x14ac:dyDescent="0.25">
      <c r="A60" s="1171"/>
      <c r="B60" s="484"/>
      <c r="C60" s="339" t="s">
        <v>40</v>
      </c>
      <c r="D60" s="1185"/>
      <c r="E60" s="1186"/>
      <c r="F60" s="1239"/>
      <c r="G60" s="1239"/>
      <c r="H60" s="1239"/>
      <c r="I60" s="1239"/>
      <c r="J60" s="1239"/>
      <c r="K60" s="1239"/>
      <c r="L60" s="1240"/>
      <c r="M60" s="484"/>
      <c r="N60" s="339" t="s">
        <v>40</v>
      </c>
      <c r="O60" s="576"/>
      <c r="P60" s="1188"/>
      <c r="Q60" s="597"/>
      <c r="R60" s="597"/>
      <c r="S60" s="577"/>
      <c r="T60" s="597"/>
      <c r="U60" s="597"/>
      <c r="V60" s="577"/>
    </row>
    <row r="61" spans="1:22" ht="51.75" customHeight="1" x14ac:dyDescent="0.25">
      <c r="A61" s="801" t="s">
        <v>19</v>
      </c>
      <c r="B61" s="1224" t="s">
        <v>720</v>
      </c>
      <c r="C61" s="1224"/>
      <c r="D61" s="347">
        <v>1</v>
      </c>
      <c r="E61" s="1184" t="s">
        <v>815</v>
      </c>
      <c r="F61" s="796">
        <v>5</v>
      </c>
      <c r="G61" s="399">
        <v>15</v>
      </c>
      <c r="H61" s="399">
        <v>30</v>
      </c>
      <c r="I61" s="399">
        <v>45</v>
      </c>
      <c r="J61" s="399">
        <v>60</v>
      </c>
      <c r="K61" s="399">
        <f>J61</f>
        <v>60</v>
      </c>
      <c r="L61" s="803" t="s">
        <v>19</v>
      </c>
      <c r="M61" s="1224" t="s">
        <v>720</v>
      </c>
      <c r="N61" s="1224"/>
      <c r="O61" s="365">
        <v>1</v>
      </c>
      <c r="P61" s="366" t="s">
        <v>1051</v>
      </c>
      <c r="Q61" s="951">
        <v>5</v>
      </c>
      <c r="R61" s="372">
        <v>15</v>
      </c>
      <c r="S61" s="372" t="s">
        <v>344</v>
      </c>
      <c r="T61" s="372" t="s">
        <v>344</v>
      </c>
      <c r="U61" s="372" t="s">
        <v>344</v>
      </c>
      <c r="V61" s="372" t="s">
        <v>344</v>
      </c>
    </row>
    <row r="62" spans="1:22" ht="39.200000000000003" customHeight="1" x14ac:dyDescent="0.25">
      <c r="A62" s="802"/>
      <c r="B62" s="495"/>
      <c r="C62" s="1221" t="s">
        <v>725</v>
      </c>
      <c r="D62" s="342"/>
      <c r="E62" s="1186"/>
      <c r="F62" s="491"/>
      <c r="G62" s="491"/>
      <c r="H62" s="491"/>
      <c r="I62" s="491"/>
      <c r="J62" s="491"/>
      <c r="K62" s="491"/>
      <c r="L62" s="804"/>
      <c r="M62" s="495"/>
      <c r="N62" s="1221" t="s">
        <v>725</v>
      </c>
      <c r="O62" s="384">
        <v>2</v>
      </c>
      <c r="P62" s="949" t="s">
        <v>1209</v>
      </c>
      <c r="Q62" s="372" t="s">
        <v>344</v>
      </c>
      <c r="R62" s="372" t="s">
        <v>344</v>
      </c>
      <c r="S62" s="372">
        <v>30</v>
      </c>
      <c r="T62" s="372">
        <v>45</v>
      </c>
      <c r="U62" s="372">
        <v>60</v>
      </c>
      <c r="V62" s="372">
        <f>U62</f>
        <v>60</v>
      </c>
    </row>
    <row r="63" spans="1:22" ht="44.25" customHeight="1" x14ac:dyDescent="0.25">
      <c r="A63" s="802"/>
      <c r="B63" s="809"/>
      <c r="C63" s="1222"/>
      <c r="D63" s="343"/>
      <c r="E63" s="324"/>
      <c r="F63" s="325"/>
      <c r="G63" s="325"/>
      <c r="H63" s="325"/>
      <c r="I63" s="325"/>
      <c r="J63" s="325"/>
      <c r="K63" s="325"/>
      <c r="L63" s="804"/>
      <c r="M63" s="809"/>
      <c r="N63" s="1222"/>
      <c r="O63" s="384">
        <v>3</v>
      </c>
      <c r="P63" s="949" t="s">
        <v>1052</v>
      </c>
      <c r="Q63" s="372" t="s">
        <v>344</v>
      </c>
      <c r="R63" s="372" t="s">
        <v>344</v>
      </c>
      <c r="S63" s="399">
        <v>10</v>
      </c>
      <c r="T63" s="399">
        <v>25</v>
      </c>
      <c r="U63" s="399">
        <v>45</v>
      </c>
      <c r="V63" s="372">
        <f>U63</f>
        <v>45</v>
      </c>
    </row>
    <row r="64" spans="1:22" ht="30" customHeight="1" x14ac:dyDescent="0.25">
      <c r="A64" s="802"/>
      <c r="B64" s="809"/>
      <c r="C64" s="497"/>
      <c r="D64" s="347">
        <v>2</v>
      </c>
      <c r="E64" s="317" t="s">
        <v>816</v>
      </c>
      <c r="F64" s="715">
        <v>6.4000000000000001E-2</v>
      </c>
      <c r="G64" s="715" t="s">
        <v>721</v>
      </c>
      <c r="H64" s="715" t="s">
        <v>722</v>
      </c>
      <c r="I64" s="715" t="s">
        <v>723</v>
      </c>
      <c r="J64" s="715" t="s">
        <v>724</v>
      </c>
      <c r="K64" s="715" t="str">
        <f>J64</f>
        <v>0,020</v>
      </c>
      <c r="L64" s="804"/>
      <c r="M64" s="809"/>
      <c r="N64" s="497"/>
      <c r="O64" s="384">
        <v>4</v>
      </c>
      <c r="P64" s="949" t="s">
        <v>1210</v>
      </c>
      <c r="Q64" s="399">
        <v>6.4000000000000001E-2</v>
      </c>
      <c r="R64" s="953">
        <v>5.2999999999999999E-2</v>
      </c>
      <c r="S64" s="372" t="s">
        <v>344</v>
      </c>
      <c r="T64" s="372" t="s">
        <v>344</v>
      </c>
      <c r="U64" s="372" t="s">
        <v>344</v>
      </c>
      <c r="V64" s="372" t="s">
        <v>344</v>
      </c>
    </row>
    <row r="65" spans="1:22" ht="39.75" customHeight="1" x14ac:dyDescent="0.25">
      <c r="A65" s="509"/>
      <c r="B65" s="498"/>
      <c r="C65" s="499"/>
      <c r="D65" s="343"/>
      <c r="E65" s="716"/>
      <c r="F65" s="325"/>
      <c r="G65" s="325"/>
      <c r="H65" s="325"/>
      <c r="I65" s="325"/>
      <c r="J65" s="325"/>
      <c r="K65" s="325"/>
      <c r="L65" s="482"/>
      <c r="M65" s="498"/>
      <c r="N65" s="499"/>
      <c r="O65" s="365">
        <v>5</v>
      </c>
      <c r="P65" s="366" t="s">
        <v>1054</v>
      </c>
      <c r="Q65" s="372" t="s">
        <v>344</v>
      </c>
      <c r="R65" s="372" t="s">
        <v>344</v>
      </c>
      <c r="S65" s="372">
        <v>0.53</v>
      </c>
      <c r="T65" s="784">
        <v>0.5</v>
      </c>
      <c r="U65" s="372">
        <v>0.47</v>
      </c>
      <c r="V65" s="372">
        <f>U65</f>
        <v>0.47</v>
      </c>
    </row>
    <row r="66" spans="1:22" ht="54" customHeight="1" x14ac:dyDescent="0.25">
      <c r="A66" s="493" t="s">
        <v>20</v>
      </c>
      <c r="B66" s="1224" t="s">
        <v>514</v>
      </c>
      <c r="C66" s="1224"/>
      <c r="D66" s="451">
        <v>1</v>
      </c>
      <c r="E66" s="452" t="s">
        <v>817</v>
      </c>
      <c r="F66" s="450" t="s">
        <v>726</v>
      </c>
      <c r="G66" s="450" t="s">
        <v>727</v>
      </c>
      <c r="H66" s="450" t="s">
        <v>728</v>
      </c>
      <c r="I66" s="450" t="s">
        <v>729</v>
      </c>
      <c r="J66" s="450" t="s">
        <v>730</v>
      </c>
      <c r="K66" s="450" t="str">
        <f>J66</f>
        <v>0,27</v>
      </c>
      <c r="L66" s="1225" t="s">
        <v>20</v>
      </c>
      <c r="M66" s="1224" t="s">
        <v>514</v>
      </c>
      <c r="N66" s="1224"/>
      <c r="O66" s="384">
        <v>1</v>
      </c>
      <c r="P66" s="949" t="s">
        <v>1211</v>
      </c>
      <c r="Q66" s="399">
        <v>0.81</v>
      </c>
      <c r="R66" s="399">
        <v>0.81</v>
      </c>
      <c r="S66" s="399" t="s">
        <v>344</v>
      </c>
      <c r="T66" s="399" t="s">
        <v>344</v>
      </c>
      <c r="U66" s="399" t="s">
        <v>344</v>
      </c>
      <c r="V66" s="399" t="s">
        <v>344</v>
      </c>
    </row>
    <row r="67" spans="1:22" ht="54" customHeight="1" x14ac:dyDescent="0.25">
      <c r="A67" s="500"/>
      <c r="B67" s="455"/>
      <c r="C67" s="1221" t="s">
        <v>50</v>
      </c>
      <c r="D67" s="501">
        <v>2</v>
      </c>
      <c r="E67" s="317" t="s">
        <v>731</v>
      </c>
      <c r="F67" s="453">
        <v>25</v>
      </c>
      <c r="G67" s="453">
        <v>24.5</v>
      </c>
      <c r="H67" s="453">
        <v>24</v>
      </c>
      <c r="I67" s="453">
        <v>23.5</v>
      </c>
      <c r="J67" s="453">
        <v>23</v>
      </c>
      <c r="K67" s="453">
        <v>23</v>
      </c>
      <c r="L67" s="1225"/>
      <c r="M67" s="1241"/>
      <c r="N67" s="1221" t="s">
        <v>752</v>
      </c>
      <c r="O67" s="384">
        <v>2</v>
      </c>
      <c r="P67" s="949" t="s">
        <v>805</v>
      </c>
      <c r="Q67" s="399">
        <v>25</v>
      </c>
      <c r="R67" s="399">
        <v>25</v>
      </c>
      <c r="S67" s="399" t="s">
        <v>344</v>
      </c>
      <c r="T67" s="399" t="s">
        <v>344</v>
      </c>
      <c r="U67" s="399" t="s">
        <v>344</v>
      </c>
      <c r="V67" s="399" t="s">
        <v>344</v>
      </c>
    </row>
    <row r="68" spans="1:22" ht="64.5" customHeight="1" x14ac:dyDescent="0.25">
      <c r="A68" s="500"/>
      <c r="B68" s="456"/>
      <c r="C68" s="1222"/>
      <c r="D68" s="502"/>
      <c r="E68" s="503"/>
      <c r="F68" s="454"/>
      <c r="G68" s="454"/>
      <c r="H68" s="454"/>
      <c r="I68" s="454"/>
      <c r="J68" s="454"/>
      <c r="K68" s="454"/>
      <c r="L68" s="1225"/>
      <c r="M68" s="1242"/>
      <c r="N68" s="1222"/>
      <c r="O68" s="384">
        <v>3</v>
      </c>
      <c r="P68" s="949" t="s">
        <v>1056</v>
      </c>
      <c r="Q68" s="399" t="s">
        <v>344</v>
      </c>
      <c r="R68" s="399" t="s">
        <v>344</v>
      </c>
      <c r="S68" s="399">
        <v>63.3</v>
      </c>
      <c r="T68" s="399">
        <v>35</v>
      </c>
      <c r="U68" s="399">
        <v>37.5</v>
      </c>
      <c r="V68" s="399">
        <f>U68</f>
        <v>37.5</v>
      </c>
    </row>
    <row r="69" spans="1:22" ht="91.5" customHeight="1" x14ac:dyDescent="0.25">
      <c r="A69" s="494"/>
      <c r="B69" s="460"/>
      <c r="C69" s="487"/>
      <c r="D69" s="489"/>
      <c r="E69" s="487"/>
      <c r="F69" s="488"/>
      <c r="G69" s="488"/>
      <c r="H69" s="488"/>
      <c r="I69" s="488"/>
      <c r="J69" s="488"/>
      <c r="K69" s="488"/>
      <c r="L69" s="1225"/>
      <c r="M69" s="460"/>
      <c r="N69" s="487"/>
      <c r="O69" s="365">
        <v>4</v>
      </c>
      <c r="P69" s="939" t="s">
        <v>753</v>
      </c>
      <c r="Q69" s="372" t="s">
        <v>344</v>
      </c>
      <c r="R69" s="372" t="s">
        <v>344</v>
      </c>
      <c r="S69" s="372">
        <v>3</v>
      </c>
      <c r="T69" s="372">
        <v>3</v>
      </c>
      <c r="U69" s="372">
        <v>3</v>
      </c>
      <c r="V69" s="372">
        <v>3</v>
      </c>
    </row>
    <row r="70" spans="1:22" ht="63.75" customHeight="1" x14ac:dyDescent="0.25">
      <c r="A70" s="469" t="s">
        <v>21</v>
      </c>
      <c r="B70" s="1172" t="s">
        <v>465</v>
      </c>
      <c r="C70" s="1172"/>
      <c r="D70" s="459">
        <v>1</v>
      </c>
      <c r="E70" s="452" t="s">
        <v>820</v>
      </c>
      <c r="F70" s="450">
        <v>10</v>
      </c>
      <c r="G70" s="450">
        <v>15</v>
      </c>
      <c r="H70" s="450">
        <v>20</v>
      </c>
      <c r="I70" s="450">
        <v>25</v>
      </c>
      <c r="J70" s="450">
        <v>30</v>
      </c>
      <c r="K70" s="450">
        <f t="shared" ref="K70:K79" si="2">J70</f>
        <v>30</v>
      </c>
      <c r="L70" s="472" t="s">
        <v>21</v>
      </c>
      <c r="M70" s="1172" t="s">
        <v>465</v>
      </c>
      <c r="N70" s="1172"/>
      <c r="O70" s="365">
        <v>1</v>
      </c>
      <c r="P70" s="366" t="s">
        <v>1182</v>
      </c>
      <c r="Q70" s="372">
        <v>10</v>
      </c>
      <c r="R70" s="372" t="s">
        <v>344</v>
      </c>
      <c r="S70" s="372" t="s">
        <v>344</v>
      </c>
      <c r="T70" s="372" t="s">
        <v>344</v>
      </c>
      <c r="U70" s="372" t="s">
        <v>344</v>
      </c>
      <c r="V70" s="372" t="s">
        <v>344</v>
      </c>
    </row>
    <row r="71" spans="1:22" ht="78.75" customHeight="1" x14ac:dyDescent="0.25">
      <c r="A71" s="795"/>
      <c r="B71" s="579"/>
      <c r="C71" s="327" t="s">
        <v>52</v>
      </c>
      <c r="D71" s="459">
        <v>2</v>
      </c>
      <c r="E71" s="800" t="s">
        <v>821</v>
      </c>
      <c r="F71" s="798">
        <v>48</v>
      </c>
      <c r="G71" s="798">
        <v>57</v>
      </c>
      <c r="H71" s="798">
        <v>65</v>
      </c>
      <c r="I71" s="798">
        <v>74</v>
      </c>
      <c r="J71" s="798">
        <v>82</v>
      </c>
      <c r="K71" s="798">
        <f t="shared" si="2"/>
        <v>82</v>
      </c>
      <c r="L71" s="806"/>
      <c r="M71" s="579"/>
      <c r="N71" s="327" t="s">
        <v>52</v>
      </c>
      <c r="O71" s="365">
        <v>2</v>
      </c>
      <c r="P71" s="366" t="s">
        <v>1183</v>
      </c>
      <c r="Q71" s="372" t="s">
        <v>344</v>
      </c>
      <c r="R71" s="372">
        <v>15</v>
      </c>
      <c r="S71" s="372">
        <v>20</v>
      </c>
      <c r="T71" s="372">
        <v>25</v>
      </c>
      <c r="U71" s="372">
        <v>30</v>
      </c>
      <c r="V71" s="372">
        <f t="shared" ref="V71:V76" si="3">U71</f>
        <v>30</v>
      </c>
    </row>
    <row r="72" spans="1:22" ht="78.75" customHeight="1" x14ac:dyDescent="0.25">
      <c r="A72" s="470"/>
      <c r="B72" s="321"/>
      <c r="C72" s="332"/>
      <c r="D72" s="578">
        <v>3</v>
      </c>
      <c r="E72" s="567" t="s">
        <v>822</v>
      </c>
      <c r="F72" s="566">
        <v>35</v>
      </c>
      <c r="G72" s="566">
        <v>50</v>
      </c>
      <c r="H72" s="566">
        <v>60</v>
      </c>
      <c r="I72" s="566">
        <v>70</v>
      </c>
      <c r="J72" s="566">
        <v>80</v>
      </c>
      <c r="K72" s="566">
        <f t="shared" si="2"/>
        <v>80</v>
      </c>
      <c r="L72" s="473"/>
      <c r="M72" s="321"/>
      <c r="N72" s="332"/>
      <c r="O72" s="365">
        <v>3</v>
      </c>
      <c r="P72" s="366" t="s">
        <v>821</v>
      </c>
      <c r="Q72" s="951">
        <v>48</v>
      </c>
      <c r="R72" s="951">
        <v>57</v>
      </c>
      <c r="S72" s="951">
        <v>65</v>
      </c>
      <c r="T72" s="951">
        <v>74</v>
      </c>
      <c r="U72" s="951">
        <v>65</v>
      </c>
      <c r="V72" s="951">
        <f t="shared" si="3"/>
        <v>65</v>
      </c>
    </row>
    <row r="73" spans="1:22" ht="77.45" customHeight="1" x14ac:dyDescent="0.25">
      <c r="A73" s="471"/>
      <c r="B73" s="323"/>
      <c r="C73" s="333"/>
      <c r="D73" s="459">
        <v>4</v>
      </c>
      <c r="E73" s="481" t="s">
        <v>748</v>
      </c>
      <c r="F73" s="479">
        <v>35</v>
      </c>
      <c r="G73" s="479">
        <v>50</v>
      </c>
      <c r="H73" s="479">
        <v>60</v>
      </c>
      <c r="I73" s="479">
        <v>70</v>
      </c>
      <c r="J73" s="479">
        <v>80</v>
      </c>
      <c r="K73" s="479">
        <f t="shared" si="2"/>
        <v>80</v>
      </c>
      <c r="L73" s="474"/>
      <c r="M73" s="323"/>
      <c r="N73" s="333"/>
      <c r="O73" s="365">
        <v>4</v>
      </c>
      <c r="P73" s="366" t="s">
        <v>822</v>
      </c>
      <c r="Q73" s="372">
        <v>35</v>
      </c>
      <c r="R73" s="372">
        <v>50</v>
      </c>
      <c r="S73" s="372">
        <v>60</v>
      </c>
      <c r="T73" s="372">
        <v>70</v>
      </c>
      <c r="U73" s="372">
        <v>75</v>
      </c>
      <c r="V73" s="372">
        <f t="shared" si="3"/>
        <v>75</v>
      </c>
    </row>
    <row r="74" spans="1:22" ht="52.5" customHeight="1" x14ac:dyDescent="0.25">
      <c r="A74" s="470"/>
      <c r="B74" s="321"/>
      <c r="C74" s="332"/>
      <c r="D74" s="751">
        <v>5</v>
      </c>
      <c r="E74" s="1184" t="s">
        <v>819</v>
      </c>
      <c r="F74" s="748"/>
      <c r="G74" s="748">
        <v>1</v>
      </c>
      <c r="H74" s="748">
        <v>1</v>
      </c>
      <c r="I74" s="748">
        <v>1</v>
      </c>
      <c r="J74" s="748">
        <v>1</v>
      </c>
      <c r="K74" s="748">
        <f t="shared" si="2"/>
        <v>1</v>
      </c>
      <c r="L74" s="473"/>
      <c r="M74" s="321"/>
      <c r="N74" s="332"/>
      <c r="O74" s="365">
        <v>5</v>
      </c>
      <c r="P74" s="366" t="s">
        <v>748</v>
      </c>
      <c r="Q74" s="372">
        <v>35</v>
      </c>
      <c r="R74" s="372">
        <v>50</v>
      </c>
      <c r="S74" s="372">
        <v>60</v>
      </c>
      <c r="T74" s="372">
        <v>70</v>
      </c>
      <c r="U74" s="372">
        <v>75</v>
      </c>
      <c r="V74" s="372">
        <f t="shared" si="3"/>
        <v>75</v>
      </c>
    </row>
    <row r="75" spans="1:22" ht="51.2" customHeight="1" x14ac:dyDescent="0.25">
      <c r="A75" s="747"/>
      <c r="B75" s="321"/>
      <c r="C75" s="332"/>
      <c r="D75" s="751"/>
      <c r="E75" s="1186"/>
      <c r="F75" s="748"/>
      <c r="G75" s="748"/>
      <c r="H75" s="748"/>
      <c r="I75" s="748"/>
      <c r="J75" s="748"/>
      <c r="K75" s="748"/>
      <c r="L75" s="680"/>
      <c r="M75" s="321"/>
      <c r="N75" s="332"/>
      <c r="O75" s="365">
        <v>6</v>
      </c>
      <c r="P75" s="954" t="s">
        <v>1172</v>
      </c>
      <c r="Q75" s="372" t="s">
        <v>344</v>
      </c>
      <c r="R75" s="372" t="s">
        <v>344</v>
      </c>
      <c r="S75" s="372" t="s">
        <v>344</v>
      </c>
      <c r="T75" s="372">
        <v>3</v>
      </c>
      <c r="U75" s="372">
        <v>5</v>
      </c>
      <c r="V75" s="372">
        <f t="shared" si="3"/>
        <v>5</v>
      </c>
    </row>
    <row r="76" spans="1:22" ht="65.25" customHeight="1" x14ac:dyDescent="0.25">
      <c r="A76" s="747"/>
      <c r="B76" s="321"/>
      <c r="C76" s="332"/>
      <c r="D76" s="751"/>
      <c r="E76" s="749"/>
      <c r="F76" s="748"/>
      <c r="G76" s="748"/>
      <c r="H76" s="748"/>
      <c r="I76" s="748"/>
      <c r="J76" s="748"/>
      <c r="K76" s="748"/>
      <c r="L76" s="680"/>
      <c r="M76" s="321"/>
      <c r="N76" s="332"/>
      <c r="O76" s="365">
        <v>7</v>
      </c>
      <c r="P76" s="328" t="s">
        <v>1072</v>
      </c>
      <c r="Q76" s="372" t="s">
        <v>344</v>
      </c>
      <c r="R76" s="372" t="s">
        <v>344</v>
      </c>
      <c r="S76" s="372" t="s">
        <v>344</v>
      </c>
      <c r="T76" s="372">
        <v>3</v>
      </c>
      <c r="U76" s="372">
        <v>5</v>
      </c>
      <c r="V76" s="372">
        <f t="shared" si="3"/>
        <v>5</v>
      </c>
    </row>
    <row r="77" spans="1:22" ht="65.25" customHeight="1" x14ac:dyDescent="0.25">
      <c r="A77" s="573" t="s">
        <v>22</v>
      </c>
      <c r="B77" s="1172" t="s">
        <v>715</v>
      </c>
      <c r="C77" s="1172"/>
      <c r="D77" s="459">
        <v>1</v>
      </c>
      <c r="E77" s="481" t="s">
        <v>823</v>
      </c>
      <c r="F77" s="479">
        <v>45</v>
      </c>
      <c r="G77" s="479">
        <v>55</v>
      </c>
      <c r="H77" s="479">
        <v>60</v>
      </c>
      <c r="I77" s="479">
        <v>65</v>
      </c>
      <c r="J77" s="479">
        <v>70</v>
      </c>
      <c r="K77" s="479">
        <f t="shared" si="2"/>
        <v>70</v>
      </c>
      <c r="L77" s="571" t="s">
        <v>22</v>
      </c>
      <c r="M77" s="1172" t="s">
        <v>482</v>
      </c>
      <c r="N77" s="1172"/>
      <c r="O77" s="365">
        <v>1</v>
      </c>
      <c r="P77" s="374" t="s">
        <v>823</v>
      </c>
      <c r="Q77" s="372">
        <v>45</v>
      </c>
      <c r="R77" s="372">
        <v>55</v>
      </c>
      <c r="S77" s="372">
        <v>60</v>
      </c>
      <c r="T77" s="372">
        <v>60</v>
      </c>
      <c r="U77" s="372">
        <v>65</v>
      </c>
      <c r="V77" s="372">
        <f>U77</f>
        <v>65</v>
      </c>
    </row>
    <row r="78" spans="1:22" ht="66.75" customHeight="1" x14ac:dyDescent="0.25">
      <c r="A78" s="574"/>
      <c r="B78" s="580"/>
      <c r="C78" s="496" t="s">
        <v>716</v>
      </c>
      <c r="D78" s="459">
        <v>2</v>
      </c>
      <c r="E78" s="481" t="s">
        <v>824</v>
      </c>
      <c r="F78" s="479">
        <v>15</v>
      </c>
      <c r="G78" s="479">
        <v>25</v>
      </c>
      <c r="H78" s="479">
        <v>40</v>
      </c>
      <c r="I78" s="479">
        <v>60</v>
      </c>
      <c r="J78" s="479">
        <v>80</v>
      </c>
      <c r="K78" s="479">
        <f t="shared" si="2"/>
        <v>80</v>
      </c>
      <c r="L78" s="572"/>
      <c r="M78" s="580"/>
      <c r="N78" s="496" t="s">
        <v>716</v>
      </c>
      <c r="O78" s="365">
        <v>2</v>
      </c>
      <c r="P78" s="374" t="s">
        <v>1069</v>
      </c>
      <c r="Q78" s="372">
        <v>15</v>
      </c>
      <c r="R78" s="372">
        <v>15</v>
      </c>
      <c r="S78" s="372" t="s">
        <v>344</v>
      </c>
      <c r="T78" s="372" t="s">
        <v>344</v>
      </c>
      <c r="U78" s="372" t="s">
        <v>344</v>
      </c>
      <c r="V78" s="372" t="s">
        <v>344</v>
      </c>
    </row>
    <row r="79" spans="1:22" ht="53.25" customHeight="1" thickBot="1" x14ac:dyDescent="0.3">
      <c r="A79" s="874"/>
      <c r="B79" s="875"/>
      <c r="C79" s="876"/>
      <c r="D79" s="872">
        <v>3</v>
      </c>
      <c r="E79" s="877" t="s">
        <v>825</v>
      </c>
      <c r="F79" s="821">
        <v>5</v>
      </c>
      <c r="G79" s="821">
        <v>15</v>
      </c>
      <c r="H79" s="821">
        <v>35</v>
      </c>
      <c r="I79" s="821">
        <v>45</v>
      </c>
      <c r="J79" s="821">
        <v>55</v>
      </c>
      <c r="K79" s="821">
        <f t="shared" si="2"/>
        <v>55</v>
      </c>
      <c r="L79" s="878"/>
      <c r="M79" s="875"/>
      <c r="N79" s="876"/>
      <c r="O79" s="365">
        <v>3</v>
      </c>
      <c r="P79" s="366" t="s">
        <v>1173</v>
      </c>
      <c r="Q79" s="372">
        <v>5</v>
      </c>
      <c r="R79" s="372">
        <v>15</v>
      </c>
      <c r="S79" s="372">
        <v>35</v>
      </c>
      <c r="T79" s="372">
        <v>50</v>
      </c>
      <c r="U79" s="372">
        <v>55</v>
      </c>
      <c r="V79" s="372">
        <f>U79</f>
        <v>55</v>
      </c>
    </row>
    <row r="80" spans="1:22" ht="52.5" customHeight="1" x14ac:dyDescent="0.25">
      <c r="A80" s="574"/>
      <c r="B80" s="581"/>
      <c r="C80" s="497"/>
      <c r="D80" s="568"/>
      <c r="E80" s="322"/>
      <c r="F80" s="565"/>
      <c r="G80" s="565"/>
      <c r="H80" s="565"/>
      <c r="I80" s="565"/>
      <c r="J80" s="565"/>
      <c r="K80" s="565"/>
      <c r="L80" s="572"/>
      <c r="M80" s="581"/>
      <c r="N80" s="497"/>
      <c r="O80" s="365">
        <v>4</v>
      </c>
      <c r="P80" s="366" t="s">
        <v>1070</v>
      </c>
      <c r="Q80" s="372" t="s">
        <v>344</v>
      </c>
      <c r="R80" s="372" t="s">
        <v>344</v>
      </c>
      <c r="S80" s="372">
        <v>80</v>
      </c>
      <c r="T80" s="372">
        <v>85</v>
      </c>
      <c r="U80" s="372">
        <v>90</v>
      </c>
      <c r="V80" s="372">
        <f>U80</f>
        <v>90</v>
      </c>
    </row>
    <row r="81" spans="1:22" ht="27.75" customHeight="1" x14ac:dyDescent="0.25">
      <c r="A81" s="574"/>
      <c r="B81" s="581"/>
      <c r="C81" s="497"/>
      <c r="D81" s="485"/>
      <c r="E81" s="88"/>
      <c r="F81" s="86"/>
      <c r="G81" s="86"/>
      <c r="H81" s="86"/>
      <c r="I81" s="86"/>
      <c r="J81" s="86"/>
      <c r="K81" s="86"/>
      <c r="L81" s="572"/>
      <c r="M81" s="581"/>
      <c r="N81" s="497"/>
      <c r="O81" s="365">
        <v>5</v>
      </c>
      <c r="P81" s="366" t="s">
        <v>197</v>
      </c>
      <c r="Q81" s="372" t="s">
        <v>344</v>
      </c>
      <c r="R81" s="372" t="s">
        <v>344</v>
      </c>
      <c r="S81" s="372">
        <v>750</v>
      </c>
      <c r="T81" s="372">
        <v>975</v>
      </c>
      <c r="U81" s="372">
        <v>1268</v>
      </c>
      <c r="V81" s="372">
        <v>1268</v>
      </c>
    </row>
    <row r="82" spans="1:22" ht="40.5" customHeight="1" x14ac:dyDescent="0.25">
      <c r="A82" s="747"/>
      <c r="B82" s="581"/>
      <c r="C82" s="497"/>
      <c r="D82" s="485"/>
      <c r="E82" s="88"/>
      <c r="F82" s="86"/>
      <c r="G82" s="86"/>
      <c r="H82" s="86"/>
      <c r="I82" s="86"/>
      <c r="J82" s="86"/>
      <c r="K82" s="86"/>
      <c r="L82" s="680"/>
      <c r="M82" s="581"/>
      <c r="N82" s="497"/>
      <c r="O82" s="365">
        <v>6</v>
      </c>
      <c r="P82" s="770" t="s">
        <v>1071</v>
      </c>
      <c r="Q82" s="372" t="s">
        <v>344</v>
      </c>
      <c r="R82" s="372" t="s">
        <v>344</v>
      </c>
      <c r="S82" s="372" t="s">
        <v>344</v>
      </c>
      <c r="T82" s="372">
        <v>50</v>
      </c>
      <c r="U82" s="372">
        <v>55</v>
      </c>
      <c r="V82" s="372">
        <v>50</v>
      </c>
    </row>
    <row r="83" spans="1:22" ht="55.5" customHeight="1" x14ac:dyDescent="0.25">
      <c r="A83" s="794" t="s">
        <v>135</v>
      </c>
      <c r="B83" s="1172" t="s">
        <v>161</v>
      </c>
      <c r="C83" s="1172"/>
      <c r="D83" s="459">
        <v>1</v>
      </c>
      <c r="E83" s="800" t="s">
        <v>826</v>
      </c>
      <c r="F83" s="798">
        <v>25</v>
      </c>
      <c r="G83" s="798">
        <v>20</v>
      </c>
      <c r="H83" s="798">
        <v>15</v>
      </c>
      <c r="I83" s="798">
        <v>12</v>
      </c>
      <c r="J83" s="798">
        <v>10</v>
      </c>
      <c r="K83" s="798">
        <f>J83</f>
        <v>10</v>
      </c>
      <c r="L83" s="1182" t="s">
        <v>135</v>
      </c>
      <c r="M83" s="1172" t="s">
        <v>161</v>
      </c>
      <c r="N83" s="1172"/>
      <c r="O83" s="365">
        <v>1</v>
      </c>
      <c r="P83" s="954" t="s">
        <v>795</v>
      </c>
      <c r="Q83" s="951">
        <v>25</v>
      </c>
      <c r="R83" s="951">
        <v>20</v>
      </c>
      <c r="S83" s="951">
        <v>17</v>
      </c>
      <c r="T83" s="951" t="s">
        <v>344</v>
      </c>
      <c r="U83" s="951" t="s">
        <v>344</v>
      </c>
      <c r="V83" s="951" t="s">
        <v>344</v>
      </c>
    </row>
    <row r="84" spans="1:22" ht="80.25" customHeight="1" x14ac:dyDescent="0.25">
      <c r="A84" s="331"/>
      <c r="B84" s="484"/>
      <c r="C84" s="1178" t="s">
        <v>41</v>
      </c>
      <c r="D84" s="1217">
        <v>2</v>
      </c>
      <c r="E84" s="1184" t="s">
        <v>707</v>
      </c>
      <c r="F84" s="1180">
        <v>25</v>
      </c>
      <c r="G84" s="1180">
        <v>20</v>
      </c>
      <c r="H84" s="1180">
        <v>15</v>
      </c>
      <c r="I84" s="1180">
        <v>10</v>
      </c>
      <c r="J84" s="1180">
        <v>5</v>
      </c>
      <c r="K84" s="1180">
        <f>J84</f>
        <v>5</v>
      </c>
      <c r="L84" s="1182"/>
      <c r="M84" s="484"/>
      <c r="N84" s="1178" t="s">
        <v>969</v>
      </c>
      <c r="O84" s="365">
        <v>2</v>
      </c>
      <c r="P84" s="954" t="s">
        <v>970</v>
      </c>
      <c r="Q84" s="951">
        <v>25</v>
      </c>
      <c r="R84" s="951">
        <v>20</v>
      </c>
      <c r="S84" s="951">
        <v>17</v>
      </c>
      <c r="T84" s="951" t="s">
        <v>344</v>
      </c>
      <c r="U84" s="951" t="s">
        <v>344</v>
      </c>
      <c r="V84" s="951" t="s">
        <v>344</v>
      </c>
    </row>
    <row r="85" spans="1:22" ht="79.5" customHeight="1" x14ac:dyDescent="0.25">
      <c r="A85" s="331"/>
      <c r="B85" s="483"/>
      <c r="C85" s="1179"/>
      <c r="D85" s="1218"/>
      <c r="E85" s="1186"/>
      <c r="F85" s="1181"/>
      <c r="G85" s="1181"/>
      <c r="H85" s="1181"/>
      <c r="I85" s="1181"/>
      <c r="J85" s="1181"/>
      <c r="K85" s="1181"/>
      <c r="L85" s="1182"/>
      <c r="M85" s="483"/>
      <c r="N85" s="1179"/>
      <c r="O85" s="365">
        <v>3</v>
      </c>
      <c r="P85" s="954" t="s">
        <v>971</v>
      </c>
      <c r="Q85" s="951" t="s">
        <v>344</v>
      </c>
      <c r="R85" s="951" t="s">
        <v>344</v>
      </c>
      <c r="S85" s="951" t="s">
        <v>344</v>
      </c>
      <c r="T85" s="951">
        <v>40</v>
      </c>
      <c r="U85" s="951">
        <v>48</v>
      </c>
      <c r="V85" s="951">
        <f t="shared" ref="V85:V86" si="4">U85</f>
        <v>48</v>
      </c>
    </row>
    <row r="86" spans="1:22" ht="53.25" customHeight="1" x14ac:dyDescent="0.25">
      <c r="A86" s="330"/>
      <c r="B86" s="588"/>
      <c r="C86" s="799"/>
      <c r="D86" s="578"/>
      <c r="E86" s="797"/>
      <c r="F86" s="805"/>
      <c r="G86" s="805"/>
      <c r="H86" s="805"/>
      <c r="I86" s="805"/>
      <c r="J86" s="805"/>
      <c r="K86" s="805"/>
      <c r="L86" s="1182"/>
      <c r="M86" s="588"/>
      <c r="N86" s="799"/>
      <c r="O86" s="365">
        <v>4</v>
      </c>
      <c r="P86" s="954" t="s">
        <v>1016</v>
      </c>
      <c r="Q86" s="951" t="s">
        <v>344</v>
      </c>
      <c r="R86" s="951" t="s">
        <v>344</v>
      </c>
      <c r="S86" s="951" t="s">
        <v>344</v>
      </c>
      <c r="T86" s="951" t="s">
        <v>922</v>
      </c>
      <c r="U86" s="951">
        <v>14</v>
      </c>
      <c r="V86" s="951">
        <f t="shared" si="4"/>
        <v>14</v>
      </c>
    </row>
    <row r="87" spans="1:22" ht="25.5" customHeight="1" x14ac:dyDescent="0.25">
      <c r="A87" s="1190" t="s">
        <v>136</v>
      </c>
      <c r="B87" s="1172" t="s">
        <v>95</v>
      </c>
      <c r="C87" s="1172"/>
      <c r="D87" s="1219" t="s">
        <v>827</v>
      </c>
      <c r="E87" s="1220"/>
      <c r="F87" s="1189">
        <v>20</v>
      </c>
      <c r="G87" s="1189">
        <v>40</v>
      </c>
      <c r="H87" s="1189">
        <v>60</v>
      </c>
      <c r="I87" s="1189">
        <v>80</v>
      </c>
      <c r="J87" s="1189">
        <v>94</v>
      </c>
      <c r="K87" s="1189">
        <f>J87</f>
        <v>94</v>
      </c>
      <c r="L87" s="472" t="s">
        <v>136</v>
      </c>
      <c r="M87" s="1172" t="s">
        <v>95</v>
      </c>
      <c r="N87" s="1172"/>
      <c r="O87" s="384">
        <v>1</v>
      </c>
      <c r="P87" s="1243" t="s">
        <v>747</v>
      </c>
      <c r="Q87" s="399">
        <v>20</v>
      </c>
      <c r="R87" s="399">
        <v>40</v>
      </c>
      <c r="S87" s="399">
        <v>60</v>
      </c>
      <c r="T87" s="399">
        <v>80</v>
      </c>
      <c r="U87" s="399">
        <v>94</v>
      </c>
      <c r="V87" s="399">
        <f t="shared" ref="V87" si="5">U87</f>
        <v>94</v>
      </c>
    </row>
    <row r="88" spans="1:22" ht="66.75" customHeight="1" x14ac:dyDescent="0.25">
      <c r="A88" s="1190"/>
      <c r="B88" s="476"/>
      <c r="C88" s="327" t="s">
        <v>713</v>
      </c>
      <c r="D88" s="1219"/>
      <c r="E88" s="1220"/>
      <c r="F88" s="1189"/>
      <c r="G88" s="1189"/>
      <c r="H88" s="1189"/>
      <c r="I88" s="1189"/>
      <c r="J88" s="1189"/>
      <c r="K88" s="1189"/>
      <c r="L88" s="474"/>
      <c r="M88" s="476"/>
      <c r="N88" s="327" t="s">
        <v>713</v>
      </c>
      <c r="O88" s="383"/>
      <c r="P88" s="1244"/>
      <c r="Q88" s="596"/>
      <c r="R88" s="596"/>
      <c r="S88" s="596"/>
      <c r="T88" s="398"/>
      <c r="U88" s="398"/>
      <c r="V88" s="398"/>
    </row>
    <row r="89" spans="1:22" ht="76.5" x14ac:dyDescent="0.25">
      <c r="A89" s="1223" t="s">
        <v>137</v>
      </c>
      <c r="B89" s="1224" t="s">
        <v>555</v>
      </c>
      <c r="C89" s="1224"/>
      <c r="D89" s="459">
        <v>1</v>
      </c>
      <c r="E89" s="452" t="s">
        <v>828</v>
      </c>
      <c r="F89" s="450">
        <v>22.22</v>
      </c>
      <c r="G89" s="450">
        <v>44</v>
      </c>
      <c r="H89" s="450">
        <v>67</v>
      </c>
      <c r="I89" s="450">
        <v>83</v>
      </c>
      <c r="J89" s="450">
        <v>95</v>
      </c>
      <c r="K89" s="450">
        <f>J89</f>
        <v>95</v>
      </c>
      <c r="L89" s="1225" t="s">
        <v>137</v>
      </c>
      <c r="M89" s="1224" t="s">
        <v>555</v>
      </c>
      <c r="N89" s="1224"/>
      <c r="O89" s="365">
        <v>1</v>
      </c>
      <c r="P89" s="366" t="s">
        <v>1087</v>
      </c>
      <c r="Q89" s="951">
        <v>22.22</v>
      </c>
      <c r="R89" s="372">
        <v>44</v>
      </c>
      <c r="S89" s="372">
        <v>67</v>
      </c>
      <c r="T89" s="372" t="s">
        <v>344</v>
      </c>
      <c r="U89" s="372" t="s">
        <v>344</v>
      </c>
      <c r="V89" s="372" t="s">
        <v>344</v>
      </c>
    </row>
    <row r="90" spans="1:22" ht="76.5" customHeight="1" x14ac:dyDescent="0.25">
      <c r="A90" s="1223"/>
      <c r="B90" s="455"/>
      <c r="C90" s="1221" t="s">
        <v>64</v>
      </c>
      <c r="D90" s="459">
        <v>2</v>
      </c>
      <c r="E90" s="676" t="s">
        <v>829</v>
      </c>
      <c r="F90" s="450">
        <v>25.81</v>
      </c>
      <c r="G90" s="450">
        <v>42</v>
      </c>
      <c r="H90" s="450">
        <v>65</v>
      </c>
      <c r="I90" s="450">
        <v>83</v>
      </c>
      <c r="J90" s="450">
        <v>95</v>
      </c>
      <c r="K90" s="450">
        <f>J90</f>
        <v>95</v>
      </c>
      <c r="L90" s="1225"/>
      <c r="M90" s="455"/>
      <c r="N90" s="1221" t="s">
        <v>194</v>
      </c>
      <c r="O90" s="365">
        <v>2</v>
      </c>
      <c r="P90" s="366" t="s">
        <v>1174</v>
      </c>
      <c r="Q90" s="372" t="s">
        <v>344</v>
      </c>
      <c r="R90" s="372" t="s">
        <v>344</v>
      </c>
      <c r="S90" s="372" t="s">
        <v>344</v>
      </c>
      <c r="T90" s="372">
        <v>18</v>
      </c>
      <c r="U90" s="372">
        <v>18</v>
      </c>
      <c r="V90" s="372">
        <f>U90</f>
        <v>18</v>
      </c>
    </row>
    <row r="91" spans="1:22" ht="76.5" x14ac:dyDescent="0.25">
      <c r="A91" s="1223"/>
      <c r="B91" s="456"/>
      <c r="C91" s="1222"/>
      <c r="D91" s="490">
        <v>3</v>
      </c>
      <c r="E91" s="503" t="s">
        <v>830</v>
      </c>
      <c r="F91" s="454">
        <v>12.9</v>
      </c>
      <c r="G91" s="454">
        <v>43</v>
      </c>
      <c r="H91" s="454">
        <v>67</v>
      </c>
      <c r="I91" s="454">
        <v>86</v>
      </c>
      <c r="J91" s="454">
        <v>95</v>
      </c>
      <c r="K91" s="454">
        <f>J91</f>
        <v>95</v>
      </c>
      <c r="L91" s="1225"/>
      <c r="M91" s="456"/>
      <c r="N91" s="1222"/>
      <c r="O91" s="365">
        <v>3</v>
      </c>
      <c r="P91" s="366" t="s">
        <v>1088</v>
      </c>
      <c r="Q91" s="372">
        <v>25.81</v>
      </c>
      <c r="R91" s="379">
        <v>42</v>
      </c>
      <c r="S91" s="379">
        <v>65</v>
      </c>
      <c r="T91" s="372" t="s">
        <v>344</v>
      </c>
      <c r="U91" s="372" t="s">
        <v>344</v>
      </c>
      <c r="V91" s="372" t="s">
        <v>344</v>
      </c>
    </row>
    <row r="92" spans="1:22" ht="39" customHeight="1" x14ac:dyDescent="0.25">
      <c r="A92" s="1223"/>
      <c r="B92" s="456"/>
      <c r="C92" s="457"/>
      <c r="D92" s="492"/>
      <c r="E92" s="503"/>
      <c r="F92" s="454"/>
      <c r="G92" s="454"/>
      <c r="H92" s="454"/>
      <c r="I92" s="454"/>
      <c r="J92" s="454"/>
      <c r="K92" s="454"/>
      <c r="L92" s="1225"/>
      <c r="M92" s="456"/>
      <c r="N92" s="457"/>
      <c r="O92" s="365">
        <v>4</v>
      </c>
      <c r="P92" s="950" t="s">
        <v>1175</v>
      </c>
      <c r="Q92" s="372" t="s">
        <v>344</v>
      </c>
      <c r="R92" s="372" t="s">
        <v>344</v>
      </c>
      <c r="S92" s="372" t="s">
        <v>344</v>
      </c>
      <c r="T92" s="379">
        <v>30</v>
      </c>
      <c r="U92" s="379">
        <v>5</v>
      </c>
      <c r="V92" s="379">
        <f>U92</f>
        <v>5</v>
      </c>
    </row>
    <row r="93" spans="1:22" ht="77.25" customHeight="1" x14ac:dyDescent="0.25">
      <c r="A93" s="1223"/>
      <c r="B93" s="1247"/>
      <c r="C93" s="88"/>
      <c r="F93" s="86"/>
      <c r="G93" s="86"/>
      <c r="H93" s="86"/>
      <c r="I93" s="86"/>
      <c r="J93" s="86"/>
      <c r="K93" s="86"/>
      <c r="L93" s="1225"/>
      <c r="M93" s="1247"/>
      <c r="N93" s="88"/>
      <c r="O93" s="365">
        <v>5</v>
      </c>
      <c r="P93" s="366" t="s">
        <v>1089</v>
      </c>
      <c r="Q93" s="951">
        <v>12.9</v>
      </c>
      <c r="R93" s="372">
        <v>43</v>
      </c>
      <c r="S93" s="372">
        <v>67</v>
      </c>
      <c r="T93" s="372" t="s">
        <v>344</v>
      </c>
      <c r="U93" s="372" t="s">
        <v>344</v>
      </c>
      <c r="V93" s="372" t="s">
        <v>344</v>
      </c>
    </row>
    <row r="94" spans="1:22" ht="51.4" customHeight="1" x14ac:dyDescent="0.25">
      <c r="A94" s="1223"/>
      <c r="B94" s="1248"/>
      <c r="C94" s="487"/>
      <c r="D94" s="505"/>
      <c r="E94" s="504"/>
      <c r="F94" s="488"/>
      <c r="G94" s="488"/>
      <c r="H94" s="488"/>
      <c r="I94" s="488"/>
      <c r="J94" s="488"/>
      <c r="K94" s="488"/>
      <c r="L94" s="1225"/>
      <c r="M94" s="1248"/>
      <c r="N94" s="487"/>
      <c r="O94" s="365">
        <v>6</v>
      </c>
      <c r="P94" s="366" t="s">
        <v>1176</v>
      </c>
      <c r="Q94" s="372" t="s">
        <v>344</v>
      </c>
      <c r="R94" s="372" t="s">
        <v>344</v>
      </c>
      <c r="S94" s="372" t="s">
        <v>344</v>
      </c>
      <c r="T94" s="372">
        <v>2</v>
      </c>
      <c r="U94" s="372">
        <v>2</v>
      </c>
      <c r="V94" s="372">
        <f>U94</f>
        <v>2</v>
      </c>
    </row>
    <row r="95" spans="1:22" ht="51.2" customHeight="1" x14ac:dyDescent="0.25">
      <c r="A95" s="582" t="s">
        <v>118</v>
      </c>
      <c r="B95" s="1224" t="s">
        <v>562</v>
      </c>
      <c r="C95" s="1224"/>
      <c r="D95" s="1183" t="s">
        <v>717</v>
      </c>
      <c r="E95" s="1184"/>
      <c r="F95" s="796">
        <v>50</v>
      </c>
      <c r="G95" s="796">
        <v>60</v>
      </c>
      <c r="H95" s="796">
        <v>70</v>
      </c>
      <c r="I95" s="796">
        <v>80</v>
      </c>
      <c r="J95" s="796">
        <v>90</v>
      </c>
      <c r="K95" s="796">
        <f>J95</f>
        <v>90</v>
      </c>
      <c r="L95" s="585" t="s">
        <v>118</v>
      </c>
      <c r="M95" s="1224" t="s">
        <v>562</v>
      </c>
      <c r="N95" s="1224"/>
      <c r="O95" s="365">
        <v>1</v>
      </c>
      <c r="P95" s="366" t="s">
        <v>799</v>
      </c>
      <c r="Q95" s="372">
        <v>50</v>
      </c>
      <c r="R95" s="372">
        <v>60</v>
      </c>
      <c r="S95" s="372" t="s">
        <v>344</v>
      </c>
      <c r="T95" s="372" t="s">
        <v>344</v>
      </c>
      <c r="U95" s="372" t="s">
        <v>344</v>
      </c>
      <c r="V95" s="372" t="s">
        <v>344</v>
      </c>
    </row>
    <row r="96" spans="1:22" ht="63.75" x14ac:dyDescent="0.25">
      <c r="A96" s="584"/>
      <c r="B96" s="718"/>
      <c r="C96" s="346" t="s">
        <v>718</v>
      </c>
      <c r="D96" s="1187"/>
      <c r="E96" s="1188"/>
      <c r="F96" s="805"/>
      <c r="G96" s="805"/>
      <c r="H96" s="805"/>
      <c r="I96" s="805"/>
      <c r="J96" s="805"/>
      <c r="K96" s="805"/>
      <c r="L96" s="587"/>
      <c r="M96" s="718"/>
      <c r="N96" s="346" t="s">
        <v>718</v>
      </c>
      <c r="O96" s="365">
        <v>2</v>
      </c>
      <c r="P96" s="366" t="s">
        <v>564</v>
      </c>
      <c r="Q96" s="372" t="s">
        <v>344</v>
      </c>
      <c r="R96" s="372" t="s">
        <v>344</v>
      </c>
      <c r="S96" s="951">
        <v>10</v>
      </c>
      <c r="T96" s="372">
        <v>10</v>
      </c>
      <c r="U96" s="372">
        <v>10</v>
      </c>
      <c r="V96" s="372">
        <f>U96</f>
        <v>10</v>
      </c>
    </row>
    <row r="97" spans="1:22" ht="52.5" customHeight="1" x14ac:dyDescent="0.25">
      <c r="A97" s="583"/>
      <c r="B97" s="456"/>
      <c r="C97" s="672"/>
      <c r="D97" s="342"/>
      <c r="E97" s="322"/>
      <c r="F97" s="677"/>
      <c r="G97" s="677"/>
      <c r="H97" s="677"/>
      <c r="I97" s="677"/>
      <c r="J97" s="677"/>
      <c r="K97" s="677"/>
      <c r="L97" s="586"/>
      <c r="M97" s="456"/>
      <c r="N97" s="672"/>
      <c r="O97" s="365">
        <v>3</v>
      </c>
      <c r="P97" s="366" t="s">
        <v>1177</v>
      </c>
      <c r="Q97" s="372" t="s">
        <v>344</v>
      </c>
      <c r="R97" s="372" t="s">
        <v>344</v>
      </c>
      <c r="S97" s="627">
        <v>4</v>
      </c>
      <c r="T97" s="372">
        <v>4</v>
      </c>
      <c r="U97" s="372">
        <v>4</v>
      </c>
      <c r="V97" s="372">
        <f>U97</f>
        <v>4</v>
      </c>
    </row>
    <row r="98" spans="1:22" ht="52.5" customHeight="1" x14ac:dyDescent="0.25">
      <c r="A98" s="583"/>
      <c r="B98" s="456"/>
      <c r="C98" s="754"/>
      <c r="D98" s="342"/>
      <c r="E98" s="322"/>
      <c r="F98" s="748"/>
      <c r="G98" s="748"/>
      <c r="H98" s="748"/>
      <c r="I98" s="748"/>
      <c r="J98" s="748"/>
      <c r="K98" s="748"/>
      <c r="L98" s="586"/>
      <c r="M98" s="456"/>
      <c r="N98" s="754"/>
      <c r="O98" s="365">
        <v>4</v>
      </c>
      <c r="P98" s="366" t="s">
        <v>1093</v>
      </c>
      <c r="Q98" s="372" t="s">
        <v>344</v>
      </c>
      <c r="R98" s="372" t="s">
        <v>344</v>
      </c>
      <c r="S98" s="372" t="s">
        <v>344</v>
      </c>
      <c r="T98" s="372">
        <v>50</v>
      </c>
      <c r="U98" s="372">
        <v>60</v>
      </c>
      <c r="V98" s="372">
        <f>U98</f>
        <v>60</v>
      </c>
    </row>
    <row r="99" spans="1:22" ht="102" x14ac:dyDescent="0.25">
      <c r="A99" s="1223" t="s">
        <v>138</v>
      </c>
      <c r="B99" s="1224" t="s">
        <v>831</v>
      </c>
      <c r="C99" s="1224"/>
      <c r="D99" s="1183" t="s">
        <v>832</v>
      </c>
      <c r="E99" s="1184"/>
      <c r="F99" s="1189">
        <v>50</v>
      </c>
      <c r="G99" s="1189">
        <v>70</v>
      </c>
      <c r="H99" s="1189">
        <v>80</v>
      </c>
      <c r="I99" s="1189">
        <v>85</v>
      </c>
      <c r="J99" s="1189">
        <v>90</v>
      </c>
      <c r="K99" s="1189">
        <f>J99</f>
        <v>90</v>
      </c>
      <c r="L99" s="1225" t="s">
        <v>138</v>
      </c>
      <c r="M99" s="1224" t="s">
        <v>831</v>
      </c>
      <c r="N99" s="1224"/>
      <c r="O99" s="365">
        <v>1</v>
      </c>
      <c r="P99" s="366" t="s">
        <v>1103</v>
      </c>
      <c r="Q99" s="372">
        <v>50</v>
      </c>
      <c r="R99" s="372">
        <v>70</v>
      </c>
      <c r="S99" s="372">
        <v>80</v>
      </c>
      <c r="T99" s="372" t="s">
        <v>344</v>
      </c>
      <c r="U99" s="372" t="s">
        <v>344</v>
      </c>
      <c r="V99" s="372" t="s">
        <v>344</v>
      </c>
    </row>
    <row r="100" spans="1:22" ht="92.25" customHeight="1" x14ac:dyDescent="0.25">
      <c r="A100" s="1223"/>
      <c r="B100" s="455"/>
      <c r="C100" s="496" t="s">
        <v>719</v>
      </c>
      <c r="D100" s="1185"/>
      <c r="E100" s="1186"/>
      <c r="F100" s="1189"/>
      <c r="G100" s="1189"/>
      <c r="H100" s="1189"/>
      <c r="I100" s="1189"/>
      <c r="J100" s="1189"/>
      <c r="K100" s="1189"/>
      <c r="L100" s="1225"/>
      <c r="M100" s="455"/>
      <c r="N100" s="496" t="s">
        <v>833</v>
      </c>
      <c r="O100" s="365">
        <v>2</v>
      </c>
      <c r="P100" s="366" t="s">
        <v>751</v>
      </c>
      <c r="Q100" s="372" t="s">
        <v>344</v>
      </c>
      <c r="R100" s="372" t="s">
        <v>344</v>
      </c>
      <c r="S100" s="372" t="s">
        <v>344</v>
      </c>
      <c r="T100" s="372">
        <v>2</v>
      </c>
      <c r="U100" s="372">
        <v>2</v>
      </c>
      <c r="V100" s="372">
        <v>2</v>
      </c>
    </row>
    <row r="101" spans="1:22" ht="102" customHeight="1" x14ac:dyDescent="0.25">
      <c r="A101" s="1223"/>
      <c r="B101" s="456"/>
      <c r="C101" s="457"/>
      <c r="D101" s="1185"/>
      <c r="E101" s="1186"/>
      <c r="F101" s="1189"/>
      <c r="G101" s="1189"/>
      <c r="H101" s="1189"/>
      <c r="I101" s="1189"/>
      <c r="J101" s="1189"/>
      <c r="K101" s="1189"/>
      <c r="L101" s="1225"/>
      <c r="M101" s="456"/>
      <c r="N101" s="457"/>
      <c r="O101" s="365">
        <v>3</v>
      </c>
      <c r="P101" s="366" t="s">
        <v>804</v>
      </c>
      <c r="Q101" s="372" t="s">
        <v>344</v>
      </c>
      <c r="R101" s="372" t="s">
        <v>344</v>
      </c>
      <c r="S101" s="372" t="s">
        <v>344</v>
      </c>
      <c r="T101" s="372">
        <v>5</v>
      </c>
      <c r="U101" s="372">
        <v>10</v>
      </c>
      <c r="V101" s="372">
        <f>U101</f>
        <v>10</v>
      </c>
    </row>
    <row r="102" spans="1:22" ht="64.5" customHeight="1" x14ac:dyDescent="0.25">
      <c r="A102" s="1223"/>
      <c r="B102" s="456"/>
      <c r="C102" s="457"/>
      <c r="D102" s="1185"/>
      <c r="E102" s="1186"/>
      <c r="F102" s="1189"/>
      <c r="G102" s="1189"/>
      <c r="H102" s="1189"/>
      <c r="I102" s="1189"/>
      <c r="J102" s="1189"/>
      <c r="K102" s="1189"/>
      <c r="L102" s="1225"/>
      <c r="M102" s="456"/>
      <c r="N102" s="457"/>
      <c r="O102" s="365">
        <v>4</v>
      </c>
      <c r="P102" s="366" t="s">
        <v>1104</v>
      </c>
      <c r="Q102" s="372" t="s">
        <v>344</v>
      </c>
      <c r="R102" s="372" t="s">
        <v>344</v>
      </c>
      <c r="S102" s="372">
        <v>70</v>
      </c>
      <c r="T102" s="372">
        <v>80</v>
      </c>
      <c r="U102" s="372">
        <v>90</v>
      </c>
      <c r="V102" s="372">
        <f>U102</f>
        <v>90</v>
      </c>
    </row>
    <row r="103" spans="1:22" ht="76.5" customHeight="1" x14ac:dyDescent="0.25">
      <c r="A103" s="573" t="s">
        <v>139</v>
      </c>
      <c r="B103" s="1172" t="s">
        <v>163</v>
      </c>
      <c r="C103" s="1172"/>
      <c r="D103" s="459">
        <v>1</v>
      </c>
      <c r="E103" s="481" t="s">
        <v>834</v>
      </c>
      <c r="F103" s="479">
        <v>84</v>
      </c>
      <c r="G103" s="479">
        <v>90</v>
      </c>
      <c r="H103" s="479">
        <v>96</v>
      </c>
      <c r="I103" s="479">
        <v>100</v>
      </c>
      <c r="J103" s="479">
        <v>100</v>
      </c>
      <c r="K103" s="479" t="s">
        <v>712</v>
      </c>
      <c r="L103" s="571" t="s">
        <v>139</v>
      </c>
      <c r="M103" s="1172" t="s">
        <v>163</v>
      </c>
      <c r="N103" s="1172"/>
      <c r="O103" s="365">
        <v>1</v>
      </c>
      <c r="P103" s="366" t="s">
        <v>1105</v>
      </c>
      <c r="Q103" s="372">
        <v>84</v>
      </c>
      <c r="R103" s="372">
        <v>90</v>
      </c>
      <c r="S103" s="630" t="s">
        <v>937</v>
      </c>
      <c r="T103" s="951">
        <v>96</v>
      </c>
      <c r="U103" s="951">
        <v>100</v>
      </c>
      <c r="V103" s="372" t="s">
        <v>712</v>
      </c>
    </row>
    <row r="104" spans="1:22" ht="38.25" customHeight="1" x14ac:dyDescent="0.25">
      <c r="A104" s="574"/>
      <c r="B104" s="484"/>
      <c r="C104" s="339" t="s">
        <v>43</v>
      </c>
      <c r="D104" s="486">
        <v>2</v>
      </c>
      <c r="E104" s="477" t="s">
        <v>835</v>
      </c>
      <c r="F104" s="478">
        <v>50</v>
      </c>
      <c r="G104" s="478">
        <v>60</v>
      </c>
      <c r="H104" s="478">
        <v>70</v>
      </c>
      <c r="I104" s="478">
        <v>80</v>
      </c>
      <c r="J104" s="478">
        <v>100</v>
      </c>
      <c r="K104" s="478">
        <f>J104</f>
        <v>100</v>
      </c>
      <c r="L104" s="572"/>
      <c r="M104" s="484"/>
      <c r="N104" s="339" t="s">
        <v>43</v>
      </c>
      <c r="O104" s="365">
        <v>2</v>
      </c>
      <c r="P104" s="366" t="s">
        <v>745</v>
      </c>
      <c r="Q104" s="372">
        <v>50</v>
      </c>
      <c r="R104" s="372">
        <v>60</v>
      </c>
      <c r="S104" s="951">
        <v>70</v>
      </c>
      <c r="T104" s="951">
        <v>80</v>
      </c>
      <c r="U104" s="951">
        <v>90</v>
      </c>
      <c r="V104" s="372">
        <f>U104</f>
        <v>90</v>
      </c>
    </row>
    <row r="105" spans="1:22" ht="40.5" customHeight="1" x14ac:dyDescent="0.25">
      <c r="A105" s="795"/>
      <c r="B105" s="588"/>
      <c r="C105" s="799"/>
      <c r="D105" s="578"/>
      <c r="E105" s="797"/>
      <c r="F105" s="805"/>
      <c r="G105" s="805"/>
      <c r="H105" s="805"/>
      <c r="I105" s="805"/>
      <c r="J105" s="805"/>
      <c r="K105" s="805"/>
      <c r="L105" s="806"/>
      <c r="M105" s="588"/>
      <c r="N105" s="487"/>
      <c r="O105" s="365">
        <v>3</v>
      </c>
      <c r="P105" s="366" t="s">
        <v>746</v>
      </c>
      <c r="Q105" s="372" t="s">
        <v>344</v>
      </c>
      <c r="R105" s="372" t="s">
        <v>344</v>
      </c>
      <c r="S105" s="372" t="s">
        <v>344</v>
      </c>
      <c r="T105" s="372">
        <v>30</v>
      </c>
      <c r="U105" s="372">
        <v>30</v>
      </c>
      <c r="V105" s="372">
        <v>30</v>
      </c>
    </row>
    <row r="106" spans="1:22" ht="41.45" customHeight="1" x14ac:dyDescent="0.25">
      <c r="A106" s="574"/>
      <c r="B106" s="483"/>
      <c r="C106" s="475"/>
      <c r="D106" s="490"/>
      <c r="E106" s="503"/>
      <c r="F106" s="480"/>
      <c r="G106" s="480"/>
      <c r="H106" s="480"/>
      <c r="I106" s="480"/>
      <c r="J106" s="480"/>
      <c r="K106" s="480"/>
      <c r="L106" s="572"/>
      <c r="M106" s="483"/>
      <c r="N106" s="475"/>
      <c r="O106" s="365">
        <v>4</v>
      </c>
      <c r="P106" s="366" t="s">
        <v>613</v>
      </c>
      <c r="Q106" s="372" t="s">
        <v>344</v>
      </c>
      <c r="R106" s="372" t="s">
        <v>344</v>
      </c>
      <c r="S106" s="372" t="s">
        <v>344</v>
      </c>
      <c r="T106" s="372">
        <v>60</v>
      </c>
      <c r="U106" s="372">
        <v>60</v>
      </c>
      <c r="V106" s="372">
        <v>60</v>
      </c>
    </row>
    <row r="107" spans="1:22" ht="38.25" customHeight="1" x14ac:dyDescent="0.25">
      <c r="A107" s="569"/>
      <c r="B107" s="588"/>
      <c r="C107" s="589"/>
      <c r="D107" s="578"/>
      <c r="E107" s="567"/>
      <c r="F107" s="566"/>
      <c r="G107" s="566"/>
      <c r="H107" s="566"/>
      <c r="I107" s="566"/>
      <c r="J107" s="566"/>
      <c r="K107" s="566"/>
      <c r="L107" s="570"/>
      <c r="M107" s="588"/>
      <c r="N107" s="589"/>
      <c r="O107" s="365">
        <v>5</v>
      </c>
      <c r="P107" s="366" t="s">
        <v>935</v>
      </c>
      <c r="Q107" s="372" t="s">
        <v>344</v>
      </c>
      <c r="R107" s="372" t="s">
        <v>344</v>
      </c>
      <c r="S107" s="372" t="s">
        <v>344</v>
      </c>
      <c r="T107" s="372">
        <v>70</v>
      </c>
      <c r="U107" s="372">
        <v>80</v>
      </c>
      <c r="V107" s="372">
        <v>80</v>
      </c>
    </row>
    <row r="108" spans="1:22" ht="61.5" customHeight="1" x14ac:dyDescent="0.25">
      <c r="A108" s="1190" t="s">
        <v>140</v>
      </c>
      <c r="B108" s="1226" t="s">
        <v>714</v>
      </c>
      <c r="C108" s="1226"/>
      <c r="D108" s="1183" t="s">
        <v>114</v>
      </c>
      <c r="E108" s="1184"/>
      <c r="F108" s="1189">
        <v>20</v>
      </c>
      <c r="G108" s="1189">
        <v>22</v>
      </c>
      <c r="H108" s="1189">
        <v>24</v>
      </c>
      <c r="I108" s="1189">
        <v>26</v>
      </c>
      <c r="J108" s="1189">
        <v>28</v>
      </c>
      <c r="K108" s="1189">
        <v>28</v>
      </c>
      <c r="L108" s="1182" t="s">
        <v>140</v>
      </c>
      <c r="M108" s="1226" t="s">
        <v>182</v>
      </c>
      <c r="N108" s="1226"/>
      <c r="O108" s="365">
        <v>1</v>
      </c>
      <c r="P108" s="954" t="s">
        <v>798</v>
      </c>
      <c r="Q108" s="372">
        <v>20</v>
      </c>
      <c r="R108" s="372">
        <v>20</v>
      </c>
      <c r="S108" s="372" t="s">
        <v>344</v>
      </c>
      <c r="T108" s="372" t="s">
        <v>344</v>
      </c>
      <c r="U108" s="372" t="s">
        <v>344</v>
      </c>
      <c r="V108" s="372" t="s">
        <v>344</v>
      </c>
    </row>
    <row r="109" spans="1:22" ht="75" customHeight="1" x14ac:dyDescent="0.25">
      <c r="A109" s="1190"/>
      <c r="B109" s="506"/>
      <c r="C109" s="462" t="s">
        <v>45</v>
      </c>
      <c r="D109" s="1185"/>
      <c r="E109" s="1186"/>
      <c r="F109" s="1189"/>
      <c r="G109" s="1189"/>
      <c r="H109" s="1189"/>
      <c r="I109" s="1189"/>
      <c r="J109" s="1189"/>
      <c r="K109" s="1189"/>
      <c r="L109" s="1182"/>
      <c r="M109" s="506"/>
      <c r="N109" s="462" t="s">
        <v>193</v>
      </c>
      <c r="O109" s="365">
        <v>2</v>
      </c>
      <c r="P109" s="954" t="s">
        <v>1111</v>
      </c>
      <c r="Q109" s="372" t="s">
        <v>344</v>
      </c>
      <c r="R109" s="372"/>
      <c r="S109" s="372">
        <v>40</v>
      </c>
      <c r="T109" s="372">
        <v>45</v>
      </c>
      <c r="U109" s="372">
        <v>45</v>
      </c>
      <c r="V109" s="372">
        <f>U109</f>
        <v>45</v>
      </c>
    </row>
    <row r="110" spans="1:22" ht="51.75" customHeight="1" x14ac:dyDescent="0.25">
      <c r="A110" s="1190"/>
      <c r="B110" s="502"/>
      <c r="C110" s="503"/>
      <c r="D110" s="1185"/>
      <c r="E110" s="1186"/>
      <c r="F110" s="1189"/>
      <c r="G110" s="1189"/>
      <c r="H110" s="1189"/>
      <c r="I110" s="1189"/>
      <c r="J110" s="1189"/>
      <c r="K110" s="1189"/>
      <c r="L110" s="1182"/>
      <c r="M110" s="502"/>
      <c r="N110" s="503"/>
      <c r="O110" s="365">
        <v>3</v>
      </c>
      <c r="P110" s="954" t="s">
        <v>1112</v>
      </c>
      <c r="Q110" s="372" t="s">
        <v>344</v>
      </c>
      <c r="R110" s="372" t="s">
        <v>344</v>
      </c>
      <c r="S110" s="372">
        <v>24</v>
      </c>
      <c r="T110" s="372" t="s">
        <v>344</v>
      </c>
      <c r="U110" s="372" t="s">
        <v>344</v>
      </c>
      <c r="V110" s="372" t="s">
        <v>344</v>
      </c>
    </row>
    <row r="111" spans="1:22" ht="64.5" customHeight="1" x14ac:dyDescent="0.25">
      <c r="A111" s="1190"/>
      <c r="B111" s="502"/>
      <c r="C111" s="503"/>
      <c r="D111" s="1185"/>
      <c r="E111" s="1186"/>
      <c r="F111" s="1189"/>
      <c r="G111" s="1189"/>
      <c r="H111" s="1189"/>
      <c r="I111" s="1189"/>
      <c r="J111" s="1189"/>
      <c r="K111" s="1189"/>
      <c r="L111" s="1182"/>
      <c r="M111" s="502"/>
      <c r="N111" s="503"/>
      <c r="O111" s="365">
        <v>4</v>
      </c>
      <c r="P111" s="954" t="s">
        <v>1113</v>
      </c>
      <c r="Q111" s="372" t="s">
        <v>344</v>
      </c>
      <c r="R111" s="372" t="s">
        <v>344</v>
      </c>
      <c r="S111" s="372" t="s">
        <v>344</v>
      </c>
      <c r="T111" s="372">
        <v>60</v>
      </c>
      <c r="U111" s="372">
        <v>60</v>
      </c>
      <c r="V111" s="372">
        <v>60</v>
      </c>
    </row>
    <row r="112" spans="1:22" ht="63.75" x14ac:dyDescent="0.25">
      <c r="A112" s="1223" t="s">
        <v>141</v>
      </c>
      <c r="B112" s="1224" t="s">
        <v>55</v>
      </c>
      <c r="C112" s="1224"/>
      <c r="D112" s="459">
        <v>1</v>
      </c>
      <c r="E112" s="800" t="s">
        <v>836</v>
      </c>
      <c r="F112" s="507">
        <v>75</v>
      </c>
      <c r="G112" s="798">
        <v>75</v>
      </c>
      <c r="H112" s="798">
        <v>80</v>
      </c>
      <c r="I112" s="798">
        <v>85</v>
      </c>
      <c r="J112" s="798">
        <v>90</v>
      </c>
      <c r="K112" s="798">
        <f>J112</f>
        <v>90</v>
      </c>
      <c r="L112" s="1225" t="s">
        <v>141</v>
      </c>
      <c r="M112" s="1224" t="s">
        <v>262</v>
      </c>
      <c r="N112" s="1224"/>
      <c r="O112" s="384">
        <v>1</v>
      </c>
      <c r="P112" s="949" t="s">
        <v>1178</v>
      </c>
      <c r="Q112" s="399">
        <v>75</v>
      </c>
      <c r="R112" s="399">
        <v>75</v>
      </c>
      <c r="S112" s="399">
        <v>80</v>
      </c>
      <c r="T112" s="399">
        <v>85</v>
      </c>
      <c r="U112" s="399">
        <v>85</v>
      </c>
      <c r="V112" s="399">
        <f t="shared" ref="V112" si="6">U112</f>
        <v>85</v>
      </c>
    </row>
    <row r="113" spans="1:22" ht="60.75" customHeight="1" x14ac:dyDescent="0.25">
      <c r="A113" s="1223"/>
      <c r="B113" s="681"/>
      <c r="C113" s="346" t="s">
        <v>124</v>
      </c>
      <c r="D113" s="459">
        <v>2</v>
      </c>
      <c r="E113" s="328" t="s">
        <v>198</v>
      </c>
      <c r="F113" s="798"/>
      <c r="G113" s="798"/>
      <c r="H113" s="798">
        <v>60</v>
      </c>
      <c r="I113" s="798">
        <v>65</v>
      </c>
      <c r="J113" s="798">
        <v>70</v>
      </c>
      <c r="K113" s="798">
        <f>J113</f>
        <v>70</v>
      </c>
      <c r="L113" s="1225"/>
      <c r="M113" s="681"/>
      <c r="N113" s="346" t="s">
        <v>545</v>
      </c>
      <c r="O113" s="383"/>
      <c r="P113" s="557"/>
      <c r="Q113" s="379"/>
      <c r="R113" s="379"/>
      <c r="S113" s="379"/>
      <c r="T113" s="379"/>
      <c r="U113" s="379"/>
      <c r="V113" s="379"/>
    </row>
    <row r="114" spans="1:22" ht="51" x14ac:dyDescent="0.25">
      <c r="A114" s="1227" t="s">
        <v>142</v>
      </c>
      <c r="B114" s="1224" t="s">
        <v>732</v>
      </c>
      <c r="C114" s="1224"/>
      <c r="D114" s="326">
        <v>1</v>
      </c>
      <c r="E114" s="452" t="s">
        <v>837</v>
      </c>
      <c r="F114" s="320">
        <v>60</v>
      </c>
      <c r="G114" s="320">
        <v>70</v>
      </c>
      <c r="H114" s="320">
        <v>80</v>
      </c>
      <c r="I114" s="320">
        <v>85</v>
      </c>
      <c r="J114" s="320">
        <v>90</v>
      </c>
      <c r="K114" s="320">
        <f>J114</f>
        <v>90</v>
      </c>
      <c r="L114" s="1229" t="s">
        <v>142</v>
      </c>
      <c r="M114" s="1224" t="s">
        <v>732</v>
      </c>
      <c r="N114" s="1224"/>
      <c r="O114" s="365">
        <v>1</v>
      </c>
      <c r="P114" s="366" t="s">
        <v>806</v>
      </c>
      <c r="Q114" s="372">
        <v>60</v>
      </c>
      <c r="R114" s="372">
        <v>70</v>
      </c>
      <c r="S114" s="372">
        <v>90</v>
      </c>
      <c r="T114" s="372">
        <v>91</v>
      </c>
      <c r="U114" s="372">
        <v>92</v>
      </c>
      <c r="V114" s="372">
        <f t="shared" ref="V114:V119" si="7">U114</f>
        <v>92</v>
      </c>
    </row>
    <row r="115" spans="1:22" ht="38.25" customHeight="1" x14ac:dyDescent="0.25">
      <c r="A115" s="1228"/>
      <c r="B115" s="455"/>
      <c r="C115" s="1221" t="s">
        <v>733</v>
      </c>
      <c r="D115" s="344">
        <v>2</v>
      </c>
      <c r="E115" s="1184" t="s">
        <v>838</v>
      </c>
      <c r="F115" s="453">
        <v>50</v>
      </c>
      <c r="G115" s="453">
        <v>70</v>
      </c>
      <c r="H115" s="453">
        <v>80</v>
      </c>
      <c r="I115" s="453">
        <v>85</v>
      </c>
      <c r="J115" s="453">
        <v>90</v>
      </c>
      <c r="K115" s="453">
        <f>J115</f>
        <v>90</v>
      </c>
      <c r="L115" s="1230"/>
      <c r="M115" s="455"/>
      <c r="N115" s="1221" t="s">
        <v>756</v>
      </c>
      <c r="O115" s="383">
        <v>2</v>
      </c>
      <c r="P115" s="950" t="s">
        <v>757</v>
      </c>
      <c r="Q115" s="379">
        <v>50</v>
      </c>
      <c r="R115" s="379">
        <v>70</v>
      </c>
      <c r="S115" s="379">
        <v>90</v>
      </c>
      <c r="T115" s="379">
        <v>92</v>
      </c>
      <c r="U115" s="379">
        <v>93</v>
      </c>
      <c r="V115" s="379">
        <f t="shared" si="7"/>
        <v>93</v>
      </c>
    </row>
    <row r="116" spans="1:22" ht="68.25" customHeight="1" x14ac:dyDescent="0.25">
      <c r="A116" s="1228"/>
      <c r="B116" s="456"/>
      <c r="C116" s="1222"/>
      <c r="D116" s="490"/>
      <c r="E116" s="1186"/>
      <c r="F116" s="454"/>
      <c r="G116" s="454"/>
      <c r="H116" s="454"/>
      <c r="I116" s="454"/>
      <c r="J116" s="454"/>
      <c r="K116" s="454"/>
      <c r="L116" s="1230"/>
      <c r="M116" s="456"/>
      <c r="N116" s="1222"/>
      <c r="O116" s="365">
        <v>3</v>
      </c>
      <c r="P116" s="950" t="s">
        <v>807</v>
      </c>
      <c r="Q116" s="399" t="s">
        <v>344</v>
      </c>
      <c r="R116" s="399" t="s">
        <v>344</v>
      </c>
      <c r="S116" s="399" t="s">
        <v>344</v>
      </c>
      <c r="T116" s="379">
        <v>250</v>
      </c>
      <c r="U116" s="379">
        <v>260</v>
      </c>
      <c r="V116" s="379">
        <f t="shared" si="7"/>
        <v>260</v>
      </c>
    </row>
    <row r="117" spans="1:22" ht="66" customHeight="1" x14ac:dyDescent="0.25">
      <c r="A117" s="509"/>
      <c r="B117" s="456"/>
      <c r="C117" s="754"/>
      <c r="D117" s="751"/>
      <c r="E117" s="749"/>
      <c r="F117" s="748"/>
      <c r="G117" s="748"/>
      <c r="H117" s="748"/>
      <c r="I117" s="748"/>
      <c r="J117" s="748"/>
      <c r="K117" s="748"/>
      <c r="L117" s="482"/>
      <c r="M117" s="458"/>
      <c r="N117" s="753"/>
      <c r="O117" s="383">
        <v>4</v>
      </c>
      <c r="P117" s="950" t="s">
        <v>1116</v>
      </c>
      <c r="Q117" s="372" t="s">
        <v>344</v>
      </c>
      <c r="R117" s="372" t="s">
        <v>344</v>
      </c>
      <c r="S117" s="372" t="s">
        <v>344</v>
      </c>
      <c r="T117" s="379">
        <v>12</v>
      </c>
      <c r="U117" s="379">
        <v>15</v>
      </c>
      <c r="V117" s="379">
        <f t="shared" si="7"/>
        <v>15</v>
      </c>
    </row>
    <row r="118" spans="1:22" ht="38.25" x14ac:dyDescent="0.25">
      <c r="A118" s="1223" t="s">
        <v>143</v>
      </c>
      <c r="B118" s="1224" t="s">
        <v>533</v>
      </c>
      <c r="C118" s="1224"/>
      <c r="D118" s="1219" t="s">
        <v>839</v>
      </c>
      <c r="E118" s="1220"/>
      <c r="F118" s="1189">
        <v>90</v>
      </c>
      <c r="G118" s="1189">
        <v>90</v>
      </c>
      <c r="H118" s="1189">
        <v>92</v>
      </c>
      <c r="I118" s="1189">
        <v>93</v>
      </c>
      <c r="J118" s="1189">
        <v>95</v>
      </c>
      <c r="K118" s="1189">
        <f>J118</f>
        <v>95</v>
      </c>
      <c r="L118" s="1225" t="s">
        <v>143</v>
      </c>
      <c r="M118" s="1224" t="s">
        <v>533</v>
      </c>
      <c r="N118" s="1224"/>
      <c r="O118" s="400">
        <v>1</v>
      </c>
      <c r="P118" s="939" t="s">
        <v>758</v>
      </c>
      <c r="Q118" s="372">
        <v>90</v>
      </c>
      <c r="R118" s="372">
        <v>90</v>
      </c>
      <c r="S118" s="372">
        <v>90</v>
      </c>
      <c r="T118" s="372">
        <v>91</v>
      </c>
      <c r="U118" s="372">
        <v>90</v>
      </c>
      <c r="V118" s="372">
        <f t="shared" si="7"/>
        <v>90</v>
      </c>
    </row>
    <row r="119" spans="1:22" ht="76.5" customHeight="1" x14ac:dyDescent="0.25">
      <c r="A119" s="1223"/>
      <c r="B119" s="345"/>
      <c r="C119" s="346" t="s">
        <v>734</v>
      </c>
      <c r="D119" s="1219"/>
      <c r="E119" s="1220"/>
      <c r="F119" s="1189"/>
      <c r="G119" s="1189"/>
      <c r="H119" s="1189"/>
      <c r="I119" s="1189"/>
      <c r="J119" s="1189"/>
      <c r="K119" s="1189"/>
      <c r="L119" s="1225"/>
      <c r="M119" s="345"/>
      <c r="N119" s="346" t="s">
        <v>1025</v>
      </c>
      <c r="O119" s="365">
        <v>2</v>
      </c>
      <c r="P119" s="939" t="s">
        <v>1023</v>
      </c>
      <c r="Q119" s="399" t="s">
        <v>344</v>
      </c>
      <c r="R119" s="399" t="s">
        <v>344</v>
      </c>
      <c r="S119" s="399" t="s">
        <v>344</v>
      </c>
      <c r="T119" s="372">
        <v>90</v>
      </c>
      <c r="U119" s="372">
        <v>91</v>
      </c>
      <c r="V119" s="372">
        <f t="shared" si="7"/>
        <v>91</v>
      </c>
    </row>
    <row r="120" spans="1:22" ht="39.200000000000003" customHeight="1" x14ac:dyDescent="0.25">
      <c r="A120" s="1223" t="s">
        <v>144</v>
      </c>
      <c r="B120" s="1224" t="s">
        <v>735</v>
      </c>
      <c r="C120" s="1224"/>
      <c r="D120" s="326">
        <v>1</v>
      </c>
      <c r="E120" s="319" t="s">
        <v>152</v>
      </c>
      <c r="F120" s="320">
        <v>2</v>
      </c>
      <c r="G120" s="320">
        <v>2</v>
      </c>
      <c r="H120" s="320">
        <v>2</v>
      </c>
      <c r="I120" s="320">
        <v>2</v>
      </c>
      <c r="J120" s="320">
        <v>2</v>
      </c>
      <c r="K120" s="320" t="s">
        <v>736</v>
      </c>
      <c r="L120" s="1225" t="s">
        <v>144</v>
      </c>
      <c r="M120" s="1224" t="s">
        <v>735</v>
      </c>
      <c r="N120" s="1224"/>
      <c r="O120" s="365">
        <v>1</v>
      </c>
      <c r="P120" s="366" t="s">
        <v>1214</v>
      </c>
      <c r="Q120" s="372">
        <v>2</v>
      </c>
      <c r="R120" s="372">
        <v>2</v>
      </c>
      <c r="S120" s="372">
        <v>2</v>
      </c>
      <c r="T120" s="372">
        <v>25</v>
      </c>
      <c r="U120" s="372">
        <v>40</v>
      </c>
      <c r="V120" s="956">
        <f>U120</f>
        <v>40</v>
      </c>
    </row>
    <row r="121" spans="1:22" ht="76.5" x14ac:dyDescent="0.25">
      <c r="A121" s="1223"/>
      <c r="B121" s="345"/>
      <c r="C121" s="346" t="s">
        <v>737</v>
      </c>
      <c r="D121" s="326">
        <v>2</v>
      </c>
      <c r="E121" s="452" t="s">
        <v>153</v>
      </c>
      <c r="F121" s="320">
        <v>12</v>
      </c>
      <c r="G121" s="320">
        <v>34</v>
      </c>
      <c r="H121" s="320">
        <v>42</v>
      </c>
      <c r="I121" s="320">
        <v>60</v>
      </c>
      <c r="J121" s="320">
        <v>61</v>
      </c>
      <c r="K121" s="320" t="s">
        <v>738</v>
      </c>
      <c r="L121" s="1225"/>
      <c r="M121" s="345"/>
      <c r="N121" s="346" t="s">
        <v>737</v>
      </c>
      <c r="O121" s="365">
        <v>2</v>
      </c>
      <c r="P121" s="366" t="s">
        <v>1215</v>
      </c>
      <c r="Q121" s="372">
        <v>12</v>
      </c>
      <c r="R121" s="372">
        <v>34</v>
      </c>
      <c r="S121" s="372">
        <v>9</v>
      </c>
      <c r="T121" s="372">
        <v>11</v>
      </c>
      <c r="U121" s="372">
        <v>27</v>
      </c>
      <c r="V121" s="956">
        <f>U121</f>
        <v>27</v>
      </c>
    </row>
    <row r="122" spans="1:22" x14ac:dyDescent="0.25">
      <c r="A122" s="1223" t="s">
        <v>145</v>
      </c>
      <c r="B122" s="1224" t="s">
        <v>61</v>
      </c>
      <c r="C122" s="1224"/>
      <c r="D122" s="1219" t="s">
        <v>130</v>
      </c>
      <c r="E122" s="1220"/>
      <c r="F122" s="1189">
        <v>30</v>
      </c>
      <c r="G122" s="1189">
        <v>30</v>
      </c>
      <c r="H122" s="1189">
        <v>30</v>
      </c>
      <c r="I122" s="1189">
        <v>30</v>
      </c>
      <c r="J122" s="1189">
        <v>30</v>
      </c>
      <c r="K122" s="1189" t="s">
        <v>739</v>
      </c>
      <c r="L122" s="1225" t="s">
        <v>145</v>
      </c>
      <c r="M122" s="1224" t="s">
        <v>61</v>
      </c>
      <c r="N122" s="1224"/>
      <c r="O122" s="1219" t="s">
        <v>760</v>
      </c>
      <c r="P122" s="1220"/>
      <c r="Q122" s="1189">
        <v>30</v>
      </c>
      <c r="R122" s="1189">
        <v>30</v>
      </c>
      <c r="S122" s="1189">
        <v>30</v>
      </c>
      <c r="T122" s="1189">
        <v>30</v>
      </c>
      <c r="U122" s="1189">
        <v>30</v>
      </c>
      <c r="V122" s="1233" t="s">
        <v>739</v>
      </c>
    </row>
    <row r="123" spans="1:22" ht="63.75" customHeight="1" thickBot="1" x14ac:dyDescent="0.3">
      <c r="A123" s="1238"/>
      <c r="B123" s="348"/>
      <c r="C123" s="349" t="s">
        <v>62</v>
      </c>
      <c r="D123" s="1236"/>
      <c r="E123" s="1237"/>
      <c r="F123" s="1232"/>
      <c r="G123" s="1232"/>
      <c r="H123" s="1232"/>
      <c r="I123" s="1232"/>
      <c r="J123" s="1232"/>
      <c r="K123" s="1232"/>
      <c r="L123" s="1235"/>
      <c r="M123" s="348"/>
      <c r="N123" s="349" t="s">
        <v>62</v>
      </c>
      <c r="O123" s="1236"/>
      <c r="P123" s="1237"/>
      <c r="Q123" s="1232"/>
      <c r="R123" s="1232"/>
      <c r="S123" s="1232"/>
      <c r="T123" s="1232"/>
      <c r="U123" s="1232"/>
      <c r="V123" s="1234"/>
    </row>
    <row r="125" spans="1:22" s="358" customFormat="1" ht="12.75" customHeight="1" x14ac:dyDescent="0.2">
      <c r="A125" s="1026" t="s">
        <v>154</v>
      </c>
      <c r="B125" s="1026"/>
      <c r="C125" s="1026"/>
      <c r="D125" s="357"/>
      <c r="E125" s="356"/>
      <c r="F125" s="356"/>
      <c r="G125" s="357"/>
      <c r="H125" s="357"/>
      <c r="I125" s="357"/>
      <c r="J125" s="357"/>
      <c r="K125" s="357"/>
      <c r="L125" s="356"/>
      <c r="O125" s="421"/>
    </row>
    <row r="126" spans="1:22" s="358" customFormat="1" ht="12.75" x14ac:dyDescent="0.2">
      <c r="A126" s="359" t="s">
        <v>786</v>
      </c>
      <c r="B126" s="367" t="s">
        <v>793</v>
      </c>
      <c r="C126" s="367"/>
      <c r="D126" s="367"/>
      <c r="E126" s="367"/>
      <c r="F126" s="367"/>
      <c r="G126" s="367"/>
      <c r="H126" s="367"/>
      <c r="I126" s="357"/>
      <c r="J126" s="357"/>
      <c r="K126" s="357"/>
      <c r="L126" s="356"/>
      <c r="O126" s="421"/>
    </row>
    <row r="127" spans="1:22" s="358" customFormat="1" ht="12.75" x14ac:dyDescent="0.2">
      <c r="A127" s="359" t="s">
        <v>787</v>
      </c>
      <c r="B127" s="367" t="s">
        <v>788</v>
      </c>
      <c r="C127" s="367"/>
      <c r="D127" s="367"/>
      <c r="E127" s="367"/>
      <c r="F127" s="367"/>
      <c r="G127" s="367"/>
      <c r="H127" s="367"/>
      <c r="I127" s="357"/>
      <c r="J127" s="357"/>
      <c r="K127" s="357"/>
      <c r="L127" s="356"/>
      <c r="O127" s="421"/>
    </row>
    <row r="128" spans="1:22" s="358" customFormat="1" ht="12.75" x14ac:dyDescent="0.2">
      <c r="A128" s="359" t="s">
        <v>1139</v>
      </c>
      <c r="B128" s="367" t="s">
        <v>1140</v>
      </c>
      <c r="C128" s="367"/>
      <c r="D128" s="367"/>
      <c r="E128" s="367"/>
      <c r="F128" s="367"/>
      <c r="G128" s="367"/>
      <c r="H128" s="367"/>
      <c r="I128" s="357"/>
      <c r="J128" s="357"/>
      <c r="K128" s="357"/>
      <c r="L128" s="356"/>
      <c r="O128" s="421"/>
    </row>
    <row r="129" spans="1:15" s="358" customFormat="1" x14ac:dyDescent="0.2">
      <c r="A129" s="401" t="s">
        <v>155</v>
      </c>
      <c r="B129" s="402" t="s">
        <v>158</v>
      </c>
      <c r="C129" s="356"/>
      <c r="D129" s="357"/>
      <c r="E129" s="356"/>
      <c r="F129" s="356"/>
      <c r="G129" s="357"/>
      <c r="H129" s="357"/>
      <c r="I129" s="357"/>
      <c r="J129" s="357"/>
      <c r="K129" s="357"/>
      <c r="L129" s="356"/>
      <c r="O129" s="421"/>
    </row>
    <row r="130" spans="1:15" s="358" customFormat="1" x14ac:dyDescent="0.2">
      <c r="A130" s="401" t="s">
        <v>156</v>
      </c>
      <c r="B130" s="402" t="s">
        <v>159</v>
      </c>
      <c r="C130" s="356"/>
      <c r="D130" s="357"/>
      <c r="E130" s="356"/>
      <c r="F130" s="356"/>
      <c r="G130" s="357"/>
      <c r="H130" s="357"/>
      <c r="I130" s="357"/>
      <c r="J130" s="357"/>
      <c r="K130" s="357"/>
      <c r="L130" s="356"/>
      <c r="O130" s="421"/>
    </row>
    <row r="131" spans="1:15" s="358" customFormat="1" x14ac:dyDescent="0.2">
      <c r="A131" s="401" t="s">
        <v>157</v>
      </c>
      <c r="B131" s="402" t="s">
        <v>160</v>
      </c>
      <c r="C131" s="356"/>
      <c r="D131" s="357"/>
      <c r="E131" s="356"/>
      <c r="F131" s="356"/>
      <c r="G131" s="357"/>
      <c r="H131" s="357"/>
      <c r="I131" s="357"/>
      <c r="J131" s="357"/>
      <c r="K131" s="357"/>
      <c r="L131" s="356"/>
      <c r="O131" s="421"/>
    </row>
  </sheetData>
  <mergeCells count="234">
    <mergeCell ref="P59:P60"/>
    <mergeCell ref="P87:P88"/>
    <mergeCell ref="P27:P28"/>
    <mergeCell ref="M95:N95"/>
    <mergeCell ref="A99:A102"/>
    <mergeCell ref="B99:C99"/>
    <mergeCell ref="F99:F102"/>
    <mergeCell ref="G99:G102"/>
    <mergeCell ref="H99:H102"/>
    <mergeCell ref="I99:I102"/>
    <mergeCell ref="J99:J102"/>
    <mergeCell ref="K99:K102"/>
    <mergeCell ref="L99:L102"/>
    <mergeCell ref="M99:N99"/>
    <mergeCell ref="D99:E102"/>
    <mergeCell ref="B95:C95"/>
    <mergeCell ref="D95:E96"/>
    <mergeCell ref="K87:K88"/>
    <mergeCell ref="M87:N87"/>
    <mergeCell ref="A89:A94"/>
    <mergeCell ref="L89:L94"/>
    <mergeCell ref="B93:B94"/>
    <mergeCell ref="C90:C91"/>
    <mergeCell ref="M93:M94"/>
    <mergeCell ref="N90:N91"/>
    <mergeCell ref="A87:A88"/>
    <mergeCell ref="B89:C89"/>
    <mergeCell ref="M89:N89"/>
    <mergeCell ref="B77:C77"/>
    <mergeCell ref="M77:N77"/>
    <mergeCell ref="A59:A60"/>
    <mergeCell ref="B59:C59"/>
    <mergeCell ref="F59:F60"/>
    <mergeCell ref="G59:G60"/>
    <mergeCell ref="M66:N66"/>
    <mergeCell ref="N67:N68"/>
    <mergeCell ref="M67:M68"/>
    <mergeCell ref="B70:C70"/>
    <mergeCell ref="M70:N70"/>
    <mergeCell ref="B66:C66"/>
    <mergeCell ref="L66:L69"/>
    <mergeCell ref="H84:H85"/>
    <mergeCell ref="I84:I85"/>
    <mergeCell ref="J84:J85"/>
    <mergeCell ref="K84:K85"/>
    <mergeCell ref="N84:N85"/>
    <mergeCell ref="B83:C83"/>
    <mergeCell ref="L83:L86"/>
    <mergeCell ref="M83:N83"/>
    <mergeCell ref="M50:N50"/>
    <mergeCell ref="D59:E60"/>
    <mergeCell ref="B61:C61"/>
    <mergeCell ref="M61:N61"/>
    <mergeCell ref="C62:C63"/>
    <mergeCell ref="N62:N63"/>
    <mergeCell ref="H59:H60"/>
    <mergeCell ref="I59:I60"/>
    <mergeCell ref="J59:J60"/>
    <mergeCell ref="K59:K60"/>
    <mergeCell ref="L59:L60"/>
    <mergeCell ref="M59:N59"/>
    <mergeCell ref="A1:V1"/>
    <mergeCell ref="Q122:Q123"/>
    <mergeCell ref="R122:R123"/>
    <mergeCell ref="S122:S123"/>
    <mergeCell ref="T122:T123"/>
    <mergeCell ref="U122:U123"/>
    <mergeCell ref="V122:V123"/>
    <mergeCell ref="I122:I123"/>
    <mergeCell ref="J122:J123"/>
    <mergeCell ref="K122:K123"/>
    <mergeCell ref="L122:L123"/>
    <mergeCell ref="M122:N122"/>
    <mergeCell ref="O122:P123"/>
    <mergeCell ref="A120:A121"/>
    <mergeCell ref="B120:C120"/>
    <mergeCell ref="L120:L121"/>
    <mergeCell ref="M120:N120"/>
    <mergeCell ref="A122:A123"/>
    <mergeCell ref="B122:C122"/>
    <mergeCell ref="D122:E123"/>
    <mergeCell ref="F122:F123"/>
    <mergeCell ref="G122:G123"/>
    <mergeCell ref="H122:H123"/>
    <mergeCell ref="I118:I119"/>
    <mergeCell ref="J118:J119"/>
    <mergeCell ref="K118:K119"/>
    <mergeCell ref="L118:L119"/>
    <mergeCell ref="M118:N118"/>
    <mergeCell ref="A114:A116"/>
    <mergeCell ref="B114:C114"/>
    <mergeCell ref="L114:L116"/>
    <mergeCell ref="M114:N114"/>
    <mergeCell ref="A118:A119"/>
    <mergeCell ref="B118:C118"/>
    <mergeCell ref="D118:E119"/>
    <mergeCell ref="F118:F119"/>
    <mergeCell ref="G118:G119"/>
    <mergeCell ref="H118:H119"/>
    <mergeCell ref="N115:N116"/>
    <mergeCell ref="C115:C116"/>
    <mergeCell ref="E115:E116"/>
    <mergeCell ref="A112:A113"/>
    <mergeCell ref="B112:C112"/>
    <mergeCell ref="L112:L113"/>
    <mergeCell ref="M112:N112"/>
    <mergeCell ref="B87:C87"/>
    <mergeCell ref="D87:E88"/>
    <mergeCell ref="F87:F88"/>
    <mergeCell ref="G87:G88"/>
    <mergeCell ref="H108:H111"/>
    <mergeCell ref="I108:I111"/>
    <mergeCell ref="J108:J111"/>
    <mergeCell ref="K108:K111"/>
    <mergeCell ref="L108:L111"/>
    <mergeCell ref="M108:N108"/>
    <mergeCell ref="A108:A111"/>
    <mergeCell ref="B108:C108"/>
    <mergeCell ref="F108:F111"/>
    <mergeCell ref="G108:G111"/>
    <mergeCell ref="D108:E111"/>
    <mergeCell ref="B103:C103"/>
    <mergeCell ref="M103:N103"/>
    <mergeCell ref="H87:H88"/>
    <mergeCell ref="I87:I88"/>
    <mergeCell ref="J87:J88"/>
    <mergeCell ref="C84:C85"/>
    <mergeCell ref="D84:D85"/>
    <mergeCell ref="E84:E85"/>
    <mergeCell ref="F84:F85"/>
    <mergeCell ref="G84:G85"/>
    <mergeCell ref="A35:A36"/>
    <mergeCell ref="B35:C35"/>
    <mergeCell ref="D35:E36"/>
    <mergeCell ref="F35:F36"/>
    <mergeCell ref="G35:G36"/>
    <mergeCell ref="B50:C50"/>
    <mergeCell ref="E61:E62"/>
    <mergeCell ref="C67:C68"/>
    <mergeCell ref="E74:E75"/>
    <mergeCell ref="H35:H36"/>
    <mergeCell ref="A40:A44"/>
    <mergeCell ref="B40:C40"/>
    <mergeCell ref="L40:L44"/>
    <mergeCell ref="M40:N40"/>
    <mergeCell ref="B41:B44"/>
    <mergeCell ref="C41:C44"/>
    <mergeCell ref="M41:M44"/>
    <mergeCell ref="N41:N44"/>
    <mergeCell ref="B37:C37"/>
    <mergeCell ref="M37:N37"/>
    <mergeCell ref="B38:B39"/>
    <mergeCell ref="C38:C39"/>
    <mergeCell ref="M38:M39"/>
    <mergeCell ref="N38:N39"/>
    <mergeCell ref="I35:I36"/>
    <mergeCell ref="J35:J36"/>
    <mergeCell ref="K35:K36"/>
    <mergeCell ref="L35:L36"/>
    <mergeCell ref="M35:N35"/>
    <mergeCell ref="O35:P36"/>
    <mergeCell ref="Q33:Q34"/>
    <mergeCell ref="R33:R34"/>
    <mergeCell ref="S33:S34"/>
    <mergeCell ref="T33:T34"/>
    <mergeCell ref="U33:U34"/>
    <mergeCell ref="V33:V34"/>
    <mergeCell ref="I33:I34"/>
    <mergeCell ref="J33:J34"/>
    <mergeCell ref="K33:K34"/>
    <mergeCell ref="L33:L34"/>
    <mergeCell ref="M33:N33"/>
    <mergeCell ref="O33:P34"/>
    <mergeCell ref="A17:A18"/>
    <mergeCell ref="B17:C17"/>
    <mergeCell ref="L17:L18"/>
    <mergeCell ref="M17:N17"/>
    <mergeCell ref="A19:A21"/>
    <mergeCell ref="B19:C19"/>
    <mergeCell ref="F19:F21"/>
    <mergeCell ref="G19:G21"/>
    <mergeCell ref="A33:A34"/>
    <mergeCell ref="B33:C33"/>
    <mergeCell ref="D33:E34"/>
    <mergeCell ref="F33:F34"/>
    <mergeCell ref="G33:G34"/>
    <mergeCell ref="H33:H34"/>
    <mergeCell ref="B29:C29"/>
    <mergeCell ref="M29:N29"/>
    <mergeCell ref="B22:C22"/>
    <mergeCell ref="M22:N22"/>
    <mergeCell ref="J27:J28"/>
    <mergeCell ref="K27:K28"/>
    <mergeCell ref="L27:L28"/>
    <mergeCell ref="M27:N27"/>
    <mergeCell ref="A27:A28"/>
    <mergeCell ref="B27:C27"/>
    <mergeCell ref="N13:N14"/>
    <mergeCell ref="H19:H21"/>
    <mergeCell ref="I19:I21"/>
    <mergeCell ref="J19:J21"/>
    <mergeCell ref="K19:K21"/>
    <mergeCell ref="L19:L21"/>
    <mergeCell ref="M19:N19"/>
    <mergeCell ref="D19:E21"/>
    <mergeCell ref="D27:E28"/>
    <mergeCell ref="F27:F28"/>
    <mergeCell ref="G27:G28"/>
    <mergeCell ref="H27:H28"/>
    <mergeCell ref="I27:I28"/>
    <mergeCell ref="A125:C125"/>
    <mergeCell ref="A2:V2"/>
    <mergeCell ref="A3:V3"/>
    <mergeCell ref="A4:V4"/>
    <mergeCell ref="A7:K7"/>
    <mergeCell ref="L7:V7"/>
    <mergeCell ref="A8:A9"/>
    <mergeCell ref="B8:C9"/>
    <mergeCell ref="D8:E9"/>
    <mergeCell ref="F8:K8"/>
    <mergeCell ref="L8:L9"/>
    <mergeCell ref="M8:N9"/>
    <mergeCell ref="O8:P9"/>
    <mergeCell ref="Q8:V8"/>
    <mergeCell ref="B10:C10"/>
    <mergeCell ref="L10:L11"/>
    <mergeCell ref="M10:N10"/>
    <mergeCell ref="A12:A16"/>
    <mergeCell ref="B12:C12"/>
    <mergeCell ref="L12:L16"/>
    <mergeCell ref="M12:N12"/>
    <mergeCell ref="B14:B16"/>
    <mergeCell ref="M14:M16"/>
    <mergeCell ref="C13:C14"/>
  </mergeCells>
  <printOptions horizontalCentered="1"/>
  <pageMargins left="0.24" right="0" top="0.43307086614173229" bottom="0.39370078740157483" header="0.31496062992125984" footer="0.31496062992125984"/>
  <pageSetup paperSize="9" scale="75" firstPageNumber="95" orientation="landscape" useFirstPageNumber="1" r:id="rId1"/>
  <rowBreaks count="10" manualBreakCount="10">
    <brk id="16" max="21" man="1"/>
    <brk id="25" max="21" man="1"/>
    <brk id="37" max="21" man="1"/>
    <brk id="51" max="21" man="1"/>
    <brk id="73" max="21" man="1"/>
    <brk id="79" max="21" man="1"/>
    <brk id="86" max="21" man="1"/>
    <brk id="96" max="21" man="1"/>
    <brk id="105" max="21" man="1"/>
    <brk id="113" max="21"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17</vt:i4>
      </vt:variant>
    </vt:vector>
  </HeadingPairs>
  <TitlesOfParts>
    <vt:vector size="27" baseType="lpstr">
      <vt:lpstr>Lamp 1 </vt:lpstr>
      <vt:lpstr>Lamp 2</vt:lpstr>
      <vt:lpstr>Lamp 3</vt:lpstr>
      <vt:lpstr>Lamp 3 rev</vt:lpstr>
      <vt:lpstr>Lamp 4</vt:lpstr>
      <vt:lpstr>Lamp 5 </vt:lpstr>
      <vt:lpstr>Lamp 6</vt:lpstr>
      <vt:lpstr>Lamp 7</vt:lpstr>
      <vt:lpstr>Lamp 8</vt:lpstr>
      <vt:lpstr>Lamp 7 (2)</vt:lpstr>
      <vt:lpstr>'Lamp 1 '!Print_Area</vt:lpstr>
      <vt:lpstr>'Lamp 2'!Print_Area</vt:lpstr>
      <vt:lpstr>'Lamp 3'!Print_Area</vt:lpstr>
      <vt:lpstr>'Lamp 3 rev'!Print_Area</vt:lpstr>
      <vt:lpstr>'Lamp 4'!Print_Area</vt:lpstr>
      <vt:lpstr>'Lamp 5 '!Print_Area</vt:lpstr>
      <vt:lpstr>'Lamp 6'!Print_Area</vt:lpstr>
      <vt:lpstr>'Lamp 8'!Print_Area</vt:lpstr>
      <vt:lpstr>'Lamp 1 '!Print_Titles</vt:lpstr>
      <vt:lpstr>'Lamp 2'!Print_Titles</vt:lpstr>
      <vt:lpstr>'Lamp 3'!Print_Titles</vt:lpstr>
      <vt:lpstr>'Lamp 3 rev'!Print_Titles</vt:lpstr>
      <vt:lpstr>'Lamp 5 '!Print_Titles</vt:lpstr>
      <vt:lpstr>'Lamp 6'!Print_Titles</vt:lpstr>
      <vt:lpstr>'Lamp 7'!Print_Titles</vt:lpstr>
      <vt:lpstr>'Lamp 7 (2)'!Print_Titles</vt:lpstr>
      <vt:lpstr>'Lamp 8'!Print_Titles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Dit. KGM</dc:creator>
  <cp:lastModifiedBy>Acer</cp:lastModifiedBy>
  <cp:lastPrinted>2013-05-27T08:56:02Z</cp:lastPrinted>
  <dcterms:created xsi:type="dcterms:W3CDTF">2010-02-23T22:24:56Z</dcterms:created>
  <dcterms:modified xsi:type="dcterms:W3CDTF">2013-06-10T04:46:00Z</dcterms:modified>
</cp:coreProperties>
</file>