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5420" windowHeight="8700" tabRatio="902" activeTab="28"/>
  </bookViews>
  <sheets>
    <sheet name="KIB A" sheetId="15" r:id="rId1"/>
    <sheet name="KIB D" sheetId="16" r:id="rId2"/>
    <sheet name="KIB C" sheetId="14" r:id="rId3"/>
    <sheet name="EXTRACOMTABLE" sheetId="17" r:id="rId4"/>
    <sheet name="KURANG BAIK" sheetId="18" state="hidden" r:id="rId5"/>
    <sheet name="TIDAK MASUK KIB" sheetId="19" state="hidden" r:id="rId6"/>
    <sheet name="B - MTR" sheetId="20" r:id="rId7"/>
    <sheet name="TIDAK ADA FISIK" sheetId="21" state="hidden" r:id="rId8"/>
    <sheet name="KIB LAMA" sheetId="2" state="hidden" r:id="rId9"/>
    <sheet name="B - RB" sheetId="3" r:id="rId10"/>
    <sheet name="B - UKS I" sheetId="4" r:id="rId11"/>
    <sheet name="B - UKS II" sheetId="5" r:id="rId12"/>
    <sheet name="B - UKUT" sheetId="6" r:id="rId13"/>
    <sheet name="B - P.B" sheetId="7" r:id="rId14"/>
    <sheet name="B - PAL" sheetId="8" r:id="rId15"/>
    <sheet name="B - KM" sheetId="9" r:id="rId16"/>
    <sheet name="Rekap KIB B" sheetId="10" r:id="rId17"/>
    <sheet name="Sheet1" sheetId="22" state="hidden" r:id="rId18"/>
    <sheet name="Alkes" sheetId="23" state="hidden" r:id="rId19"/>
    <sheet name="ALKES RB" sheetId="24" state="hidden" r:id="rId20"/>
    <sheet name="AL. UKS I" sheetId="25" state="hidden" r:id="rId21"/>
    <sheet name="AL. UKS II" sheetId="26" state="hidden" r:id="rId22"/>
    <sheet name="AL. UKUT" sheetId="27" state="hidden" r:id="rId23"/>
    <sheet name="AL. PB" sheetId="28" state="hidden" r:id="rId24"/>
    <sheet name="AL. PAL" sheetId="29" state="hidden" r:id="rId25"/>
    <sheet name="AL. KM" sheetId="30" state="hidden" r:id="rId26"/>
    <sheet name="tambahan" sheetId="31" state="hidden" r:id="rId27"/>
    <sheet name="KIB E" sheetId="32" r:id="rId28"/>
    <sheet name="KIB F" sheetId="33" r:id="rId29"/>
  </sheets>
  <externalReferences>
    <externalReference r:id="rId30"/>
  </externalReferences>
  <definedNames>
    <definedName name="_xlnm.Print_Area" localSheetId="18">Alkes!$A$1:$X$466</definedName>
    <definedName name="_xlnm.Print_Area" localSheetId="6">'B - MTR'!$A$1:$X$516</definedName>
    <definedName name="_xlnm.Print_Area" localSheetId="16">'Rekap KIB B'!$A$1:$K$29</definedName>
  </definedNames>
  <calcPr calcId="124519"/>
</workbook>
</file>

<file path=xl/calcChain.xml><?xml version="1.0" encoding="utf-8"?>
<calcChain xmlns="http://schemas.openxmlformats.org/spreadsheetml/2006/main">
  <c r="O26" i="14"/>
  <c r="V492" i="20"/>
  <c r="I16" i="10"/>
  <c r="C31" i="33"/>
  <c r="C30"/>
  <c r="C28"/>
  <c r="C27"/>
  <c r="R25"/>
  <c r="G9"/>
  <c r="B9"/>
  <c r="G8"/>
  <c r="B8"/>
  <c r="G7"/>
  <c r="B7"/>
  <c r="G6"/>
  <c r="B6"/>
  <c r="G5"/>
  <c r="B5"/>
  <c r="G4"/>
  <c r="B4"/>
  <c r="G3"/>
  <c r="B3"/>
  <c r="C31" i="32"/>
  <c r="C30"/>
  <c r="C28"/>
  <c r="C27"/>
  <c r="Q25"/>
  <c r="G9"/>
  <c r="B9"/>
  <c r="G8"/>
  <c r="B8"/>
  <c r="G7"/>
  <c r="B7"/>
  <c r="G6"/>
  <c r="B6"/>
  <c r="G5"/>
  <c r="B5"/>
  <c r="G4"/>
  <c r="B4"/>
  <c r="G3"/>
  <c r="B3"/>
  <c r="Q36" i="17"/>
  <c r="V480" i="20"/>
  <c r="V479"/>
  <c r="V478"/>
  <c r="V477"/>
  <c r="V476"/>
  <c r="V475"/>
  <c r="V474"/>
  <c r="V473"/>
  <c r="V472"/>
  <c r="V471"/>
  <c r="V470"/>
  <c r="V469"/>
  <c r="Q37" i="17"/>
  <c r="Q35"/>
  <c r="I15" i="10" l="1"/>
  <c r="Q492" i="20"/>
  <c r="P492"/>
  <c r="V468"/>
  <c r="U468"/>
  <c r="U492" s="1"/>
  <c r="Q468"/>
  <c r="P468"/>
  <c r="C65" i="15" l="1"/>
  <c r="C64"/>
  <c r="I22" i="10"/>
  <c r="I21"/>
  <c r="I19"/>
  <c r="I18"/>
  <c r="I17"/>
  <c r="V281" i="20"/>
  <c r="M64" i="3"/>
  <c r="M22" i="31" s="1"/>
  <c r="P18"/>
  <c r="P19" s="1"/>
  <c r="Q18"/>
  <c r="Q19" l="1"/>
  <c r="W397" i="20"/>
  <c r="W361"/>
  <c r="V254"/>
  <c r="V460"/>
  <c r="P89" i="30" l="1"/>
  <c r="Q89"/>
  <c r="Q65"/>
  <c r="P65"/>
  <c r="Q34"/>
  <c r="P34"/>
  <c r="P92" i="29"/>
  <c r="Q92"/>
  <c r="P64"/>
  <c r="Q64"/>
  <c r="P33"/>
  <c r="Q33"/>
  <c r="Q117" i="28"/>
  <c r="P116"/>
  <c r="Q116"/>
  <c r="P94"/>
  <c r="Q94"/>
  <c r="P65"/>
  <c r="Q65"/>
  <c r="P34"/>
  <c r="Q34"/>
  <c r="P96" i="27"/>
  <c r="Q96"/>
  <c r="Q65"/>
  <c r="P65"/>
  <c r="Q34"/>
  <c r="Q97" s="1"/>
  <c r="P34"/>
  <c r="P97" s="1"/>
  <c r="Q97" i="26"/>
  <c r="P97"/>
  <c r="M146" i="25"/>
  <c r="P142"/>
  <c r="Q142"/>
  <c r="Q31"/>
  <c r="P31"/>
  <c r="S143" i="24"/>
  <c r="S142"/>
  <c r="S141"/>
  <c r="S140"/>
  <c r="S139"/>
  <c r="S138"/>
  <c r="S137"/>
  <c r="S136"/>
  <c r="S135"/>
  <c r="S134"/>
  <c r="S129"/>
  <c r="S128"/>
  <c r="S127"/>
  <c r="S126"/>
  <c r="S125"/>
  <c r="S124"/>
  <c r="S123"/>
  <c r="S122"/>
  <c r="S121"/>
  <c r="S120"/>
  <c r="S119"/>
  <c r="S118"/>
  <c r="S117"/>
  <c r="S116"/>
  <c r="S115"/>
  <c r="S113"/>
  <c r="S112"/>
  <c r="S111"/>
  <c r="S110"/>
  <c r="S109"/>
  <c r="S108"/>
  <c r="S107"/>
  <c r="S106"/>
  <c r="S105"/>
  <c r="S104"/>
  <c r="S103"/>
  <c r="S100"/>
  <c r="S99"/>
  <c r="S98"/>
  <c r="S97"/>
  <c r="S96"/>
  <c r="S95"/>
  <c r="G87"/>
  <c r="B87"/>
  <c r="G86"/>
  <c r="B86"/>
  <c r="G85"/>
  <c r="B85"/>
  <c r="G84"/>
  <c r="B84"/>
  <c r="G83"/>
  <c r="B83"/>
  <c r="G82"/>
  <c r="B82"/>
  <c r="G81"/>
  <c r="B81"/>
  <c r="Q62"/>
  <c r="P62"/>
  <c r="S59"/>
  <c r="S56"/>
  <c r="S55"/>
  <c r="S54"/>
  <c r="S53"/>
  <c r="S52"/>
  <c r="S51"/>
  <c r="S50"/>
  <c r="S49"/>
  <c r="S48"/>
  <c r="S45"/>
  <c r="S44"/>
  <c r="S42"/>
  <c r="S40"/>
  <c r="S31"/>
  <c r="S28"/>
  <c r="S27"/>
  <c r="S25"/>
  <c r="U461" i="23"/>
  <c r="Q461"/>
  <c r="P461"/>
  <c r="S444"/>
  <c r="S443"/>
  <c r="S442"/>
  <c r="S425"/>
  <c r="S424"/>
  <c r="S423"/>
  <c r="S422"/>
  <c r="S421"/>
  <c r="Y388"/>
  <c r="S388"/>
  <c r="V388" s="1"/>
  <c r="Z388" s="1"/>
  <c r="Y383"/>
  <c r="S383"/>
  <c r="V383" s="1"/>
  <c r="Z383" s="1"/>
  <c r="Y372"/>
  <c r="S372"/>
  <c r="V372" s="1"/>
  <c r="Z372" s="1"/>
  <c r="Y371"/>
  <c r="S371"/>
  <c r="V371" s="1"/>
  <c r="Z371" s="1"/>
  <c r="Y370"/>
  <c r="S370"/>
  <c r="V370" s="1"/>
  <c r="Z370" s="1"/>
  <c r="Y355"/>
  <c r="S355"/>
  <c r="V355" s="1"/>
  <c r="Z355" s="1"/>
  <c r="Y346"/>
  <c r="S346"/>
  <c r="V346" s="1"/>
  <c r="Z346" s="1"/>
  <c r="Y345"/>
  <c r="S345"/>
  <c r="V345" s="1"/>
  <c r="Z345" s="1"/>
  <c r="Y344"/>
  <c r="S344"/>
  <c r="V344" s="1"/>
  <c r="Z344" s="1"/>
  <c r="Y343"/>
  <c r="S343"/>
  <c r="V343" s="1"/>
  <c r="Z343" s="1"/>
  <c r="Y342"/>
  <c r="S342"/>
  <c r="V342" s="1"/>
  <c r="Z342" s="1"/>
  <c r="Y341"/>
  <c r="S341"/>
  <c r="V341" s="1"/>
  <c r="Z341" s="1"/>
  <c r="Y340"/>
  <c r="S340"/>
  <c r="V340" s="1"/>
  <c r="Z340" s="1"/>
  <c r="Y339"/>
  <c r="S339"/>
  <c r="V339" s="1"/>
  <c r="Z339" s="1"/>
  <c r="Y338"/>
  <c r="S338"/>
  <c r="V338" s="1"/>
  <c r="Z338" s="1"/>
  <c r="Y337"/>
  <c r="S337"/>
  <c r="V337" s="1"/>
  <c r="Z337" s="1"/>
  <c r="Y336"/>
  <c r="S336"/>
  <c r="V336" s="1"/>
  <c r="Z336" s="1"/>
  <c r="Y335"/>
  <c r="S335"/>
  <c r="V335" s="1"/>
  <c r="Z335" s="1"/>
  <c r="S312"/>
  <c r="Y311"/>
  <c r="S311"/>
  <c r="V311" s="1"/>
  <c r="Z311" s="1"/>
  <c r="Y289"/>
  <c r="S289"/>
  <c r="V289" s="1"/>
  <c r="Z289" s="1"/>
  <c r="Y288"/>
  <c r="S288"/>
  <c r="V288" s="1"/>
  <c r="Z288" s="1"/>
  <c r="Y287"/>
  <c r="S287"/>
  <c r="V287" s="1"/>
  <c r="Z287" s="1"/>
  <c r="Y286"/>
  <c r="S286"/>
  <c r="V286" s="1"/>
  <c r="Z286" s="1"/>
  <c r="Y285"/>
  <c r="S285"/>
  <c r="V285" s="1"/>
  <c r="Z285" s="1"/>
  <c r="Y284"/>
  <c r="S284"/>
  <c r="V284" s="1"/>
  <c r="Z284" s="1"/>
  <c r="Y280"/>
  <c r="S280"/>
  <c r="V280" s="1"/>
  <c r="Z280" s="1"/>
  <c r="Y279"/>
  <c r="S279"/>
  <c r="V279" s="1"/>
  <c r="Z279" s="1"/>
  <c r="Y270"/>
  <c r="S270"/>
  <c r="V270" s="1"/>
  <c r="Z270" s="1"/>
  <c r="Y255"/>
  <c r="S255"/>
  <c r="V255" s="1"/>
  <c r="Z255" s="1"/>
  <c r="Y244"/>
  <c r="S244"/>
  <c r="V244" s="1"/>
  <c r="Z244" s="1"/>
  <c r="Y191"/>
  <c r="S191"/>
  <c r="V191" s="1"/>
  <c r="Z191" s="1"/>
  <c r="Y190"/>
  <c r="S190"/>
  <c r="V190" s="1"/>
  <c r="Z190" s="1"/>
  <c r="Y169"/>
  <c r="S169"/>
  <c r="V169" s="1"/>
  <c r="Z169" s="1"/>
  <c r="Y167"/>
  <c r="S167"/>
  <c r="V167" s="1"/>
  <c r="Z167" s="1"/>
  <c r="Y163"/>
  <c r="S163"/>
  <c r="V163" s="1"/>
  <c r="Z163" s="1"/>
  <c r="Y162"/>
  <c r="S162"/>
  <c r="V162" s="1"/>
  <c r="Z162" s="1"/>
  <c r="Y161"/>
  <c r="S161"/>
  <c r="V161" s="1"/>
  <c r="Z161" s="1"/>
  <c r="Y160"/>
  <c r="S160"/>
  <c r="V160" s="1"/>
  <c r="Z160" s="1"/>
  <c r="Y158"/>
  <c r="S158"/>
  <c r="V158" s="1"/>
  <c r="Z158" s="1"/>
  <c r="Y139"/>
  <c r="S139"/>
  <c r="V139" s="1"/>
  <c r="Z139" s="1"/>
  <c r="Y137"/>
  <c r="S137"/>
  <c r="V137" s="1"/>
  <c r="Z137" s="1"/>
  <c r="Y134"/>
  <c r="S134"/>
  <c r="V134" s="1"/>
  <c r="Z134" s="1"/>
  <c r="Y133"/>
  <c r="S133"/>
  <c r="V133" s="1"/>
  <c r="Z133" s="1"/>
  <c r="Y131"/>
  <c r="S131"/>
  <c r="V131" s="1"/>
  <c r="Z131" s="1"/>
  <c r="Y121"/>
  <c r="S121"/>
  <c r="V121" s="1"/>
  <c r="Z121" s="1"/>
  <c r="Y119"/>
  <c r="S119"/>
  <c r="V119" s="1"/>
  <c r="Z119" s="1"/>
  <c r="Y118"/>
  <c r="S118"/>
  <c r="V118" s="1"/>
  <c r="Z118" s="1"/>
  <c r="Y114"/>
  <c r="S114"/>
  <c r="V114" s="1"/>
  <c r="Z114" s="1"/>
  <c r="Y113"/>
  <c r="S113"/>
  <c r="V113" s="1"/>
  <c r="Z113" s="1"/>
  <c r="Y112"/>
  <c r="S112"/>
  <c r="V112" s="1"/>
  <c r="Z112" s="1"/>
  <c r="Y106"/>
  <c r="S106"/>
  <c r="V106" s="1"/>
  <c r="Z106" s="1"/>
  <c r="U122"/>
  <c r="U129" s="1"/>
  <c r="U150" s="1"/>
  <c r="U157" s="1"/>
  <c r="Q122"/>
  <c r="Q129" s="1"/>
  <c r="Q150" s="1"/>
  <c r="Q157" s="1"/>
  <c r="P122"/>
  <c r="P129" s="1"/>
  <c r="P150" s="1"/>
  <c r="P157" s="1"/>
  <c r="Q94" i="7"/>
  <c r="Q39" i="17"/>
  <c r="S444" i="20"/>
  <c r="S443"/>
  <c r="S442"/>
  <c r="S441"/>
  <c r="S440"/>
  <c r="S439"/>
  <c r="S438"/>
  <c r="S429"/>
  <c r="S428"/>
  <c r="S427"/>
  <c r="S426"/>
  <c r="S425"/>
  <c r="S424"/>
  <c r="S423"/>
  <c r="S422"/>
  <c r="S421"/>
  <c r="S420"/>
  <c r="S419"/>
  <c r="S418"/>
  <c r="S417"/>
  <c r="X416"/>
  <c r="S416"/>
  <c r="V416" s="1"/>
  <c r="Y416" s="1"/>
  <c r="X415"/>
  <c r="S415"/>
  <c r="V415" s="1"/>
  <c r="Y415" s="1"/>
  <c r="S414"/>
  <c r="V414" s="1"/>
  <c r="X413"/>
  <c r="S413"/>
  <c r="V413" s="1"/>
  <c r="Y413" s="1"/>
  <c r="Y412"/>
  <c r="X412"/>
  <c r="S412"/>
  <c r="X411"/>
  <c r="S411"/>
  <c r="V411" s="1"/>
  <c r="Y411" s="1"/>
  <c r="X410"/>
  <c r="S410"/>
  <c r="V410" s="1"/>
  <c r="Y410" s="1"/>
  <c r="X401"/>
  <c r="S401"/>
  <c r="V401" s="1"/>
  <c r="Y401" s="1"/>
  <c r="X400"/>
  <c r="S400"/>
  <c r="V400" s="1"/>
  <c r="Y400" s="1"/>
  <c r="X399"/>
  <c r="S399"/>
  <c r="V399" s="1"/>
  <c r="Y399" s="1"/>
  <c r="X398"/>
  <c r="S398"/>
  <c r="V398" s="1"/>
  <c r="P39" i="17"/>
  <c r="Y397" i="20"/>
  <c r="S397"/>
  <c r="V397" s="1"/>
  <c r="Z397" s="1"/>
  <c r="Y396"/>
  <c r="S396"/>
  <c r="V396" s="1"/>
  <c r="Z396" s="1"/>
  <c r="Y395"/>
  <c r="S395"/>
  <c r="V395" s="1"/>
  <c r="Z395" s="1"/>
  <c r="Y394"/>
  <c r="S394"/>
  <c r="V394" s="1"/>
  <c r="Z394" s="1"/>
  <c r="Y393"/>
  <c r="S393"/>
  <c r="V393" s="1"/>
  <c r="Z393" s="1"/>
  <c r="Y392"/>
  <c r="S392"/>
  <c r="V392" s="1"/>
  <c r="Z392" s="1"/>
  <c r="Y391"/>
  <c r="S391"/>
  <c r="V391" s="1"/>
  <c r="Z391" s="1"/>
  <c r="Y390"/>
  <c r="S390"/>
  <c r="V390" s="1"/>
  <c r="Z390" s="1"/>
  <c r="Y389"/>
  <c r="S389"/>
  <c r="V389" s="1"/>
  <c r="Z389" s="1"/>
  <c r="Y388"/>
  <c r="S388"/>
  <c r="V388" s="1"/>
  <c r="Z388" s="1"/>
  <c r="Y387"/>
  <c r="S387"/>
  <c r="V387" s="1"/>
  <c r="Z387" s="1"/>
  <c r="Y386"/>
  <c r="S386"/>
  <c r="V386" s="1"/>
  <c r="Z386" s="1"/>
  <c r="Y385"/>
  <c r="S385"/>
  <c r="V385" s="1"/>
  <c r="Z385" s="1"/>
  <c r="Y384"/>
  <c r="S384"/>
  <c r="V384" s="1"/>
  <c r="Z384" s="1"/>
  <c r="Y383"/>
  <c r="S383"/>
  <c r="V383" s="1"/>
  <c r="Z383" s="1"/>
  <c r="Y373"/>
  <c r="S373"/>
  <c r="V373" s="1"/>
  <c r="Z373" s="1"/>
  <c r="Y372"/>
  <c r="S372"/>
  <c r="V372" s="1"/>
  <c r="Z372" s="1"/>
  <c r="Y371"/>
  <c r="S371"/>
  <c r="V371" s="1"/>
  <c r="Z371" s="1"/>
  <c r="Y370"/>
  <c r="S370"/>
  <c r="V370" s="1"/>
  <c r="Z370" s="1"/>
  <c r="Y362"/>
  <c r="S362"/>
  <c r="V362" s="1"/>
  <c r="Z362" s="1"/>
  <c r="Y361"/>
  <c r="S361"/>
  <c r="V361" s="1"/>
  <c r="Z361" s="1"/>
  <c r="Y360"/>
  <c r="S360"/>
  <c r="V360" s="1"/>
  <c r="Z360" s="1"/>
  <c r="Y359"/>
  <c r="S359"/>
  <c r="V359" s="1"/>
  <c r="Z359" s="1"/>
  <c r="Y358"/>
  <c r="S358"/>
  <c r="V358" s="1"/>
  <c r="Z358" s="1"/>
  <c r="Y357"/>
  <c r="S357"/>
  <c r="V357" s="1"/>
  <c r="Z357" s="1"/>
  <c r="Y356"/>
  <c r="S356"/>
  <c r="V356" s="1"/>
  <c r="Z356" s="1"/>
  <c r="Y355"/>
  <c r="S355"/>
  <c r="V355" s="1"/>
  <c r="Z355" s="1"/>
  <c r="Y346"/>
  <c r="S346"/>
  <c r="V346" s="1"/>
  <c r="Z346" s="1"/>
  <c r="Y345"/>
  <c r="S345"/>
  <c r="V345" s="1"/>
  <c r="Z345" s="1"/>
  <c r="Y344"/>
  <c r="S344"/>
  <c r="V344" s="1"/>
  <c r="Z344" s="1"/>
  <c r="Y343"/>
  <c r="S343"/>
  <c r="V343" s="1"/>
  <c r="Z343" s="1"/>
  <c r="Y342"/>
  <c r="S342"/>
  <c r="V342" s="1"/>
  <c r="Z342" s="1"/>
  <c r="Y341"/>
  <c r="S341"/>
  <c r="V341" s="1"/>
  <c r="Z341" s="1"/>
  <c r="Y340"/>
  <c r="S340"/>
  <c r="V340" s="1"/>
  <c r="Z340" s="1"/>
  <c r="Y339"/>
  <c r="S339"/>
  <c r="V339" s="1"/>
  <c r="Z339" s="1"/>
  <c r="Y338"/>
  <c r="S338"/>
  <c r="V338" s="1"/>
  <c r="Z338" s="1"/>
  <c r="Y337"/>
  <c r="S337"/>
  <c r="V337" s="1"/>
  <c r="Z337" s="1"/>
  <c r="Y336"/>
  <c r="S336"/>
  <c r="V336" s="1"/>
  <c r="Z336" s="1"/>
  <c r="Y335"/>
  <c r="S335"/>
  <c r="V335" s="1"/>
  <c r="Z335" s="1"/>
  <c r="Y334"/>
  <c r="S334"/>
  <c r="V334" s="1"/>
  <c r="Z334" s="1"/>
  <c r="Y333"/>
  <c r="S333"/>
  <c r="V333" s="1"/>
  <c r="Z333" s="1"/>
  <c r="Y332"/>
  <c r="S332"/>
  <c r="V332" s="1"/>
  <c r="Z332" s="1"/>
  <c r="Y331"/>
  <c r="S331"/>
  <c r="V331" s="1"/>
  <c r="Z331" s="1"/>
  <c r="Y330"/>
  <c r="S330"/>
  <c r="V330" s="1"/>
  <c r="Z330" s="1"/>
  <c r="Y329"/>
  <c r="S329"/>
  <c r="V329" s="1"/>
  <c r="Z329" s="1"/>
  <c r="Y328"/>
  <c r="S328"/>
  <c r="V328" s="1"/>
  <c r="Z328" s="1"/>
  <c r="Y327"/>
  <c r="S327"/>
  <c r="V327" s="1"/>
  <c r="Z327" s="1"/>
  <c r="Y318"/>
  <c r="S318"/>
  <c r="V318" s="1"/>
  <c r="Z318" s="1"/>
  <c r="Y317"/>
  <c r="S317"/>
  <c r="V317" s="1"/>
  <c r="Z317" s="1"/>
  <c r="Y316"/>
  <c r="S316"/>
  <c r="V316" s="1"/>
  <c r="Z316" s="1"/>
  <c r="Y315"/>
  <c r="S315"/>
  <c r="V315" s="1"/>
  <c r="Z315" s="1"/>
  <c r="Y314"/>
  <c r="S314"/>
  <c r="V314" s="1"/>
  <c r="Z314" s="1"/>
  <c r="Y313"/>
  <c r="S313"/>
  <c r="V313" s="1"/>
  <c r="Z313" s="1"/>
  <c r="S312"/>
  <c r="Y311"/>
  <c r="S311"/>
  <c r="V311" s="1"/>
  <c r="Z311" s="1"/>
  <c r="Y310"/>
  <c r="S310"/>
  <c r="V310" s="1"/>
  <c r="Z310" s="1"/>
  <c r="Y309"/>
  <c r="S309"/>
  <c r="V309" s="1"/>
  <c r="Z309" s="1"/>
  <c r="Y308"/>
  <c r="S308"/>
  <c r="V308" s="1"/>
  <c r="Z308" s="1"/>
  <c r="Y307"/>
  <c r="S307"/>
  <c r="V307" s="1"/>
  <c r="Z307" s="1"/>
  <c r="Y306"/>
  <c r="S306"/>
  <c r="V306" s="1"/>
  <c r="Z306" s="1"/>
  <c r="Y305"/>
  <c r="S305"/>
  <c r="V305" s="1"/>
  <c r="Z305" s="1"/>
  <c r="Y304"/>
  <c r="S304"/>
  <c r="V304" s="1"/>
  <c r="Z304" s="1"/>
  <c r="Y303"/>
  <c r="S303"/>
  <c r="V303" s="1"/>
  <c r="Z303" s="1"/>
  <c r="Y302"/>
  <c r="S302"/>
  <c r="V302" s="1"/>
  <c r="Z302" s="1"/>
  <c r="Y301"/>
  <c r="S301"/>
  <c r="V301" s="1"/>
  <c r="Z301" s="1"/>
  <c r="Y300"/>
  <c r="S300"/>
  <c r="V300" s="1"/>
  <c r="Z300" s="1"/>
  <c r="Y299"/>
  <c r="S299"/>
  <c r="V299" s="1"/>
  <c r="Z299" s="1"/>
  <c r="Y298"/>
  <c r="S298"/>
  <c r="V298" s="1"/>
  <c r="Z298" s="1"/>
  <c r="Y289"/>
  <c r="S289"/>
  <c r="V289" s="1"/>
  <c r="Z289" s="1"/>
  <c r="Y288"/>
  <c r="S288"/>
  <c r="V288" s="1"/>
  <c r="Z288" s="1"/>
  <c r="Y287"/>
  <c r="S287"/>
  <c r="V287" s="1"/>
  <c r="Z287" s="1"/>
  <c r="Y286"/>
  <c r="S286"/>
  <c r="V286" s="1"/>
  <c r="Z286" s="1"/>
  <c r="Y285"/>
  <c r="S285"/>
  <c r="V285" s="1"/>
  <c r="Z285" s="1"/>
  <c r="Y284"/>
  <c r="S284"/>
  <c r="V284" s="1"/>
  <c r="Z284" s="1"/>
  <c r="Y283"/>
  <c r="S283"/>
  <c r="V283" s="1"/>
  <c r="Z283" s="1"/>
  <c r="Y282"/>
  <c r="S282"/>
  <c r="V282" s="1"/>
  <c r="Z282" s="1"/>
  <c r="Y281"/>
  <c r="S281"/>
  <c r="Z281" s="1"/>
  <c r="Y280"/>
  <c r="S280"/>
  <c r="V280" s="1"/>
  <c r="Z280" s="1"/>
  <c r="Y279"/>
  <c r="S279"/>
  <c r="V279" s="1"/>
  <c r="Z279" s="1"/>
  <c r="Y278"/>
  <c r="S278"/>
  <c r="V278" s="1"/>
  <c r="Z278" s="1"/>
  <c r="Y277"/>
  <c r="S277"/>
  <c r="V277" s="1"/>
  <c r="Z277" s="1"/>
  <c r="Y276"/>
  <c r="S276"/>
  <c r="V276" s="1"/>
  <c r="Z276" s="1"/>
  <c r="Y275"/>
  <c r="S275"/>
  <c r="V275" s="1"/>
  <c r="Z275" s="1"/>
  <c r="Y274"/>
  <c r="S274"/>
  <c r="V274" s="1"/>
  <c r="Z274" s="1"/>
  <c r="Y273"/>
  <c r="S273"/>
  <c r="V273" s="1"/>
  <c r="Z273" s="1"/>
  <c r="Y272"/>
  <c r="S272"/>
  <c r="V272" s="1"/>
  <c r="Z272" s="1"/>
  <c r="Y271"/>
  <c r="S271"/>
  <c r="V271" s="1"/>
  <c r="Z271" s="1"/>
  <c r="Y270"/>
  <c r="S270"/>
  <c r="V270" s="1"/>
  <c r="Z270" s="1"/>
  <c r="Y261"/>
  <c r="S261"/>
  <c r="V261" s="1"/>
  <c r="Z261" s="1"/>
  <c r="Y260"/>
  <c r="S260"/>
  <c r="V260" s="1"/>
  <c r="Z260" s="1"/>
  <c r="Y259"/>
  <c r="S259"/>
  <c r="V259" s="1"/>
  <c r="Z259" s="1"/>
  <c r="Y258"/>
  <c r="S258"/>
  <c r="V258" s="1"/>
  <c r="Z258" s="1"/>
  <c r="Y257"/>
  <c r="S257"/>
  <c r="V257" s="1"/>
  <c r="Z257" s="1"/>
  <c r="Y256"/>
  <c r="S256"/>
  <c r="V256" s="1"/>
  <c r="Z256" s="1"/>
  <c r="Y255"/>
  <c r="S255"/>
  <c r="V255" s="1"/>
  <c r="Z255" s="1"/>
  <c r="Y254"/>
  <c r="S254"/>
  <c r="Z254" s="1"/>
  <c r="Y253"/>
  <c r="S253"/>
  <c r="V253" s="1"/>
  <c r="Z253" s="1"/>
  <c r="Y252"/>
  <c r="S252"/>
  <c r="V252" s="1"/>
  <c r="Z252" s="1"/>
  <c r="Y251"/>
  <c r="S251"/>
  <c r="V251" s="1"/>
  <c r="Z251" s="1"/>
  <c r="Y250"/>
  <c r="S250"/>
  <c r="V250" s="1"/>
  <c r="Z250" s="1"/>
  <c r="Y249"/>
  <c r="S249"/>
  <c r="V249" s="1"/>
  <c r="Z249" s="1"/>
  <c r="Y248"/>
  <c r="S248"/>
  <c r="V248" s="1"/>
  <c r="Z248" s="1"/>
  <c r="Y247"/>
  <c r="S247"/>
  <c r="V247" s="1"/>
  <c r="Z247" s="1"/>
  <c r="Y246"/>
  <c r="S246"/>
  <c r="V246" s="1"/>
  <c r="Z246" s="1"/>
  <c r="Y245"/>
  <c r="S245"/>
  <c r="V245" s="1"/>
  <c r="Z245" s="1"/>
  <c r="Y244"/>
  <c r="S244"/>
  <c r="V244" s="1"/>
  <c r="Z244" s="1"/>
  <c r="Y243"/>
  <c r="S243"/>
  <c r="V243" s="1"/>
  <c r="Z243" s="1"/>
  <c r="Y242"/>
  <c r="S242"/>
  <c r="V242" s="1"/>
  <c r="Z242" s="1"/>
  <c r="Y233"/>
  <c r="S233"/>
  <c r="V233" s="1"/>
  <c r="Z233" s="1"/>
  <c r="Y232"/>
  <c r="S232"/>
  <c r="V232" s="1"/>
  <c r="Z232" s="1"/>
  <c r="Y231"/>
  <c r="S231"/>
  <c r="V231" s="1"/>
  <c r="Z231" s="1"/>
  <c r="Y230"/>
  <c r="S230"/>
  <c r="V230" s="1"/>
  <c r="Z230" s="1"/>
  <c r="Y229"/>
  <c r="S229"/>
  <c r="V229" s="1"/>
  <c r="Z229" s="1"/>
  <c r="Y228"/>
  <c r="S228"/>
  <c r="V228" s="1"/>
  <c r="Z228" s="1"/>
  <c r="Y227"/>
  <c r="S227"/>
  <c r="V227" s="1"/>
  <c r="Z227" s="1"/>
  <c r="Y226"/>
  <c r="S226"/>
  <c r="V226" s="1"/>
  <c r="Z226" s="1"/>
  <c r="Y225"/>
  <c r="S225"/>
  <c r="V225" s="1"/>
  <c r="Z225" s="1"/>
  <c r="Y224"/>
  <c r="S224"/>
  <c r="V224" s="1"/>
  <c r="Z224" s="1"/>
  <c r="Y223"/>
  <c r="S223"/>
  <c r="V223" s="1"/>
  <c r="Z223" s="1"/>
  <c r="Y222"/>
  <c r="S222"/>
  <c r="V222" s="1"/>
  <c r="Z222" s="1"/>
  <c r="Y221"/>
  <c r="S221"/>
  <c r="V221" s="1"/>
  <c r="Z221" s="1"/>
  <c r="Y220"/>
  <c r="S220"/>
  <c r="V220" s="1"/>
  <c r="Z220" s="1"/>
  <c r="Y219"/>
  <c r="S219"/>
  <c r="V219" s="1"/>
  <c r="Z219" s="1"/>
  <c r="Y218"/>
  <c r="S218"/>
  <c r="V218" s="1"/>
  <c r="Z218" s="1"/>
  <c r="Y217"/>
  <c r="S217"/>
  <c r="V217" s="1"/>
  <c r="Z217" s="1"/>
  <c r="Y216"/>
  <c r="S216"/>
  <c r="V216" s="1"/>
  <c r="Z216" s="1"/>
  <c r="Y215"/>
  <c r="S215"/>
  <c r="V215" s="1"/>
  <c r="Z215" s="1"/>
  <c r="Y214"/>
  <c r="S214"/>
  <c r="V214" s="1"/>
  <c r="Z214" s="1"/>
  <c r="Y205"/>
  <c r="S205"/>
  <c r="V205" s="1"/>
  <c r="Z205" s="1"/>
  <c r="Y204"/>
  <c r="S204"/>
  <c r="V204" s="1"/>
  <c r="Z204" s="1"/>
  <c r="Y203"/>
  <c r="S203"/>
  <c r="V203" s="1"/>
  <c r="Z203" s="1"/>
  <c r="Y200"/>
  <c r="S200"/>
  <c r="V200" s="1"/>
  <c r="Z200" s="1"/>
  <c r="Y199"/>
  <c r="S199"/>
  <c r="V199" s="1"/>
  <c r="Z199" s="1"/>
  <c r="Y198"/>
  <c r="S198"/>
  <c r="V198" s="1"/>
  <c r="Z198" s="1"/>
  <c r="Y197"/>
  <c r="S197"/>
  <c r="V197" s="1"/>
  <c r="Z197" s="1"/>
  <c r="Y196"/>
  <c r="S196"/>
  <c r="V196" s="1"/>
  <c r="Z196" s="1"/>
  <c r="Y195"/>
  <c r="S195"/>
  <c r="V195" s="1"/>
  <c r="Z195" s="1"/>
  <c r="Y194"/>
  <c r="S194"/>
  <c r="V194" s="1"/>
  <c r="Z194" s="1"/>
  <c r="Y193"/>
  <c r="S193"/>
  <c r="V193" s="1"/>
  <c r="Z193" s="1"/>
  <c r="Y192"/>
  <c r="S192"/>
  <c r="V192" s="1"/>
  <c r="Z192" s="1"/>
  <c r="Y191"/>
  <c r="S191"/>
  <c r="V191" s="1"/>
  <c r="Z191" s="1"/>
  <c r="Y190"/>
  <c r="S190"/>
  <c r="V190" s="1"/>
  <c r="Z190" s="1"/>
  <c r="Y189"/>
  <c r="S189"/>
  <c r="V189" s="1"/>
  <c r="Z189" s="1"/>
  <c r="Y188"/>
  <c r="S188"/>
  <c r="V188" s="1"/>
  <c r="Z188" s="1"/>
  <c r="Y187"/>
  <c r="S187"/>
  <c r="V187" s="1"/>
  <c r="Z187" s="1"/>
  <c r="Y186"/>
  <c r="S186"/>
  <c r="V186" s="1"/>
  <c r="Z186" s="1"/>
  <c r="Y177"/>
  <c r="S177"/>
  <c r="V177" s="1"/>
  <c r="Z177" s="1"/>
  <c r="Y176"/>
  <c r="S176"/>
  <c r="V176" s="1"/>
  <c r="Z176" s="1"/>
  <c r="Y175"/>
  <c r="S175"/>
  <c r="V175" s="1"/>
  <c r="Z175" s="1"/>
  <c r="Y174"/>
  <c r="S174"/>
  <c r="V174" s="1"/>
  <c r="Z174" s="1"/>
  <c r="Y173"/>
  <c r="S173"/>
  <c r="V173" s="1"/>
  <c r="Z173" s="1"/>
  <c r="Y172"/>
  <c r="S172"/>
  <c r="V172" s="1"/>
  <c r="Z172" s="1"/>
  <c r="Y171"/>
  <c r="S171"/>
  <c r="V171" s="1"/>
  <c r="Z171" s="1"/>
  <c r="Y170"/>
  <c r="S170"/>
  <c r="V170" s="1"/>
  <c r="Z170" s="1"/>
  <c r="Y169"/>
  <c r="S169"/>
  <c r="V169" s="1"/>
  <c r="Z169" s="1"/>
  <c r="Y168"/>
  <c r="S168"/>
  <c r="V168" s="1"/>
  <c r="Z168" s="1"/>
  <c r="Y167"/>
  <c r="S167"/>
  <c r="V167" s="1"/>
  <c r="Z167" s="1"/>
  <c r="Y166"/>
  <c r="S166"/>
  <c r="V166" s="1"/>
  <c r="Z166" s="1"/>
  <c r="Y165"/>
  <c r="S165"/>
  <c r="V165" s="1"/>
  <c r="Z165" s="1"/>
  <c r="Y164"/>
  <c r="S164"/>
  <c r="V164" s="1"/>
  <c r="Z164" s="1"/>
  <c r="Y163"/>
  <c r="S163"/>
  <c r="V163" s="1"/>
  <c r="Z163" s="1"/>
  <c r="Y162"/>
  <c r="S162"/>
  <c r="V162" s="1"/>
  <c r="Z162" s="1"/>
  <c r="Y161"/>
  <c r="S161"/>
  <c r="V161" s="1"/>
  <c r="Z161" s="1"/>
  <c r="Y160"/>
  <c r="S160"/>
  <c r="V160" s="1"/>
  <c r="Z160" s="1"/>
  <c r="Y159"/>
  <c r="S159"/>
  <c r="V159" s="1"/>
  <c r="Z159" s="1"/>
  <c r="Y158"/>
  <c r="S158"/>
  <c r="V158" s="1"/>
  <c r="Z158" s="1"/>
  <c r="Y149"/>
  <c r="S149"/>
  <c r="V149" s="1"/>
  <c r="Z149" s="1"/>
  <c r="Y148"/>
  <c r="S148"/>
  <c r="V148" s="1"/>
  <c r="Z148" s="1"/>
  <c r="Y147"/>
  <c r="S147"/>
  <c r="V147" s="1"/>
  <c r="Z147" s="1"/>
  <c r="Y146"/>
  <c r="S146"/>
  <c r="V146" s="1"/>
  <c r="Z146" s="1"/>
  <c r="Y145"/>
  <c r="S145"/>
  <c r="V145" s="1"/>
  <c r="Z145" s="1"/>
  <c r="Y144"/>
  <c r="S144"/>
  <c r="V144" s="1"/>
  <c r="Z144" s="1"/>
  <c r="Y143"/>
  <c r="S143"/>
  <c r="V143" s="1"/>
  <c r="Z143" s="1"/>
  <c r="Y142"/>
  <c r="S142"/>
  <c r="V142" s="1"/>
  <c r="Z142" s="1"/>
  <c r="Y141"/>
  <c r="S141"/>
  <c r="V141" s="1"/>
  <c r="Z141" s="1"/>
  <c r="Y140"/>
  <c r="S140"/>
  <c r="V140" s="1"/>
  <c r="Z140" s="1"/>
  <c r="Y139"/>
  <c r="S139"/>
  <c r="V139" s="1"/>
  <c r="Z139" s="1"/>
  <c r="Y138"/>
  <c r="S138"/>
  <c r="V138" s="1"/>
  <c r="Z138" s="1"/>
  <c r="Y137"/>
  <c r="S137"/>
  <c r="V137" s="1"/>
  <c r="Z137" s="1"/>
  <c r="Y136"/>
  <c r="S136"/>
  <c r="V136" s="1"/>
  <c r="Z136" s="1"/>
  <c r="Y135"/>
  <c r="S135"/>
  <c r="V135" s="1"/>
  <c r="Z135" s="1"/>
  <c r="Y134"/>
  <c r="S134"/>
  <c r="V134" s="1"/>
  <c r="Z134" s="1"/>
  <c r="Y133"/>
  <c r="S133"/>
  <c r="V133" s="1"/>
  <c r="Z133" s="1"/>
  <c r="Y132"/>
  <c r="S132"/>
  <c r="V132" s="1"/>
  <c r="Z132" s="1"/>
  <c r="Y131"/>
  <c r="S131"/>
  <c r="V131" s="1"/>
  <c r="Z131" s="1"/>
  <c r="Y130"/>
  <c r="S130"/>
  <c r="V130" s="1"/>
  <c r="Z130" s="1"/>
  <c r="Y121"/>
  <c r="S121"/>
  <c r="V121" s="1"/>
  <c r="Z121" s="1"/>
  <c r="Y120"/>
  <c r="S120"/>
  <c r="V120" s="1"/>
  <c r="Z120" s="1"/>
  <c r="Y119"/>
  <c r="S119"/>
  <c r="V119" s="1"/>
  <c r="Z119" s="1"/>
  <c r="Y118"/>
  <c r="S118"/>
  <c r="V118" s="1"/>
  <c r="Z118" s="1"/>
  <c r="Y117"/>
  <c r="S117"/>
  <c r="V117" s="1"/>
  <c r="Z117" s="1"/>
  <c r="Y116"/>
  <c r="S116"/>
  <c r="V116" s="1"/>
  <c r="Z116" s="1"/>
  <c r="Y115"/>
  <c r="S115"/>
  <c r="V115" s="1"/>
  <c r="Z115" s="1"/>
  <c r="Y114"/>
  <c r="S114"/>
  <c r="V114" s="1"/>
  <c r="Z114" s="1"/>
  <c r="Y113"/>
  <c r="S113"/>
  <c r="V113" s="1"/>
  <c r="Z113" s="1"/>
  <c r="Y112"/>
  <c r="S112"/>
  <c r="V112" s="1"/>
  <c r="Z112" s="1"/>
  <c r="Y111"/>
  <c r="S111"/>
  <c r="V111" s="1"/>
  <c r="Z111" s="1"/>
  <c r="Y110"/>
  <c r="S110"/>
  <c r="V110" s="1"/>
  <c r="Z110" s="1"/>
  <c r="Y109"/>
  <c r="S109"/>
  <c r="V109" s="1"/>
  <c r="Z109" s="1"/>
  <c r="Y108"/>
  <c r="S108"/>
  <c r="V108" s="1"/>
  <c r="Z108" s="1"/>
  <c r="Y107"/>
  <c r="S107"/>
  <c r="V107" s="1"/>
  <c r="Z107" s="1"/>
  <c r="Y106"/>
  <c r="S106"/>
  <c r="V106" s="1"/>
  <c r="Z106" s="1"/>
  <c r="Y105"/>
  <c r="S105"/>
  <c r="V105" s="1"/>
  <c r="Z105" s="1"/>
  <c r="Y104"/>
  <c r="S104"/>
  <c r="V104" s="1"/>
  <c r="Z104" s="1"/>
  <c r="Y103"/>
  <c r="S103"/>
  <c r="V103" s="1"/>
  <c r="Z103" s="1"/>
  <c r="Y102"/>
  <c r="S102"/>
  <c r="V102" s="1"/>
  <c r="Z102" s="1"/>
  <c r="Y93"/>
  <c r="S93"/>
  <c r="V93" s="1"/>
  <c r="Z93" s="1"/>
  <c r="Y92"/>
  <c r="S92"/>
  <c r="V92" s="1"/>
  <c r="Z92" s="1"/>
  <c r="Y91"/>
  <c r="S91"/>
  <c r="V91" s="1"/>
  <c r="Z91" s="1"/>
  <c r="Y90"/>
  <c r="S90"/>
  <c r="V90" s="1"/>
  <c r="Z90" s="1"/>
  <c r="Y89"/>
  <c r="S89"/>
  <c r="V89" s="1"/>
  <c r="Z89" s="1"/>
  <c r="Y88"/>
  <c r="S88"/>
  <c r="V88" s="1"/>
  <c r="Z88" s="1"/>
  <c r="Y87"/>
  <c r="S87"/>
  <c r="V87" s="1"/>
  <c r="Z87" s="1"/>
  <c r="Y86"/>
  <c r="S86"/>
  <c r="V86" s="1"/>
  <c r="Z86" s="1"/>
  <c r="Y85"/>
  <c r="S85"/>
  <c r="V85" s="1"/>
  <c r="Z85" s="1"/>
  <c r="Y84"/>
  <c r="S84"/>
  <c r="V84" s="1"/>
  <c r="Z84" s="1"/>
  <c r="Y83"/>
  <c r="S83"/>
  <c r="V83" s="1"/>
  <c r="Z83" s="1"/>
  <c r="Y82"/>
  <c r="S82"/>
  <c r="V82" s="1"/>
  <c r="Z82" s="1"/>
  <c r="Y81"/>
  <c r="S81"/>
  <c r="V81" s="1"/>
  <c r="Z81" s="1"/>
  <c r="Y80"/>
  <c r="S80"/>
  <c r="V80" s="1"/>
  <c r="Z80" s="1"/>
  <c r="Y79"/>
  <c r="S79"/>
  <c r="V79" s="1"/>
  <c r="Z79" s="1"/>
  <c r="Y78"/>
  <c r="S78"/>
  <c r="V78" s="1"/>
  <c r="Z78" s="1"/>
  <c r="Y77"/>
  <c r="S77"/>
  <c r="V77" s="1"/>
  <c r="Z77" s="1"/>
  <c r="Y76"/>
  <c r="S76"/>
  <c r="V76" s="1"/>
  <c r="Z76" s="1"/>
  <c r="Y75"/>
  <c r="S75"/>
  <c r="V75" s="1"/>
  <c r="Z75" s="1"/>
  <c r="Y74"/>
  <c r="S74"/>
  <c r="V74" s="1"/>
  <c r="Z74" s="1"/>
  <c r="Y65"/>
  <c r="S65"/>
  <c r="V65" s="1"/>
  <c r="Z65" s="1"/>
  <c r="Y64"/>
  <c r="S64"/>
  <c r="V64" s="1"/>
  <c r="Z64" s="1"/>
  <c r="Y63"/>
  <c r="S63"/>
  <c r="V63" s="1"/>
  <c r="Z63" s="1"/>
  <c r="Y62"/>
  <c r="S62"/>
  <c r="V62" s="1"/>
  <c r="Z62" s="1"/>
  <c r="Y61"/>
  <c r="S61"/>
  <c r="V61" s="1"/>
  <c r="Z61" s="1"/>
  <c r="Y60"/>
  <c r="S60"/>
  <c r="V60" s="1"/>
  <c r="Z60" s="1"/>
  <c r="Y59"/>
  <c r="S59"/>
  <c r="V59" s="1"/>
  <c r="Z59" s="1"/>
  <c r="Y58"/>
  <c r="S58"/>
  <c r="V58" s="1"/>
  <c r="Z58" s="1"/>
  <c r="Y57"/>
  <c r="S57"/>
  <c r="V57" s="1"/>
  <c r="Z57" s="1"/>
  <c r="Y56"/>
  <c r="S56"/>
  <c r="V56" s="1"/>
  <c r="Z56" s="1"/>
  <c r="Y55"/>
  <c r="S55"/>
  <c r="V55" s="1"/>
  <c r="Z55" s="1"/>
  <c r="Y54"/>
  <c r="S54"/>
  <c r="V54" s="1"/>
  <c r="Z54" s="1"/>
  <c r="Y53"/>
  <c r="S53"/>
  <c r="V53" s="1"/>
  <c r="Z53" s="1"/>
  <c r="Y52"/>
  <c r="S52"/>
  <c r="V52" s="1"/>
  <c r="Z52" s="1"/>
  <c r="Y51"/>
  <c r="S51"/>
  <c r="V51" s="1"/>
  <c r="Z51" s="1"/>
  <c r="Y50"/>
  <c r="S50"/>
  <c r="V50" s="1"/>
  <c r="Z50" s="1"/>
  <c r="Y49"/>
  <c r="S49"/>
  <c r="V49" s="1"/>
  <c r="Z49" s="1"/>
  <c r="Y48"/>
  <c r="S48"/>
  <c r="V48" s="1"/>
  <c r="Z48" s="1"/>
  <c r="Y47"/>
  <c r="S47"/>
  <c r="V47" s="1"/>
  <c r="Z47" s="1"/>
  <c r="Y46"/>
  <c r="S46"/>
  <c r="V46" s="1"/>
  <c r="Z46" s="1"/>
  <c r="U38"/>
  <c r="U45" s="1"/>
  <c r="U66" s="1"/>
  <c r="U73" s="1"/>
  <c r="U94" s="1"/>
  <c r="U101" s="1"/>
  <c r="U122" s="1"/>
  <c r="U129" s="1"/>
  <c r="U150" s="1"/>
  <c r="U157" s="1"/>
  <c r="U178" s="1"/>
  <c r="U185" s="1"/>
  <c r="U206" s="1"/>
  <c r="U213" s="1"/>
  <c r="U234" s="1"/>
  <c r="U241" s="1"/>
  <c r="U262" s="1"/>
  <c r="U269" s="1"/>
  <c r="U290" s="1"/>
  <c r="U297" s="1"/>
  <c r="U319" s="1"/>
  <c r="U326" s="1"/>
  <c r="U347" s="1"/>
  <c r="U354" s="1"/>
  <c r="U375" s="1"/>
  <c r="U382" s="1"/>
  <c r="U402" s="1"/>
  <c r="U409" s="1"/>
  <c r="U430" s="1"/>
  <c r="U437" s="1"/>
  <c r="Q38"/>
  <c r="Q45" s="1"/>
  <c r="Q66" s="1"/>
  <c r="Q73" s="1"/>
  <c r="Q94" s="1"/>
  <c r="Q101" s="1"/>
  <c r="Q122" s="1"/>
  <c r="Q129" s="1"/>
  <c r="Q150" s="1"/>
  <c r="Q157" s="1"/>
  <c r="Q178" s="1"/>
  <c r="Q185" s="1"/>
  <c r="Q206" s="1"/>
  <c r="Q213" s="1"/>
  <c r="Q234" s="1"/>
  <c r="Q241" s="1"/>
  <c r="Q262" s="1"/>
  <c r="Q269" s="1"/>
  <c r="Q290" s="1"/>
  <c r="Q297" s="1"/>
  <c r="Q319" s="1"/>
  <c r="Q326" s="1"/>
  <c r="Q347" s="1"/>
  <c r="Q354" s="1"/>
  <c r="Q375" s="1"/>
  <c r="Q382" s="1"/>
  <c r="Q402" s="1"/>
  <c r="Q409" s="1"/>
  <c r="Q430" s="1"/>
  <c r="Q437" s="1"/>
  <c r="P38"/>
  <c r="P45" s="1"/>
  <c r="P66" s="1"/>
  <c r="P73" s="1"/>
  <c r="P94" s="1"/>
  <c r="P101" s="1"/>
  <c r="P122" s="1"/>
  <c r="P129" s="1"/>
  <c r="P150" s="1"/>
  <c r="P157" s="1"/>
  <c r="P178" s="1"/>
  <c r="P185" s="1"/>
  <c r="P206" s="1"/>
  <c r="P213" s="1"/>
  <c r="P234" s="1"/>
  <c r="P241" s="1"/>
  <c r="P262" s="1"/>
  <c r="P269" s="1"/>
  <c r="P290" s="1"/>
  <c r="P297" s="1"/>
  <c r="P319" s="1"/>
  <c r="P326" s="1"/>
  <c r="P347" s="1"/>
  <c r="P354" s="1"/>
  <c r="P375" s="1"/>
  <c r="P382" s="1"/>
  <c r="P402" s="1"/>
  <c r="P409" s="1"/>
  <c r="P430" s="1"/>
  <c r="P437" s="1"/>
  <c r="Y37"/>
  <c r="S37"/>
  <c r="V37" s="1"/>
  <c r="Z37" s="1"/>
  <c r="Y36"/>
  <c r="S36"/>
  <c r="V36" s="1"/>
  <c r="Z36" s="1"/>
  <c r="Y35"/>
  <c r="S35"/>
  <c r="V35" s="1"/>
  <c r="Z35" s="1"/>
  <c r="Y34"/>
  <c r="S34"/>
  <c r="V34" s="1"/>
  <c r="Z34" s="1"/>
  <c r="Y33"/>
  <c r="S33"/>
  <c r="V33" s="1"/>
  <c r="Z33" s="1"/>
  <c r="Y32"/>
  <c r="S32"/>
  <c r="V32" s="1"/>
  <c r="Z32" s="1"/>
  <c r="Y31"/>
  <c r="S31"/>
  <c r="V31" s="1"/>
  <c r="Z31" s="1"/>
  <c r="Y30"/>
  <c r="S30"/>
  <c r="V30" s="1"/>
  <c r="Z30" s="1"/>
  <c r="Y29"/>
  <c r="S29"/>
  <c r="V29" s="1"/>
  <c r="Z29" s="1"/>
  <c r="Y28"/>
  <c r="S28"/>
  <c r="V28" s="1"/>
  <c r="Z28" s="1"/>
  <c r="Y27"/>
  <c r="S27"/>
  <c r="V27" s="1"/>
  <c r="Z27" s="1"/>
  <c r="Y26"/>
  <c r="S26"/>
  <c r="V26" s="1"/>
  <c r="Z26" s="1"/>
  <c r="Y25"/>
  <c r="S25"/>
  <c r="V25" s="1"/>
  <c r="Z25" s="1"/>
  <c r="Y24"/>
  <c r="S24"/>
  <c r="V24" s="1"/>
  <c r="Z24" s="1"/>
  <c r="Y23"/>
  <c r="S23"/>
  <c r="V23" s="1"/>
  <c r="Z23" s="1"/>
  <c r="Y22"/>
  <c r="S22"/>
  <c r="V22" s="1"/>
  <c r="Z22" s="1"/>
  <c r="Y21"/>
  <c r="S21"/>
  <c r="V21" s="1"/>
  <c r="Z21" s="1"/>
  <c r="Y20"/>
  <c r="S20"/>
  <c r="V20" s="1"/>
  <c r="Z20" s="1"/>
  <c r="Y19"/>
  <c r="S19"/>
  <c r="V19" s="1"/>
  <c r="Z19" s="1"/>
  <c r="Y18"/>
  <c r="S18"/>
  <c r="V18" s="1"/>
  <c r="Q90" i="30" l="1"/>
  <c r="P90"/>
  <c r="P93" i="29"/>
  <c r="Q93"/>
  <c r="P117" i="28"/>
  <c r="P98" i="26"/>
  <c r="P143" i="25"/>
  <c r="Q143"/>
  <c r="P63" i="24"/>
  <c r="Q63"/>
  <c r="U178" i="23"/>
  <c r="U185" s="1"/>
  <c r="U206" s="1"/>
  <c r="U213" s="1"/>
  <c r="U234" s="1"/>
  <c r="U241" s="1"/>
  <c r="U262" s="1"/>
  <c r="U269" s="1"/>
  <c r="U290" s="1"/>
  <c r="U297" s="1"/>
  <c r="U319" s="1"/>
  <c r="U326" s="1"/>
  <c r="U347" s="1"/>
  <c r="U354" s="1"/>
  <c r="U375" s="1"/>
  <c r="U382" s="1"/>
  <c r="U402" s="1"/>
  <c r="U409" s="1"/>
  <c r="U430" s="1"/>
  <c r="U437" s="1"/>
  <c r="Q178"/>
  <c r="Q185" s="1"/>
  <c r="Q206" s="1"/>
  <c r="Q213" s="1"/>
  <c r="Q234" s="1"/>
  <c r="Q241" s="1"/>
  <c r="Q262" s="1"/>
  <c r="Q269" s="1"/>
  <c r="Q290" s="1"/>
  <c r="Q297" s="1"/>
  <c r="Q319" s="1"/>
  <c r="Q326" s="1"/>
  <c r="Q347" s="1"/>
  <c r="Q354" s="1"/>
  <c r="Q375" s="1"/>
  <c r="Q382" s="1"/>
  <c r="Q402" s="1"/>
  <c r="Q409" s="1"/>
  <c r="Q430" s="1"/>
  <c r="Q437" s="1"/>
  <c r="P178"/>
  <c r="P185" s="1"/>
  <c r="P206" s="1"/>
  <c r="P213" s="1"/>
  <c r="P234" s="1"/>
  <c r="P241" s="1"/>
  <c r="P262" s="1"/>
  <c r="P269" s="1"/>
  <c r="P290" s="1"/>
  <c r="P297" s="1"/>
  <c r="P319" s="1"/>
  <c r="P326" s="1"/>
  <c r="P347" s="1"/>
  <c r="P354" s="1"/>
  <c r="P375" s="1"/>
  <c r="P382" s="1"/>
  <c r="P402" s="1"/>
  <c r="P409" s="1"/>
  <c r="P430" s="1"/>
  <c r="P437" s="1"/>
  <c r="V122"/>
  <c r="V129" s="1"/>
  <c r="V150" s="1"/>
  <c r="V157" s="1"/>
  <c r="Y398" i="20"/>
  <c r="V38"/>
  <c r="V45" s="1"/>
  <c r="V66" s="1"/>
  <c r="V73" s="1"/>
  <c r="V94" s="1"/>
  <c r="V101" s="1"/>
  <c r="V122" s="1"/>
  <c r="V129" s="1"/>
  <c r="V150" s="1"/>
  <c r="V157" s="1"/>
  <c r="V178" s="1"/>
  <c r="V185" s="1"/>
  <c r="V206" s="1"/>
  <c r="V213" s="1"/>
  <c r="V234" s="1"/>
  <c r="V241" s="1"/>
  <c r="V262" s="1"/>
  <c r="V269" s="1"/>
  <c r="V290" s="1"/>
  <c r="V297" s="1"/>
  <c r="V319" s="1"/>
  <c r="V326" s="1"/>
  <c r="V347" s="1"/>
  <c r="V354" s="1"/>
  <c r="V375" s="1"/>
  <c r="V382" s="1"/>
  <c r="V402" s="1"/>
  <c r="V409" s="1"/>
  <c r="V430" s="1"/>
  <c r="V437" s="1"/>
  <c r="Z18"/>
  <c r="V178" i="23" l="1"/>
  <c r="V185" s="1"/>
  <c r="V206" s="1"/>
  <c r="V213" s="1"/>
  <c r="V234" s="1"/>
  <c r="V241" s="1"/>
  <c r="V262" s="1"/>
  <c r="V269" s="1"/>
  <c r="V290" s="1"/>
  <c r="V297" s="1"/>
  <c r="V319" s="1"/>
  <c r="V326" s="1"/>
  <c r="V347" s="1"/>
  <c r="V354" s="1"/>
  <c r="V375" s="1"/>
  <c r="V382" s="1"/>
  <c r="V402" s="1"/>
  <c r="V409" s="1"/>
  <c r="V430" s="1"/>
  <c r="V437" s="1"/>
  <c r="V461" s="1"/>
  <c r="V461" i="20"/>
  <c r="Q65" i="9"/>
  <c r="P65"/>
  <c r="Q34"/>
  <c r="P34"/>
  <c r="Q85" i="8"/>
  <c r="P64"/>
  <c r="Q46"/>
  <c r="Q44"/>
  <c r="P33"/>
  <c r="Q32"/>
  <c r="Q29"/>
  <c r="Q28"/>
  <c r="Q26"/>
  <c r="Q24"/>
  <c r="Q72" i="7"/>
  <c r="P65"/>
  <c r="Q64"/>
  <c r="Q52"/>
  <c r="Q42"/>
  <c r="Q41"/>
  <c r="P34"/>
  <c r="Q31"/>
  <c r="Q23"/>
  <c r="Q18"/>
  <c r="Q65" i="6"/>
  <c r="P65"/>
  <c r="Q34"/>
  <c r="P34"/>
  <c r="Q65" i="5"/>
  <c r="P65"/>
  <c r="Q34"/>
  <c r="P34"/>
  <c r="Q115" i="4"/>
  <c r="P115"/>
  <c r="Q87"/>
  <c r="P87"/>
  <c r="P59"/>
  <c r="Q54"/>
  <c r="Q42"/>
  <c r="Q59" s="1"/>
  <c r="Q31"/>
  <c r="P31"/>
  <c r="S59" i="3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Q33"/>
  <c r="P33"/>
  <c r="S32"/>
  <c r="S31"/>
  <c r="S30"/>
  <c r="S29"/>
  <c r="S28"/>
  <c r="S27"/>
  <c r="S26"/>
  <c r="S25"/>
  <c r="S24"/>
  <c r="S23"/>
  <c r="S22"/>
  <c r="S21"/>
  <c r="S20"/>
  <c r="S19"/>
  <c r="S18"/>
  <c r="S17"/>
  <c r="Q34" i="7" l="1"/>
  <c r="Q64" i="8"/>
  <c r="Q65" i="7"/>
  <c r="Q33" i="8"/>
  <c r="U461" i="20"/>
  <c r="Q461"/>
  <c r="P461"/>
  <c r="Q124" i="4" l="1"/>
  <c r="Q125"/>
  <c r="Q127"/>
  <c r="Q142"/>
  <c r="Q62" i="3"/>
  <c r="Q63" s="1"/>
  <c r="Q143" i="4" l="1"/>
  <c r="Q76" i="6"/>
  <c r="O23" i="22"/>
  <c r="U11"/>
  <c r="Q83" i="9"/>
  <c r="Q92" i="7"/>
  <c r="Z23" i="22"/>
  <c r="W23"/>
  <c r="W70"/>
  <c r="Y70" s="1"/>
  <c r="W71"/>
  <c r="Y71" s="1"/>
  <c r="W69"/>
  <c r="Y69" s="1"/>
  <c r="W62"/>
  <c r="Y62" s="1"/>
  <c r="W68"/>
  <c r="W67"/>
  <c r="W66"/>
  <c r="W65"/>
  <c r="W64"/>
  <c r="W63"/>
  <c r="W61"/>
  <c r="Y61" s="1"/>
  <c r="W57"/>
  <c r="Y57" s="1"/>
  <c r="W56"/>
  <c r="W55"/>
  <c r="W53"/>
  <c r="Y53" s="1"/>
  <c r="W50"/>
  <c r="W51"/>
  <c r="W52"/>
  <c r="W49"/>
  <c r="W48"/>
  <c r="U9"/>
  <c r="Q82" i="9"/>
  <c r="Q89" i="8"/>
  <c r="S11" i="22"/>
  <c r="Q88" i="8"/>
  <c r="S9" i="22"/>
  <c r="Q87" i="8"/>
  <c r="Q11" i="22"/>
  <c r="Q9"/>
  <c r="Q91" i="7"/>
  <c r="Q77" i="6"/>
  <c r="O11" i="22"/>
  <c r="Q75" i="6"/>
  <c r="O9" i="22"/>
  <c r="Q74" i="6"/>
  <c r="M72" i="22"/>
  <c r="Q76" i="5"/>
  <c r="M19" i="10"/>
  <c r="W20" i="22"/>
  <c r="Y20" s="1"/>
  <c r="W29"/>
  <c r="W30"/>
  <c r="W31"/>
  <c r="W28"/>
  <c r="W18"/>
  <c r="Y18" s="1"/>
  <c r="W26"/>
  <c r="Y26" s="1"/>
  <c r="K11"/>
  <c r="K10"/>
  <c r="K9"/>
  <c r="Z71"/>
  <c r="AA71" s="1"/>
  <c r="Z70"/>
  <c r="AA70" s="1"/>
  <c r="Z69"/>
  <c r="AA69" s="1"/>
  <c r="Z62"/>
  <c r="AA62" s="1"/>
  <c r="Z61"/>
  <c r="AA61" s="1"/>
  <c r="Z57"/>
  <c r="AA57" s="1"/>
  <c r="Z20"/>
  <c r="AA20" s="1"/>
  <c r="W33"/>
  <c r="W34"/>
  <c r="W35"/>
  <c r="W36"/>
  <c r="W37"/>
  <c r="W38"/>
  <c r="W39"/>
  <c r="W40"/>
  <c r="W41"/>
  <c r="W42"/>
  <c r="W43"/>
  <c r="W44"/>
  <c r="W45"/>
  <c r="W46"/>
  <c r="W47"/>
  <c r="W32"/>
  <c r="W16"/>
  <c r="V72"/>
  <c r="T72"/>
  <c r="R72"/>
  <c r="P72"/>
  <c r="N72"/>
  <c r="L72"/>
  <c r="J72"/>
  <c r="H72"/>
  <c r="U72"/>
  <c r="S72"/>
  <c r="Q72"/>
  <c r="O72"/>
  <c r="K72"/>
  <c r="I72"/>
  <c r="E33"/>
  <c r="Z32" s="1"/>
  <c r="Y16"/>
  <c r="Y23"/>
  <c r="AA23" s="1"/>
  <c r="W15"/>
  <c r="W14"/>
  <c r="W13"/>
  <c r="Y13" s="1"/>
  <c r="W12"/>
  <c r="W11"/>
  <c r="Y11" s="1"/>
  <c r="W5"/>
  <c r="Y5" s="1"/>
  <c r="F9"/>
  <c r="F7"/>
  <c r="F5"/>
  <c r="F3"/>
  <c r="G9"/>
  <c r="W9" s="1"/>
  <c r="Y9" s="1"/>
  <c r="E64"/>
  <c r="Z63" s="1"/>
  <c r="E56"/>
  <c r="Z55" s="1"/>
  <c r="E54"/>
  <c r="Z53" s="1"/>
  <c r="AA53" s="1"/>
  <c r="E51"/>
  <c r="Z50" s="1"/>
  <c r="E49"/>
  <c r="Z48" s="1"/>
  <c r="E29"/>
  <c r="Z28" s="1"/>
  <c r="E27"/>
  <c r="Z26" s="1"/>
  <c r="AA26" s="1"/>
  <c r="E19"/>
  <c r="Z18" s="1"/>
  <c r="AA18" s="1"/>
  <c r="E17"/>
  <c r="Z16" s="1"/>
  <c r="AA16" s="1"/>
  <c r="E14"/>
  <c r="Z13" s="1"/>
  <c r="AA13" s="1"/>
  <c r="E12"/>
  <c r="Z11" s="1"/>
  <c r="E10"/>
  <c r="Z9" s="1"/>
  <c r="E8"/>
  <c r="G7" s="1"/>
  <c r="W7" s="1"/>
  <c r="Y7" s="1"/>
  <c r="E6"/>
  <c r="Z5" s="1"/>
  <c r="AA5" s="1"/>
  <c r="E4"/>
  <c r="Z3" s="1"/>
  <c r="Q85" i="9"/>
  <c r="Q101" i="7"/>
  <c r="M22" i="10"/>
  <c r="P22" s="1"/>
  <c r="M21"/>
  <c r="P21" s="1"/>
  <c r="M20"/>
  <c r="P20" s="1"/>
  <c r="P19"/>
  <c r="M18"/>
  <c r="P18" s="1"/>
  <c r="N17"/>
  <c r="M17"/>
  <c r="P17" s="1"/>
  <c r="M16"/>
  <c r="P16" s="1"/>
  <c r="Q15"/>
  <c r="Q23" s="1"/>
  <c r="O15"/>
  <c r="Y50" i="22" l="1"/>
  <c r="AA50" s="1"/>
  <c r="AA9"/>
  <c r="AA11"/>
  <c r="Y48"/>
  <c r="AA48" s="1"/>
  <c r="Y55"/>
  <c r="AA55" s="1"/>
  <c r="Y63"/>
  <c r="AA63" s="1"/>
  <c r="F72"/>
  <c r="Y32"/>
  <c r="AA32" s="1"/>
  <c r="Y28"/>
  <c r="AA28" s="1"/>
  <c r="E72"/>
  <c r="Z7"/>
  <c r="G3"/>
  <c r="Z72" l="1"/>
  <c r="AA7"/>
  <c r="W3"/>
  <c r="G72"/>
  <c r="Y3" l="1"/>
  <c r="W72"/>
  <c r="P89" i="9"/>
  <c r="P116" i="7"/>
  <c r="Y72" i="22" l="1"/>
  <c r="AA72" s="1"/>
  <c r="AA3"/>
  <c r="Q116" i="7"/>
  <c r="Q89" i="9"/>
  <c r="Q90" s="1"/>
  <c r="M421" i="17" l="1"/>
  <c r="M420"/>
  <c r="M29" i="14"/>
  <c r="M146" i="4"/>
  <c r="D421" i="17"/>
  <c r="D420"/>
  <c r="D417"/>
  <c r="D416"/>
  <c r="G4" i="14"/>
  <c r="G5"/>
  <c r="G383" i="17"/>
  <c r="G384"/>
  <c r="G385"/>
  <c r="G386"/>
  <c r="G380"/>
  <c r="B322"/>
  <c r="B381" s="1"/>
  <c r="B323"/>
  <c r="B382" s="1"/>
  <c r="B324"/>
  <c r="B383" s="1"/>
  <c r="B325"/>
  <c r="B384" s="1"/>
  <c r="B326"/>
  <c r="B385" s="1"/>
  <c r="B327"/>
  <c r="B386" s="1"/>
  <c r="B321"/>
  <c r="B380" s="1"/>
  <c r="Q414"/>
  <c r="P414"/>
  <c r="M362"/>
  <c r="M361"/>
  <c r="D362"/>
  <c r="D361"/>
  <c r="D358"/>
  <c r="D357"/>
  <c r="G324"/>
  <c r="G325"/>
  <c r="G326"/>
  <c r="G327"/>
  <c r="G321"/>
  <c r="P355"/>
  <c r="Q355"/>
  <c r="Q92" i="8"/>
  <c r="M303" i="17"/>
  <c r="M302"/>
  <c r="D303"/>
  <c r="D302"/>
  <c r="D299"/>
  <c r="D298"/>
  <c r="Q279"/>
  <c r="G265"/>
  <c r="G266"/>
  <c r="G267"/>
  <c r="G268"/>
  <c r="G262"/>
  <c r="B263"/>
  <c r="B264"/>
  <c r="B265"/>
  <c r="B266"/>
  <c r="B267"/>
  <c r="B268"/>
  <c r="B262"/>
  <c r="Q296"/>
  <c r="P296"/>
  <c r="M244"/>
  <c r="M243"/>
  <c r="D244"/>
  <c r="D243"/>
  <c r="D240"/>
  <c r="D239"/>
  <c r="G206"/>
  <c r="G207"/>
  <c r="G208"/>
  <c r="G209"/>
  <c r="G203"/>
  <c r="B204"/>
  <c r="B205"/>
  <c r="B206"/>
  <c r="B207"/>
  <c r="B208"/>
  <c r="B209"/>
  <c r="B203"/>
  <c r="Q237"/>
  <c r="P237"/>
  <c r="Q96" i="6"/>
  <c r="M195" i="17"/>
  <c r="M194"/>
  <c r="D194"/>
  <c r="D195"/>
  <c r="D191"/>
  <c r="D190"/>
  <c r="G157"/>
  <c r="G158"/>
  <c r="G159"/>
  <c r="G160"/>
  <c r="G154"/>
  <c r="B155"/>
  <c r="B156"/>
  <c r="B157"/>
  <c r="B158"/>
  <c r="B159"/>
  <c r="B160"/>
  <c r="B154"/>
  <c r="Q188"/>
  <c r="P188"/>
  <c r="P97" i="5"/>
  <c r="M135" i="17"/>
  <c r="M28" i="14"/>
  <c r="M134" i="17" s="1"/>
  <c r="G101"/>
  <c r="G102"/>
  <c r="G103"/>
  <c r="G104"/>
  <c r="G98"/>
  <c r="B99"/>
  <c r="B100"/>
  <c r="B101"/>
  <c r="B102"/>
  <c r="B103"/>
  <c r="B104"/>
  <c r="B98"/>
  <c r="Q132"/>
  <c r="P132"/>
  <c r="M275" i="14"/>
  <c r="M274"/>
  <c r="C275"/>
  <c r="C274"/>
  <c r="C272"/>
  <c r="M240"/>
  <c r="M239"/>
  <c r="C240"/>
  <c r="C239"/>
  <c r="C237"/>
  <c r="M205"/>
  <c r="M204"/>
  <c r="C205"/>
  <c r="C204"/>
  <c r="C202"/>
  <c r="C167"/>
  <c r="M170"/>
  <c r="M169"/>
  <c r="C170"/>
  <c r="C169"/>
  <c r="M100"/>
  <c r="M99"/>
  <c r="C100"/>
  <c r="C99"/>
  <c r="C97"/>
  <c r="M135"/>
  <c r="M134"/>
  <c r="C135"/>
  <c r="C134"/>
  <c r="C132"/>
  <c r="M32"/>
  <c r="M31"/>
  <c r="C32"/>
  <c r="C31"/>
  <c r="C29"/>
  <c r="M65" i="15"/>
  <c r="M64"/>
  <c r="M45" i="17"/>
  <c r="P96" i="6"/>
  <c r="P92" i="8"/>
  <c r="P94" i="7"/>
  <c r="S61" i="3"/>
  <c r="S60"/>
  <c r="W30" i="21"/>
  <c r="S30"/>
  <c r="W29"/>
  <c r="S29"/>
  <c r="W28"/>
  <c r="S28"/>
  <c r="W27"/>
  <c r="S27"/>
  <c r="W26"/>
  <c r="S26"/>
  <c r="W25"/>
  <c r="S25"/>
  <c r="W24"/>
  <c r="S24"/>
  <c r="W23"/>
  <c r="S23"/>
  <c r="W22"/>
  <c r="S22"/>
  <c r="W21"/>
  <c r="S21"/>
  <c r="W20"/>
  <c r="S20"/>
  <c r="W19"/>
  <c r="S19"/>
  <c r="W18"/>
  <c r="S18"/>
  <c r="Q31" i="19"/>
  <c r="P31"/>
  <c r="Q43" i="18"/>
  <c r="P43"/>
  <c r="N15" i="10"/>
  <c r="M15"/>
  <c r="W30" i="19"/>
  <c r="S30"/>
  <c r="W29"/>
  <c r="S29"/>
  <c r="W28"/>
  <c r="S28"/>
  <c r="W27"/>
  <c r="S27"/>
  <c r="W26"/>
  <c r="S26"/>
  <c r="W25"/>
  <c r="S25"/>
  <c r="W24"/>
  <c r="S24"/>
  <c r="W23"/>
  <c r="S23"/>
  <c r="W22"/>
  <c r="S22"/>
  <c r="W21"/>
  <c r="S21"/>
  <c r="W20"/>
  <c r="S20"/>
  <c r="W19"/>
  <c r="S19"/>
  <c r="W18"/>
  <c r="S18"/>
  <c r="S42" i="18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0"/>
  <c r="S19"/>
  <c r="S18"/>
  <c r="W407" i="2"/>
  <c r="W406"/>
  <c r="W405"/>
  <c r="W404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1"/>
  <c r="W310"/>
  <c r="W309"/>
  <c r="W308"/>
  <c r="W307"/>
  <c r="W306"/>
  <c r="W305"/>
  <c r="W304"/>
  <c r="W303"/>
  <c r="W302"/>
  <c r="W301"/>
  <c r="W300"/>
  <c r="W299"/>
  <c r="W298"/>
  <c r="W297"/>
  <c r="W296"/>
  <c r="W295"/>
  <c r="W294"/>
  <c r="W293"/>
  <c r="W292"/>
  <c r="W291"/>
  <c r="W290"/>
  <c r="W289"/>
  <c r="W288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78"/>
  <c r="W94"/>
  <c r="W93"/>
  <c r="W92"/>
  <c r="W91"/>
  <c r="W90"/>
  <c r="W89"/>
  <c r="W88"/>
  <c r="W87"/>
  <c r="W86"/>
  <c r="W85"/>
  <c r="W84"/>
  <c r="W83"/>
  <c r="W82"/>
  <c r="W81"/>
  <c r="W80"/>
  <c r="W79"/>
  <c r="W77"/>
  <c r="W76"/>
  <c r="W75"/>
  <c r="W74"/>
  <c r="W73"/>
  <c r="W72"/>
  <c r="W71"/>
  <c r="W408"/>
  <c r="S408"/>
  <c r="S407"/>
  <c r="S406"/>
  <c r="S405"/>
  <c r="S404"/>
  <c r="U64"/>
  <c r="W55"/>
  <c r="W56"/>
  <c r="W57"/>
  <c r="W58"/>
  <c r="W59"/>
  <c r="W60"/>
  <c r="W61"/>
  <c r="W62"/>
  <c r="W63"/>
  <c r="W54"/>
  <c r="W53"/>
  <c r="W52"/>
  <c r="W51"/>
  <c r="W50"/>
  <c r="W49"/>
  <c r="W48"/>
  <c r="W46"/>
  <c r="W45"/>
  <c r="W44"/>
  <c r="W43"/>
  <c r="W42"/>
  <c r="W41"/>
  <c r="W40"/>
  <c r="W19"/>
  <c r="W20"/>
  <c r="W21"/>
  <c r="W22"/>
  <c r="W23"/>
  <c r="W24"/>
  <c r="W25"/>
  <c r="W26"/>
  <c r="W27"/>
  <c r="W28"/>
  <c r="W29"/>
  <c r="W30"/>
  <c r="W31"/>
  <c r="W32"/>
  <c r="W18"/>
  <c r="U33"/>
  <c r="S291"/>
  <c r="S400"/>
  <c r="S399"/>
  <c r="S398"/>
  <c r="S397"/>
  <c r="S396"/>
  <c r="S395"/>
  <c r="S394"/>
  <c r="S393"/>
  <c r="S392"/>
  <c r="S39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1"/>
  <c r="S310"/>
  <c r="S309"/>
  <c r="S308"/>
  <c r="S307"/>
  <c r="S306"/>
  <c r="S305"/>
  <c r="S303"/>
  <c r="S302"/>
  <c r="S301"/>
  <c r="S300"/>
  <c r="S299"/>
  <c r="S298"/>
  <c r="S297"/>
  <c r="S296"/>
  <c r="S295"/>
  <c r="S294"/>
  <c r="S293"/>
  <c r="S292"/>
  <c r="S290"/>
  <c r="S289"/>
  <c r="S288"/>
  <c r="S280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55"/>
  <c r="S56"/>
  <c r="S57"/>
  <c r="S58"/>
  <c r="S59"/>
  <c r="S60"/>
  <c r="S61"/>
  <c r="S62"/>
  <c r="S63"/>
  <c r="S54"/>
  <c r="S53"/>
  <c r="S52"/>
  <c r="S51"/>
  <c r="S50"/>
  <c r="S49"/>
  <c r="S48"/>
  <c r="S46"/>
  <c r="S45"/>
  <c r="S44"/>
  <c r="S43"/>
  <c r="S42"/>
  <c r="S41"/>
  <c r="S40"/>
  <c r="S19"/>
  <c r="S20"/>
  <c r="S21"/>
  <c r="S22"/>
  <c r="S23"/>
  <c r="S24"/>
  <c r="S25"/>
  <c r="S26"/>
  <c r="S27"/>
  <c r="S28"/>
  <c r="S29"/>
  <c r="S30"/>
  <c r="S31"/>
  <c r="S32"/>
  <c r="S18"/>
  <c r="P62" i="3"/>
  <c r="P63" s="1"/>
  <c r="Q401" i="2"/>
  <c r="P401"/>
  <c r="Q374"/>
  <c r="P374"/>
  <c r="Q343"/>
  <c r="P343"/>
  <c r="Q312"/>
  <c r="P312"/>
  <c r="Q281"/>
  <c r="P281"/>
  <c r="Q250"/>
  <c r="P250"/>
  <c r="Q219"/>
  <c r="P219"/>
  <c r="Q188"/>
  <c r="P188"/>
  <c r="Q157"/>
  <c r="P157"/>
  <c r="Q126"/>
  <c r="P126"/>
  <c r="Q95"/>
  <c r="P95"/>
  <c r="Q64"/>
  <c r="P64"/>
  <c r="W64" s="1"/>
  <c r="Q33"/>
  <c r="Q402" s="1"/>
  <c r="R402" s="1"/>
  <c r="P33"/>
  <c r="P93" i="8"/>
  <c r="P402" i="2"/>
  <c r="W33"/>
  <c r="F10" i="16"/>
  <c r="F9"/>
  <c r="F8"/>
  <c r="F7"/>
  <c r="F6"/>
  <c r="F5"/>
  <c r="F4"/>
  <c r="B5"/>
  <c r="B6"/>
  <c r="B7"/>
  <c r="B8"/>
  <c r="B9"/>
  <c r="B10"/>
  <c r="B4"/>
  <c r="O263" i="15"/>
  <c r="O229"/>
  <c r="O195"/>
  <c r="O161"/>
  <c r="O127"/>
  <c r="M61"/>
  <c r="M95" s="1"/>
  <c r="M129" s="1"/>
  <c r="M163" s="1"/>
  <c r="M197" s="1"/>
  <c r="M231" s="1"/>
  <c r="M265" s="1"/>
  <c r="O93"/>
  <c r="O59"/>
  <c r="G38"/>
  <c r="G72"/>
  <c r="G106" s="1"/>
  <c r="G140" s="1"/>
  <c r="G174" s="1"/>
  <c r="G208" s="1"/>
  <c r="G242" s="1"/>
  <c r="G39"/>
  <c r="G73" s="1"/>
  <c r="G107" s="1"/>
  <c r="G141" s="1"/>
  <c r="G175" s="1"/>
  <c r="G209" s="1"/>
  <c r="G243" s="1"/>
  <c r="G40"/>
  <c r="G74" s="1"/>
  <c r="G108" s="1"/>
  <c r="G142" s="1"/>
  <c r="G176" s="1"/>
  <c r="G210" s="1"/>
  <c r="G244" s="1"/>
  <c r="G41"/>
  <c r="G75" s="1"/>
  <c r="G109" s="1"/>
  <c r="G143" s="1"/>
  <c r="G177" s="1"/>
  <c r="G211" s="1"/>
  <c r="G245" s="1"/>
  <c r="G43"/>
  <c r="G77"/>
  <c r="G111" s="1"/>
  <c r="G145" s="1"/>
  <c r="G179" s="1"/>
  <c r="G213" s="1"/>
  <c r="G247" s="1"/>
  <c r="G37"/>
  <c r="G71" s="1"/>
  <c r="G105" s="1"/>
  <c r="G139" s="1"/>
  <c r="G173" s="1"/>
  <c r="G207" s="1"/>
  <c r="G241" s="1"/>
  <c r="B38"/>
  <c r="B72" s="1"/>
  <c r="B106" s="1"/>
  <c r="B140" s="1"/>
  <c r="B174" s="1"/>
  <c r="B208" s="1"/>
  <c r="B242" s="1"/>
  <c r="B39"/>
  <c r="B73" s="1"/>
  <c r="B107" s="1"/>
  <c r="B141" s="1"/>
  <c r="B175" s="1"/>
  <c r="B209" s="1"/>
  <c r="B243" s="1"/>
  <c r="B40"/>
  <c r="B74" s="1"/>
  <c r="B108" s="1"/>
  <c r="B142" s="1"/>
  <c r="B176" s="1"/>
  <c r="B210" s="1"/>
  <c r="B244" s="1"/>
  <c r="B41"/>
  <c r="B75" s="1"/>
  <c r="B109" s="1"/>
  <c r="B143" s="1"/>
  <c r="B177" s="1"/>
  <c r="B211" s="1"/>
  <c r="B245" s="1"/>
  <c r="B42"/>
  <c r="B76" s="1"/>
  <c r="B110" s="1"/>
  <c r="B144" s="1"/>
  <c r="B178" s="1"/>
  <c r="B212" s="1"/>
  <c r="B246" s="1"/>
  <c r="B43"/>
  <c r="B77" s="1"/>
  <c r="B111" s="1"/>
  <c r="B145" s="1"/>
  <c r="B179" s="1"/>
  <c r="B213" s="1"/>
  <c r="B247" s="1"/>
  <c r="B37"/>
  <c r="B71" s="1"/>
  <c r="B105" s="1"/>
  <c r="B139" s="1"/>
  <c r="B173" s="1"/>
  <c r="B207" s="1"/>
  <c r="B241" s="1"/>
  <c r="B36"/>
  <c r="B70" s="1"/>
  <c r="B104" s="1"/>
  <c r="B138" s="1"/>
  <c r="B172" s="1"/>
  <c r="B206" s="1"/>
  <c r="B240" s="1"/>
  <c r="B35"/>
  <c r="B69" s="1"/>
  <c r="B103" s="1"/>
  <c r="B137" s="1"/>
  <c r="B171" s="1"/>
  <c r="B205" s="1"/>
  <c r="B239" s="1"/>
  <c r="C28" i="14"/>
  <c r="C68" i="3"/>
  <c r="C65"/>
  <c r="G6" i="14"/>
  <c r="G7" i="23" s="1"/>
  <c r="G7" i="14"/>
  <c r="G8" i="23" s="1"/>
  <c r="G8" i="14"/>
  <c r="G9" i="23" s="1"/>
  <c r="G9" i="14"/>
  <c r="G10" i="23" s="1"/>
  <c r="G3" i="14"/>
  <c r="G4" i="23" s="1"/>
  <c r="B4" i="14"/>
  <c r="B5" i="23" s="1"/>
  <c r="B5" i="14"/>
  <c r="B6" i="23" s="1"/>
  <c r="B6" i="14"/>
  <c r="B7" i="23" s="1"/>
  <c r="B7" i="14"/>
  <c r="B8" i="23" s="1"/>
  <c r="B8" i="14"/>
  <c r="B9" i="23" s="1"/>
  <c r="B9" i="14"/>
  <c r="B10" i="23" s="1"/>
  <c r="B3" i="14"/>
  <c r="O25" i="15"/>
  <c r="C28" i="10"/>
  <c r="C29"/>
  <c r="P90" i="9"/>
  <c r="P97" i="6"/>
  <c r="P142" i="4"/>
  <c r="P143" s="1"/>
  <c r="O52" i="14"/>
  <c r="O53"/>
  <c r="O60" s="1"/>
  <c r="M63"/>
  <c r="M97" s="1"/>
  <c r="M132" s="1"/>
  <c r="M167" s="1"/>
  <c r="M202" s="1"/>
  <c r="M237" s="1"/>
  <c r="M272" s="1"/>
  <c r="O94"/>
  <c r="O23"/>
  <c r="O129"/>
  <c r="O18" s="1"/>
  <c r="O164"/>
  <c r="O19" s="1"/>
  <c r="O199"/>
  <c r="O20" s="1"/>
  <c r="O234"/>
  <c r="O269"/>
  <c r="O22" s="1"/>
  <c r="B4" i="2"/>
  <c r="B4" i="21"/>
  <c r="B4" i="17"/>
  <c r="B10" i="2"/>
  <c r="B9" i="24" s="1"/>
  <c r="B10" i="21"/>
  <c r="B10" i="20"/>
  <c r="B10" i="19"/>
  <c r="B10" i="18"/>
  <c r="B10" i="17"/>
  <c r="B9" i="2"/>
  <c r="B9" i="21"/>
  <c r="B9" i="19"/>
  <c r="B9" i="17"/>
  <c r="B8" i="2"/>
  <c r="B7" i="24" s="1"/>
  <c r="B8" i="21"/>
  <c r="B8" i="20"/>
  <c r="B8" i="19"/>
  <c r="B8" i="18"/>
  <c r="B8" i="17"/>
  <c r="B7" i="2"/>
  <c r="B7" i="21"/>
  <c r="B7" i="19"/>
  <c r="B7" i="17"/>
  <c r="B6" i="2"/>
  <c r="B5" i="24" s="1"/>
  <c r="B6" i="21"/>
  <c r="B6" i="20"/>
  <c r="B6" i="19"/>
  <c r="B6" i="18"/>
  <c r="B6" i="17"/>
  <c r="B5" i="2"/>
  <c r="B5" i="21"/>
  <c r="B5" i="19"/>
  <c r="B5" i="17"/>
  <c r="G4" i="2"/>
  <c r="G3" i="24" s="1"/>
  <c r="G4" i="21"/>
  <c r="G4" i="20"/>
  <c r="G4" i="19"/>
  <c r="G4" i="18"/>
  <c r="G4" i="17"/>
  <c r="G10" i="2"/>
  <c r="G10" i="21"/>
  <c r="G10" i="19"/>
  <c r="G10" i="17"/>
  <c r="G9" i="2"/>
  <c r="G9" i="21"/>
  <c r="G9" i="20"/>
  <c r="G9" i="19"/>
  <c r="G9" i="18"/>
  <c r="G9" i="17"/>
  <c r="G8" i="2"/>
  <c r="G8" i="21"/>
  <c r="G8" i="19"/>
  <c r="G8" i="17"/>
  <c r="G7" i="2"/>
  <c r="G6" i="24" s="1"/>
  <c r="G7" i="21"/>
  <c r="G7" i="20"/>
  <c r="G7" i="19"/>
  <c r="G7" i="18"/>
  <c r="G7" i="17"/>
  <c r="G6" i="2"/>
  <c r="G6" i="21"/>
  <c r="G6" i="19"/>
  <c r="G6" i="17"/>
  <c r="G5" i="20"/>
  <c r="G5" i="18"/>
  <c r="M68" i="3"/>
  <c r="B9" l="1"/>
  <c r="M62" i="14"/>
  <c r="M96" s="1"/>
  <c r="M131" s="1"/>
  <c r="M166" s="1"/>
  <c r="M201" s="1"/>
  <c r="M236" s="1"/>
  <c r="M271" s="1"/>
  <c r="B5" i="3"/>
  <c r="G6"/>
  <c r="G7"/>
  <c r="G7" i="24"/>
  <c r="G8" i="3"/>
  <c r="G8" i="24"/>
  <c r="G9" i="3"/>
  <c r="G9" i="24"/>
  <c r="B6" i="3"/>
  <c r="B6" i="24"/>
  <c r="B4" i="19"/>
  <c r="B4" i="23"/>
  <c r="C64" i="3"/>
  <c r="C64" i="24"/>
  <c r="M65" i="14"/>
  <c r="M67" i="24"/>
  <c r="G39" i="14"/>
  <c r="G73" s="1"/>
  <c r="G5" i="23"/>
  <c r="M65" i="3"/>
  <c r="M65" i="24"/>
  <c r="G3" i="3"/>
  <c r="B7"/>
  <c r="G5"/>
  <c r="G5" i="24"/>
  <c r="B4" i="3"/>
  <c r="B4" i="24"/>
  <c r="B8" i="3"/>
  <c r="B8" i="24"/>
  <c r="B3" i="3"/>
  <c r="B3" i="24"/>
  <c r="C63" i="14"/>
  <c r="C65" i="24"/>
  <c r="M66" i="14"/>
  <c r="M68" i="24"/>
  <c r="G40" i="14"/>
  <c r="G74" s="1"/>
  <c r="G6" i="23"/>
  <c r="G7" i="4"/>
  <c r="G7" i="31"/>
  <c r="G7" i="25"/>
  <c r="G3" i="4"/>
  <c r="G3" i="31"/>
  <c r="G3" i="25"/>
  <c r="B6" i="4"/>
  <c r="B6" i="31"/>
  <c r="B6" i="25"/>
  <c r="B7" i="4"/>
  <c r="B7" i="31"/>
  <c r="B7" i="25"/>
  <c r="M147" i="4"/>
  <c r="M23" i="31"/>
  <c r="M147" i="25"/>
  <c r="G5" i="4"/>
  <c r="G5" i="31"/>
  <c r="G5" i="25"/>
  <c r="G6" i="4"/>
  <c r="G6" i="31"/>
  <c r="G6" i="25"/>
  <c r="B4" i="4"/>
  <c r="B4" i="31"/>
  <c r="B4" i="25"/>
  <c r="B5" i="4"/>
  <c r="B5" i="31"/>
  <c r="B5" i="25"/>
  <c r="B8" i="4"/>
  <c r="B8" i="31"/>
  <c r="B8" i="25"/>
  <c r="B9" i="4"/>
  <c r="B9" i="31"/>
  <c r="B9" i="25"/>
  <c r="B3" i="4"/>
  <c r="B3" i="31"/>
  <c r="B3" i="25"/>
  <c r="M100" i="5"/>
  <c r="M99" i="27" s="1"/>
  <c r="M100" i="26"/>
  <c r="C66" i="14"/>
  <c r="C68" i="24"/>
  <c r="C65" i="14"/>
  <c r="C67" i="24"/>
  <c r="P15" i="10"/>
  <c r="P23" s="1"/>
  <c r="Q24" s="1"/>
  <c r="Q97" i="5"/>
  <c r="Q98" s="1"/>
  <c r="P117" i="7"/>
  <c r="P98" i="5"/>
  <c r="Q93" i="8"/>
  <c r="Q117" i="7"/>
  <c r="I20" i="10" s="1"/>
  <c r="G109" i="14"/>
  <c r="G264" i="17"/>
  <c r="B4" i="20"/>
  <c r="B4" i="18"/>
  <c r="B9" i="20"/>
  <c r="B9" i="18"/>
  <c r="B7" i="20"/>
  <c r="B7" i="18"/>
  <c r="B5" i="20"/>
  <c r="B5" i="18"/>
  <c r="G10" i="20"/>
  <c r="G10" i="18"/>
  <c r="G8" i="20"/>
  <c r="G8" i="18"/>
  <c r="G108" i="14"/>
  <c r="G263" i="17"/>
  <c r="Q97" i="6"/>
  <c r="M67" i="3"/>
  <c r="G5" i="17"/>
  <c r="G5" i="19"/>
  <c r="G5" i="21"/>
  <c r="G5" i="2"/>
  <c r="G6" i="18"/>
  <c r="G6" i="20"/>
  <c r="M41" i="17"/>
  <c r="C67" i="3"/>
  <c r="M46" i="17"/>
  <c r="M190" l="1"/>
  <c r="M99" i="6"/>
  <c r="M119" i="28" s="1"/>
  <c r="G4" i="3"/>
  <c r="G4" i="31" s="1"/>
  <c r="G4" i="24"/>
  <c r="G4" i="4"/>
  <c r="B9" i="5"/>
  <c r="B9" i="26"/>
  <c r="B5" i="5"/>
  <c r="B5" i="26"/>
  <c r="G6" i="5"/>
  <c r="G6" i="26"/>
  <c r="M101" i="5"/>
  <c r="M101" i="26"/>
  <c r="B6" i="5"/>
  <c r="B6" i="26"/>
  <c r="G7" i="5"/>
  <c r="G7" i="26"/>
  <c r="B3" i="5"/>
  <c r="B3" i="26"/>
  <c r="B8" i="5"/>
  <c r="B8" i="26"/>
  <c r="B4" i="5"/>
  <c r="B4" i="26"/>
  <c r="G5" i="5"/>
  <c r="G5" i="26"/>
  <c r="B7" i="5"/>
  <c r="B7" i="26"/>
  <c r="G3" i="5"/>
  <c r="G3" i="26"/>
  <c r="Q26" i="10"/>
  <c r="G143" i="14"/>
  <c r="G99" i="17"/>
  <c r="G100"/>
  <c r="G144" i="14"/>
  <c r="M119" i="7" l="1"/>
  <c r="M94" i="29" s="1"/>
  <c r="M239" i="17"/>
  <c r="G4" i="25"/>
  <c r="B7" i="29"/>
  <c r="B7" i="28"/>
  <c r="B7" i="30"/>
  <c r="B7" i="27"/>
  <c r="B7" i="9"/>
  <c r="B7" i="8"/>
  <c r="B7" i="7"/>
  <c r="B7" i="6"/>
  <c r="B4" i="29"/>
  <c r="B4" i="28"/>
  <c r="B4" i="30"/>
  <c r="B4" i="27"/>
  <c r="B4" i="9"/>
  <c r="B4" i="8"/>
  <c r="B4" i="7"/>
  <c r="B4" i="6"/>
  <c r="B3"/>
  <c r="B3" i="29"/>
  <c r="B3" i="28"/>
  <c r="B3" i="30"/>
  <c r="B3" i="27"/>
  <c r="B3" i="9"/>
  <c r="B3" i="7"/>
  <c r="B3" i="8"/>
  <c r="M100" i="27"/>
  <c r="M191" i="17"/>
  <c r="M100" i="6"/>
  <c r="G4" i="5"/>
  <c r="G4" i="26"/>
  <c r="G3" i="30"/>
  <c r="G3" i="27"/>
  <c r="G3" i="29"/>
  <c r="G3" i="28"/>
  <c r="G3" i="9"/>
  <c r="G3" i="6"/>
  <c r="G3" i="7"/>
  <c r="G3" i="8"/>
  <c r="G5" i="30"/>
  <c r="G5" i="27"/>
  <c r="G5" i="29"/>
  <c r="G5" i="28"/>
  <c r="G5" i="8"/>
  <c r="G5" i="7"/>
  <c r="G5" i="6"/>
  <c r="G5" i="9"/>
  <c r="B8" i="29"/>
  <c r="B8" i="28"/>
  <c r="B8" i="30"/>
  <c r="B8" i="27"/>
  <c r="B8" i="9"/>
  <c r="B8" i="8"/>
  <c r="B8" i="7"/>
  <c r="B8" i="6"/>
  <c r="G7" i="30"/>
  <c r="G7" i="27"/>
  <c r="G7" i="29"/>
  <c r="G7" i="28"/>
  <c r="G7" i="9"/>
  <c r="G7" i="8"/>
  <c r="G7" i="7"/>
  <c r="G7" i="6"/>
  <c r="B6" i="29"/>
  <c r="B6" i="28"/>
  <c r="B6" i="30"/>
  <c r="B6" i="27"/>
  <c r="B6" i="8"/>
  <c r="B6" i="6"/>
  <c r="B6" i="9"/>
  <c r="B6" i="7"/>
  <c r="G6" i="30"/>
  <c r="G6" i="27"/>
  <c r="G6" i="29"/>
  <c r="G6" i="28"/>
  <c r="G6" i="9"/>
  <c r="G6" i="6"/>
  <c r="G6" i="7"/>
  <c r="G6" i="8"/>
  <c r="B5" i="6"/>
  <c r="B5" i="29"/>
  <c r="B5" i="28"/>
  <c r="B5" i="30"/>
  <c r="B5" i="27"/>
  <c r="B5" i="9"/>
  <c r="B5" i="7"/>
  <c r="B5" i="8"/>
  <c r="B9" i="30"/>
  <c r="B9" i="27"/>
  <c r="B9" i="29"/>
  <c r="B9" i="28"/>
  <c r="B9" i="6"/>
  <c r="B9" i="8"/>
  <c r="B9" i="9"/>
  <c r="B9" i="7"/>
  <c r="I23" i="10"/>
  <c r="G178" i="14"/>
  <c r="G155" i="17"/>
  <c r="G179" i="14"/>
  <c r="G156" i="17"/>
  <c r="M94" i="8"/>
  <c r="M298" i="17"/>
  <c r="M120" i="28" l="1"/>
  <c r="M240" i="17"/>
  <c r="M120" i="7"/>
  <c r="G4" i="30"/>
  <c r="G4" i="27"/>
  <c r="G4" i="29"/>
  <c r="G4" i="28"/>
  <c r="G4" i="7"/>
  <c r="G4" i="8"/>
  <c r="G4" i="9"/>
  <c r="G4" i="6"/>
  <c r="M92" i="9"/>
  <c r="M92" i="30"/>
  <c r="M416" i="17"/>
  <c r="M357"/>
  <c r="G205"/>
  <c r="G214" i="14"/>
  <c r="G213"/>
  <c r="G204" i="17"/>
  <c r="M95" i="29" l="1"/>
  <c r="M95" i="8"/>
  <c r="M299" i="17"/>
  <c r="G381"/>
  <c r="G248" i="14"/>
  <c r="G322" i="17" s="1"/>
  <c r="G382"/>
  <c r="G249" i="14"/>
  <c r="G323" i="17" s="1"/>
  <c r="M93" i="30" l="1"/>
  <c r="M93" i="9"/>
  <c r="M417" i="17" s="1"/>
  <c r="M358"/>
</calcChain>
</file>

<file path=xl/sharedStrings.xml><?xml version="1.0" encoding="utf-8"?>
<sst xmlns="http://schemas.openxmlformats.org/spreadsheetml/2006/main" count="16569" uniqueCount="1432">
  <si>
    <t>Provinsi</t>
  </si>
  <si>
    <t>:</t>
  </si>
  <si>
    <t>DAERAH KHUSUS IBUKOTA JAKARTA</t>
  </si>
  <si>
    <t>Kab./Kota</t>
  </si>
  <si>
    <t>Bidang</t>
  </si>
  <si>
    <t>Unit Organisasi</t>
  </si>
  <si>
    <t>SUDIN KESEHATAN MASYARAKAT</t>
  </si>
  <si>
    <t>Sub Unit Organisasi</t>
  </si>
  <si>
    <t>PKM KEC. MATRAMAN</t>
  </si>
  <si>
    <t>U P B</t>
  </si>
  <si>
    <t>NOMOR</t>
  </si>
  <si>
    <t>SPESIFIKASI BARANG</t>
  </si>
  <si>
    <t>JUMLAH</t>
  </si>
  <si>
    <t>Asal/Cara Perolehan Barang</t>
  </si>
  <si>
    <t>Merk/
Type</t>
  </si>
  <si>
    <t>Bahan</t>
  </si>
  <si>
    <t>Satuan</t>
  </si>
  <si>
    <t>Keterangan</t>
  </si>
  <si>
    <t>Urut</t>
  </si>
  <si>
    <t>Kode Barang</t>
  </si>
  <si>
    <t>Register</t>
  </si>
  <si>
    <t>Nama / Jenis Barang</t>
  </si>
  <si>
    <t>Barang</t>
  </si>
  <si>
    <t>Harga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</si>
  <si>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</si>
  <si>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</si>
  <si>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</si>
  <si>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</si>
  <si>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</si>
  <si>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</si>
  <si>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</si>
  <si>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</si>
  <si>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</si>
  <si>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</si>
  <si>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</si>
  <si>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</si>
  <si>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</si>
  <si>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</si>
  <si>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</si>
  <si>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02.04.03.08.12</t>
  </si>
  <si>
    <t>0001 s/d 0008</t>
  </si>
  <si>
    <t>Termometer Standard</t>
  </si>
  <si>
    <t>- / -</t>
  </si>
  <si>
    <t>-</t>
  </si>
  <si>
    <t>Pembelian</t>
  </si>
  <si>
    <t>B</t>
  </si>
  <si>
    <t>02.06.01.05.07</t>
  </si>
  <si>
    <t>0001</t>
  </si>
  <si>
    <t>Papan Pengumunan</t>
  </si>
  <si>
    <t>02.07.02.01.08</t>
  </si>
  <si>
    <t>Sound System</t>
  </si>
  <si>
    <t>02.08.01.01.05</t>
  </si>
  <si>
    <t>0001 s/d 0004</t>
  </si>
  <si>
    <t>Tensi Meter</t>
  </si>
  <si>
    <t>02.08.01.02.55</t>
  </si>
  <si>
    <t>0001 s/d 0002</t>
  </si>
  <si>
    <t>Alat Kedokteran Gigi Lain Lain</t>
  </si>
  <si>
    <t>Citojet / -</t>
  </si>
  <si>
    <t>0003</t>
  </si>
  <si>
    <t>Amalgamator / -</t>
  </si>
  <si>
    <t>0004 s/d 0005</t>
  </si>
  <si>
    <t>Kaca Mata Laser / -</t>
  </si>
  <si>
    <t>02.08.01.06.17</t>
  </si>
  <si>
    <t>Cassette</t>
  </si>
  <si>
    <t>Cassette Film Radiologi / -</t>
  </si>
  <si>
    <t>0002 s/d 0003</t>
  </si>
  <si>
    <t>02.09.01.47.33</t>
  </si>
  <si>
    <t>0001 s/d 0003</t>
  </si>
  <si>
    <t>Micropipette</t>
  </si>
  <si>
    <t>MENGETAHUI</t>
  </si>
  <si>
    <t>02.06.01.01.03</t>
  </si>
  <si>
    <t>Mesin Ketik Manual Longewagen (18)</t>
  </si>
  <si>
    <t>Royal / -</t>
  </si>
  <si>
    <t>18 inc</t>
  </si>
  <si>
    <t>02.06.01.02.07</t>
  </si>
  <si>
    <t>0002</t>
  </si>
  <si>
    <t>Mesin Kas Register</t>
  </si>
  <si>
    <t>02.06.01.04.14</t>
  </si>
  <si>
    <t>0002 s/d 0004</t>
  </si>
  <si>
    <t>Lemari kayu</t>
  </si>
  <si>
    <t>- / Lemari Arsip</t>
  </si>
  <si>
    <t>Kayu/Kaca</t>
  </si>
  <si>
    <t>02.06.01.05.05</t>
  </si>
  <si>
    <t>Alat Penghancur Kertas</t>
  </si>
  <si>
    <t>AURORA / Cross-Cut Shreder AS750C</t>
  </si>
  <si>
    <t>Campuran</t>
  </si>
  <si>
    <t>Max.7 Sheet</t>
  </si>
  <si>
    <t>02.06.02.01.11</t>
  </si>
  <si>
    <t>Meja Tulis</t>
  </si>
  <si>
    <t>Kayu</t>
  </si>
  <si>
    <t>02.06.02.01.27</t>
  </si>
  <si>
    <t>0001 s/d 0020</t>
  </si>
  <si>
    <t>Kursi Rapat</t>
  </si>
  <si>
    <t>- / Warna Biru</t>
  </si>
  <si>
    <t>02.06.02.01.30</t>
  </si>
  <si>
    <t>Kursi Putar</t>
  </si>
  <si>
    <t>02.06.02.01.37</t>
  </si>
  <si>
    <t>Meja Komputer</t>
  </si>
  <si>
    <t>02.06.02.04.01</t>
  </si>
  <si>
    <t>0007</t>
  </si>
  <si>
    <t>Lemari Es</t>
  </si>
  <si>
    <t>SHARP / 2 Pintu Kaca GSC 688 / -</t>
  </si>
  <si>
    <t>02.06.02.06.03</t>
  </si>
  <si>
    <t>0003 s/d 0004</t>
  </si>
  <si>
    <t>Televisi</t>
  </si>
  <si>
    <t>- / Layar Datar</t>
  </si>
  <si>
    <t>02.06.02.06.23</t>
  </si>
  <si>
    <t>Tustel</t>
  </si>
  <si>
    <t>Fuji Film (DIgital Camera) / A100 / -</t>
  </si>
  <si>
    <t>02.06.03.02.01</t>
  </si>
  <si>
    <t>0016 s/d 0018</t>
  </si>
  <si>
    <t>P.C Unit</t>
  </si>
  <si>
    <t>Acer (Printer + UPS + Meja) / Intel Pentium Core 2 Duo</t>
  </si>
  <si>
    <t>02.06.03.02.03</t>
  </si>
  <si>
    <t>Note Book</t>
  </si>
  <si>
    <t>Toshiba / U400-P301</t>
  </si>
  <si>
    <t>02.06.03.04.08</t>
  </si>
  <si>
    <t>Printer</t>
  </si>
  <si>
    <t>Epson / LX300</t>
  </si>
  <si>
    <t>02.07.01.01.20</t>
  </si>
  <si>
    <t>Compact Disc. Player</t>
  </si>
  <si>
    <t>- / DVD Player</t>
  </si>
  <si>
    <t>02.08.01.01.59</t>
  </si>
  <si>
    <t>0008 s/d 0015</t>
  </si>
  <si>
    <t>Korem Tang</t>
  </si>
  <si>
    <t>Stainles</t>
  </si>
  <si>
    <t>0016</t>
  </si>
  <si>
    <t>02.08.01.03.65</t>
  </si>
  <si>
    <t>Alat Kedokteran KB Lain Lain</t>
  </si>
  <si>
    <t>Dopler / Auotomatic</t>
  </si>
  <si>
    <t>0002 s/d 0006</t>
  </si>
  <si>
    <t>- / Busi Sedang u/ IUD</t>
  </si>
  <si>
    <t>0007 s/d 0011</t>
  </si>
  <si>
    <t>- / Gunting u/ IUD</t>
  </si>
  <si>
    <t>02.08.01.07.35</t>
  </si>
  <si>
    <t>Alat Farmasi Lain-Lain</t>
  </si>
  <si>
    <t>Pembuat Puyer /  Lumpang &amp; Mortir</t>
  </si>
  <si>
    <t>Pembuat Puyer / -</t>
  </si>
  <si>
    <t>02.08.01.08.04</t>
  </si>
  <si>
    <t>Circumsision Set</t>
  </si>
  <si>
    <t>- / Alat Sunat Laser</t>
  </si>
  <si>
    <t>Stainless</t>
  </si>
  <si>
    <t>02.08.01.09.70</t>
  </si>
  <si>
    <t>Examination Lamp</t>
  </si>
  <si>
    <t>- / Lampu Sorot (Pakai Tiang)</t>
  </si>
  <si>
    <t>02.08.01.16.08</t>
  </si>
  <si>
    <t>Resuscitator</t>
  </si>
  <si>
    <t>- / Dewasa-</t>
  </si>
  <si>
    <t>02.08.01.16.25</t>
  </si>
  <si>
    <t>ECG 3 Channel</t>
  </si>
  <si>
    <t>- / Portabel</t>
  </si>
  <si>
    <t>02.09.03.06.01</t>
  </si>
  <si>
    <t>Generator Set (Lab Scale)</t>
  </si>
  <si>
    <t>12000W</t>
  </si>
  <si>
    <t>02.02.03.05.01</t>
  </si>
  <si>
    <t>Transportable Water Pomp</t>
  </si>
  <si>
    <t>jet pump  / 300 watt</t>
  </si>
  <si>
    <t>02.06.01.05.01</t>
  </si>
  <si>
    <t>0002 s/d 0007</t>
  </si>
  <si>
    <t>Papan Visuil</t>
  </si>
  <si>
    <t>campuran</t>
  </si>
  <si>
    <t>0008</t>
  </si>
  <si>
    <t>- / papan data pegawai</t>
  </si>
  <si>
    <t>0009</t>
  </si>
  <si>
    <t>- / papan alur pelayanan</t>
  </si>
  <si>
    <t>0010</t>
  </si>
  <si>
    <t>- / papan data wilayah</t>
  </si>
  <si>
    <t>0019 s/d 0021</t>
  </si>
  <si>
    <t>hp compaq presaro cq / 3320l dekstop pc</t>
  </si>
  <si>
    <t>02.08.01.01.04</t>
  </si>
  <si>
    <t>Stetoscope</t>
  </si>
  <si>
    <t>0005 s/d 0013</t>
  </si>
  <si>
    <t>- / air raksa</t>
  </si>
  <si>
    <t>02.08.01.01.62</t>
  </si>
  <si>
    <t>Tabung Oksigen</t>
  </si>
  <si>
    <t>02.08.01.02.02</t>
  </si>
  <si>
    <t>Dental Unit</t>
  </si>
  <si>
    <t>3 way syringe dental unit / -</t>
  </si>
  <si>
    <t>02.08.02.03.22</t>
  </si>
  <si>
    <t>Compressor</t>
  </si>
  <si>
    <t>oiless air 1hp / -</t>
  </si>
  <si>
    <t>02.09.01.20.21</t>
  </si>
  <si>
    <t>Alat Lab  Hematologi Lain-Lain</t>
  </si>
  <si>
    <t>02.07.02.01.20</t>
  </si>
  <si>
    <t>Facsimile</t>
  </si>
  <si>
    <t>Panasonic / -</t>
  </si>
  <si>
    <t>DKI</t>
  </si>
  <si>
    <t>02.09.01.46.04</t>
  </si>
  <si>
    <t>Alat Pemadam Kebakaran</t>
  </si>
  <si>
    <t>Yamato / -</t>
  </si>
  <si>
    <t>Pemda DKI</t>
  </si>
  <si>
    <t>02.06.02.04.06</t>
  </si>
  <si>
    <t>Kipas Angin</t>
  </si>
  <si>
    <t>0006</t>
  </si>
  <si>
    <t>Maspion / Kipas Angin tempel</t>
  </si>
  <si>
    <t>02.08.01.01.19</t>
  </si>
  <si>
    <t>Instrument Kabinet</t>
  </si>
  <si>
    <t>Besi</t>
  </si>
  <si>
    <t>0003 s/d 0005</t>
  </si>
  <si>
    <t>Sanyo / 2 Pintu</t>
  </si>
  <si>
    <t>Toshiba / 2 Pintu</t>
  </si>
  <si>
    <t>02.06.02.04.04</t>
  </si>
  <si>
    <t>AC Split</t>
  </si>
  <si>
    <t>Pansonic / -</t>
  </si>
  <si>
    <t>0015</t>
  </si>
  <si>
    <t>0017</t>
  </si>
  <si>
    <t>0021</t>
  </si>
  <si>
    <t>02.06.04.03.09</t>
  </si>
  <si>
    <t>Kursi Kerja Pejabat Lain-lain</t>
  </si>
  <si>
    <t>YUBY / Kursi Putar</t>
  </si>
  <si>
    <t>0008 s/d 0016</t>
  </si>
  <si>
    <t>0019 s/d 0020</t>
  </si>
  <si>
    <t>02.03.01.04.01</t>
  </si>
  <si>
    <t>Mobil Ambulance</t>
  </si>
  <si>
    <t>Mitsubishi / L 300</t>
  </si>
  <si>
    <t>R 0232554_x000D_M 4D56C301061</t>
  </si>
  <si>
    <t>Sharp / -</t>
  </si>
  <si>
    <t>- / Lemari Dinding</t>
  </si>
  <si>
    <t>National</t>
  </si>
  <si>
    <t>1 PK</t>
  </si>
  <si>
    <t>0005</t>
  </si>
  <si>
    <t>0012</t>
  </si>
  <si>
    <t>0018 s/d 0019</t>
  </si>
  <si>
    <t>0007 s/d 0008</t>
  </si>
  <si>
    <t>Panasonik / Dinding</t>
  </si>
  <si>
    <t>02.06.04.05.08</t>
  </si>
  <si>
    <t>0001 s/d 0028</t>
  </si>
  <si>
    <t>Kursi Hadap Depan Meja Kerja Pejabat Lain-lain</t>
  </si>
  <si>
    <t>Futura / -</t>
  </si>
  <si>
    <t>Stenlis</t>
  </si>
  <si>
    <t>Harga Satuan : 100.000,00</t>
  </si>
  <si>
    <t>0043 s/d 0046</t>
  </si>
  <si>
    <t>0060 s/d 0062</t>
  </si>
  <si>
    <t>02.09.01.12.0*</t>
  </si>
  <si>
    <t>Alat Kedokteran Umum Lain-Lain</t>
  </si>
  <si>
    <t>- / Huma Lizer 2000</t>
  </si>
  <si>
    <t>02.03.01.05.01</t>
  </si>
  <si>
    <t>Sepeda Motor</t>
  </si>
  <si>
    <t>Fukuda Dyna Jet / -</t>
  </si>
  <si>
    <t>MF9HCGB223N001075_x000D_FX150FMG030101647</t>
  </si>
  <si>
    <t>Dinas</t>
  </si>
  <si>
    <t>100</t>
  </si>
  <si>
    <t>KB</t>
  </si>
  <si>
    <t>IBM</t>
  </si>
  <si>
    <t>KPTI</t>
  </si>
  <si>
    <t>Rakitan / Pentium 4</t>
  </si>
  <si>
    <t>0009 s/d 0014</t>
  </si>
  <si>
    <t>Rakitan / -</t>
  </si>
  <si>
    <t>APBD 2004</t>
  </si>
  <si>
    <t>02.06.03.06.01</t>
  </si>
  <si>
    <t>Server</t>
  </si>
  <si>
    <t>02.06.02.01.33</t>
  </si>
  <si>
    <t>0012 s/d 0031</t>
  </si>
  <si>
    <t>Bangku Tunggu</t>
  </si>
  <si>
    <t>B / K</t>
  </si>
  <si>
    <t>Jamsotek</t>
  </si>
  <si>
    <t>02.06.03.02.02</t>
  </si>
  <si>
    <t>Lap Top</t>
  </si>
  <si>
    <t>Toshiba / -</t>
  </si>
  <si>
    <t>02.08.01.01.01</t>
  </si>
  <si>
    <t>Sterilisator</t>
  </si>
  <si>
    <t>Elitech / Kering</t>
  </si>
  <si>
    <t>02.03.01.02.03</t>
  </si>
  <si>
    <t>Mini Bus (Penumpang 14 orang ke bawah)</t>
  </si>
  <si>
    <t>Suzuki /  AVP</t>
  </si>
  <si>
    <t>1139160_x000D_MF9HCGB223N001_x000D_FX160FNG030101</t>
  </si>
  <si>
    <t>02.06.01.04.04</t>
  </si>
  <si>
    <t>Filling Besi/Metal</t>
  </si>
  <si>
    <t>Elite</t>
  </si>
  <si>
    <t>DAS / -</t>
  </si>
  <si>
    <t>0004</t>
  </si>
  <si>
    <t>Thosiba</t>
  </si>
  <si>
    <t>Hibah</t>
  </si>
  <si>
    <t>0020</t>
  </si>
  <si>
    <t>02.06.02.04.09</t>
  </si>
  <si>
    <t>Reach in Frezzer</t>
  </si>
  <si>
    <t>Frezer Vaksin RC</t>
  </si>
  <si>
    <t>Sudinkes</t>
  </si>
  <si>
    <t>02.06.02.06.12</t>
  </si>
  <si>
    <t>Wireless</t>
  </si>
  <si>
    <t>TOA / ZW-G 88</t>
  </si>
  <si>
    <t>02.06.04.06.11</t>
  </si>
  <si>
    <t>Kursi Tamu di Ruangan Pejabat Lain-lain</t>
  </si>
  <si>
    <t>02.06.01.05.28</t>
  </si>
  <si>
    <t>Overhead Projektor</t>
  </si>
  <si>
    <t>3M / -</t>
  </si>
  <si>
    <t>- / MK 204 VEST</t>
  </si>
  <si>
    <t>0013</t>
  </si>
  <si>
    <t>Toshiba / M 5001314 E</t>
  </si>
  <si>
    <t>02.07.01.01.03</t>
  </si>
  <si>
    <t>Proyektor + Attachment</t>
  </si>
  <si>
    <t>TOSHIBA / -</t>
  </si>
  <si>
    <t>02.07.01.02.57</t>
  </si>
  <si>
    <t>Lighting Stand Tripod</t>
  </si>
  <si>
    <t>Brather / 4 Laci</t>
  </si>
  <si>
    <t>0027</t>
  </si>
  <si>
    <t>- / Lemari Status Kartu</t>
  </si>
  <si>
    <t>02.06.02.01.08</t>
  </si>
  <si>
    <t>Tempat Tidur Besi/Metal (Lengkap)</t>
  </si>
  <si>
    <t>- / Tempat Tidur Periksa</t>
  </si>
  <si>
    <t>Kayu/Besi</t>
  </si>
  <si>
    <t>Subsidi</t>
  </si>
  <si>
    <t>0005 s/d 0006</t>
  </si>
  <si>
    <t>Sharp / 2 Pintu</t>
  </si>
  <si>
    <t>0022 s/d 0024</t>
  </si>
  <si>
    <t>Cosmos / -</t>
  </si>
  <si>
    <t>0004 s/d 0006</t>
  </si>
  <si>
    <t>Rakitan / Pentium 4 Core 2 Quad</t>
  </si>
  <si>
    <t>02.06.04.07.06</t>
  </si>
  <si>
    <t>Lemari Arsip untuk arsip Dinamis</t>
  </si>
  <si>
    <t>- / Kering</t>
  </si>
  <si>
    <t>02.03.01.03.02</t>
  </si>
  <si>
    <t>Pick Up</t>
  </si>
  <si>
    <t>Toyota Kijang / Pick Up</t>
  </si>
  <si>
    <t>CC</t>
  </si>
  <si>
    <t>1290</t>
  </si>
  <si>
    <t>02.08.01.02.01</t>
  </si>
  <si>
    <t>Dental Chair</t>
  </si>
  <si>
    <t>02.06.01.04.01</t>
  </si>
  <si>
    <t>Lemari Besi</t>
  </si>
  <si>
    <t>Elite / -</t>
  </si>
  <si>
    <t>Elite / 4 Laci</t>
  </si>
  <si>
    <t>0009 s/d 0010</t>
  </si>
  <si>
    <t>0011 s/d 0012</t>
  </si>
  <si>
    <t>Elite / 3 Laci</t>
  </si>
  <si>
    <t>Heros / 3 Laci</t>
  </si>
  <si>
    <t>0014</t>
  </si>
  <si>
    <t>Alba / 4 Laci</t>
  </si>
  <si>
    <t>0018</t>
  </si>
  <si>
    <t>Heros / 4 Laci</t>
  </si>
  <si>
    <t>0019</t>
  </si>
  <si>
    <t>Alba / 5 Laci</t>
  </si>
  <si>
    <t>0023</t>
  </si>
  <si>
    <t>0024</t>
  </si>
  <si>
    <t>0025 s/d 0026</t>
  </si>
  <si>
    <t>0028</t>
  </si>
  <si>
    <t>0029</t>
  </si>
  <si>
    <t>0030</t>
  </si>
  <si>
    <t>02.06.01.04.10</t>
  </si>
  <si>
    <t>Peti Uang</t>
  </si>
  <si>
    <t>Tiger / -</t>
  </si>
  <si>
    <t>02.06.01.04.12</t>
  </si>
  <si>
    <t>Lemari Kaca</t>
  </si>
  <si>
    <t>Besi + Kaca</t>
  </si>
  <si>
    <t>ELMPO HV-300 / -</t>
  </si>
  <si>
    <t>RB</t>
  </si>
  <si>
    <t>0004 s/d 0011</t>
  </si>
  <si>
    <t>0012 s/d 0014</t>
  </si>
  <si>
    <t>0032 s/d 0039</t>
  </si>
  <si>
    <t>Harga Satuan : 50.000,00</t>
  </si>
  <si>
    <t>National / Gantung</t>
  </si>
  <si>
    <t>National / Dinding</t>
  </si>
  <si>
    <t>Electrolux / Frezer Vaksin RC</t>
  </si>
  <si>
    <t>02.06.04.01.09</t>
  </si>
  <si>
    <t>Meja Kerja Pejabat Lain-lain</t>
  </si>
  <si>
    <t>02.06.04.01.10</t>
  </si>
  <si>
    <t>Harga Satuan : 40.000,00</t>
  </si>
  <si>
    <t>0029 s/d 0037</t>
  </si>
  <si>
    <t>Dino / -</t>
  </si>
  <si>
    <t>0038 s/d 0041</t>
  </si>
  <si>
    <t>0042</t>
  </si>
  <si>
    <t>0043 s/d 0054</t>
  </si>
  <si>
    <t>0055 s/d 0058</t>
  </si>
  <si>
    <t>02.06.04.02.14</t>
  </si>
  <si>
    <t>Meja Rapat Pejabat Lain-lain</t>
  </si>
  <si>
    <t>2,5 x 1,5 M</t>
  </si>
  <si>
    <t>- / Kursi Putar Kabid</t>
  </si>
  <si>
    <t>0006 s/d 0007</t>
  </si>
  <si>
    <t>kayu</t>
  </si>
  <si>
    <t>0021 s/d 0026</t>
  </si>
  <si>
    <t>- / Kursi Putar</t>
  </si>
  <si>
    <t>0027 s/d 0030</t>
  </si>
  <si>
    <t>Yuby / Kursi Putar</t>
  </si>
  <si>
    <t>0031</t>
  </si>
  <si>
    <t>0032</t>
  </si>
  <si>
    <t>0033</t>
  </si>
  <si>
    <t>0034</t>
  </si>
  <si>
    <t>0035 s/d 0039</t>
  </si>
  <si>
    <t>- / Kursi Besi</t>
  </si>
  <si>
    <t>02.08.01.01.10</t>
  </si>
  <si>
    <t>Timbangan Bayi</t>
  </si>
  <si>
    <t>02.08.01.02.22</t>
  </si>
  <si>
    <t>Dental Cabinet</t>
  </si>
  <si>
    <t>Lokal / -</t>
  </si>
  <si>
    <t>02.09.01.46.81</t>
  </si>
  <si>
    <t>Generator</t>
  </si>
  <si>
    <t>Yanmar / T 5190 H</t>
  </si>
  <si>
    <t>02.04.02.07.09</t>
  </si>
  <si>
    <t>0001 s/d 0017</t>
  </si>
  <si>
    <t>Tang</t>
  </si>
  <si>
    <t>- / Operasi</t>
  </si>
  <si>
    <t>Harga Satuan : 200.000,00</t>
  </si>
  <si>
    <t>02.08.01.01.09</t>
  </si>
  <si>
    <t>Timbangan Badan</t>
  </si>
  <si>
    <t>02.08.01.01.41</t>
  </si>
  <si>
    <t>Auto Clape</t>
  </si>
  <si>
    <t>Jepang / -</t>
  </si>
  <si>
    <t>02.08.01.01.46</t>
  </si>
  <si>
    <t>Phisychians Examining Lamp</t>
  </si>
  <si>
    <t>- / Lampu Sorot</t>
  </si>
  <si>
    <t>0001 s/d 0007</t>
  </si>
  <si>
    <t>- / Korentang</t>
  </si>
  <si>
    <t>Lokal</t>
  </si>
  <si>
    <t>02.08.01.02.26</t>
  </si>
  <si>
    <t>Bein</t>
  </si>
  <si>
    <t>- / Lurus</t>
  </si>
  <si>
    <t>02.08.01.02.27</t>
  </si>
  <si>
    <t>Mesial Cryer</t>
  </si>
  <si>
    <t>Jepang / 42-530-05</t>
  </si>
  <si>
    <t>0005 s/d 0012</t>
  </si>
  <si>
    <t>Jepang / Kanan &amp; Kiri</t>
  </si>
  <si>
    <t>02.08.01.02.43</t>
  </si>
  <si>
    <t>Plastisch Instrument</t>
  </si>
  <si>
    <t>02.08.01.02.44</t>
  </si>
  <si>
    <t>Cemant Stopper</t>
  </si>
  <si>
    <t>02.08.01.02.47</t>
  </si>
  <si>
    <t>0001 s/d 0005</t>
  </si>
  <si>
    <t>Scaler</t>
  </si>
  <si>
    <t>- / Standar</t>
  </si>
  <si>
    <t>02.08.01.04.27</t>
  </si>
  <si>
    <t>Dressing Forceps</t>
  </si>
  <si>
    <t>Jepang / Dressing Drum</t>
  </si>
  <si>
    <t>02.08.01.07.19</t>
  </si>
  <si>
    <t>Spatula</t>
  </si>
  <si>
    <t>02.09.01.07.10</t>
  </si>
  <si>
    <t>Microscope Binokular</t>
  </si>
  <si>
    <t>02.09.01.17.18</t>
  </si>
  <si>
    <t>0001 s/d 0006</t>
  </si>
  <si>
    <t>Washing Instrument</t>
  </si>
  <si>
    <t>China / Bak Instrument</t>
  </si>
  <si>
    <t>02.09.01.25.04</t>
  </si>
  <si>
    <t>0001 s/d 0019</t>
  </si>
  <si>
    <t>Kaca Plan Paralel</t>
  </si>
  <si>
    <t>- / Kaca Mulut</t>
  </si>
  <si>
    <t>0020 s/d 0029</t>
  </si>
  <si>
    <t>02.09.01.46.37</t>
  </si>
  <si>
    <t>Cross Blaser</t>
  </si>
  <si>
    <t>- / Blaser Slenge</t>
  </si>
  <si>
    <t>02.09.02.05.62</t>
  </si>
  <si>
    <t>Gunting</t>
  </si>
  <si>
    <t>02.09.04.07.13</t>
  </si>
  <si>
    <t>Opto electronics Lain-lain</t>
  </si>
  <si>
    <t>Lokal / Optotypen Snel</t>
  </si>
  <si>
    <t>0040 s/d 0042</t>
  </si>
  <si>
    <t>0047</t>
  </si>
  <si>
    <t>Suzuki  / Cristal</t>
  </si>
  <si>
    <t>RC 110C190249_x000D_ID190811</t>
  </si>
  <si>
    <t>Suzuki / Bravo</t>
  </si>
  <si>
    <t>PRJ161041_x000D_ID384895</t>
  </si>
  <si>
    <t>PRJ160003_x000D_ID383714</t>
  </si>
  <si>
    <t>PRJ160979_x000D_ID384838</t>
  </si>
  <si>
    <t>PSJ 205439_x000D_ID427053</t>
  </si>
  <si>
    <t>02.08.01.01.44</t>
  </si>
  <si>
    <t>Instrument Table</t>
  </si>
  <si>
    <t>Clesta / -</t>
  </si>
  <si>
    <t>Tsukuba / -</t>
  </si>
  <si>
    <t>02.08.01.02.17</t>
  </si>
  <si>
    <t>Dental X Ray Trafo</t>
  </si>
  <si>
    <t>Yoshida / -</t>
  </si>
  <si>
    <t>02.08.01.02.28</t>
  </si>
  <si>
    <t>Distal Cryer</t>
  </si>
  <si>
    <t>Jepang / Cryer Kiri</t>
  </si>
  <si>
    <t>02.08.01.02.48</t>
  </si>
  <si>
    <t>Excavator</t>
  </si>
  <si>
    <t>0006 s/d 0021</t>
  </si>
  <si>
    <t>0022 s/d 0035</t>
  </si>
  <si>
    <t>02.08.01.06.21</t>
  </si>
  <si>
    <t>Alat Rotgen Lain-Lain</t>
  </si>
  <si>
    <t>Yushida / Dental Photo</t>
  </si>
  <si>
    <t>Meja Rotgen</t>
  </si>
  <si>
    <t>02.09.03.01.24</t>
  </si>
  <si>
    <t>X-Ray Flouresonce (XRP)</t>
  </si>
  <si>
    <t>Toshiba / 38393</t>
  </si>
  <si>
    <t>PSJ204496_x000D_ID427861</t>
  </si>
  <si>
    <t>02.06.01.01.12</t>
  </si>
  <si>
    <t>Mesin Ketik Lain-lain</t>
  </si>
  <si>
    <t>royal / -</t>
  </si>
  <si>
    <t>02.06.02.01.34</t>
  </si>
  <si>
    <t>Kursi Lipat</t>
  </si>
  <si>
    <t>Phoenix / -</t>
  </si>
  <si>
    <t>0002 s/d 0008</t>
  </si>
  <si>
    <t>0009 s/d 0011</t>
  </si>
  <si>
    <t>0012 s/d 0027</t>
  </si>
  <si>
    <t>0028 s/d 0045</t>
  </si>
  <si>
    <t>- / AC Window</t>
  </si>
  <si>
    <t>2 PK</t>
  </si>
  <si>
    <t>Fuji / AC Window</t>
  </si>
  <si>
    <t>0017 s/d 0018</t>
  </si>
  <si>
    <t>02.06.04.07.05</t>
  </si>
  <si>
    <t>Lemari Buku untuk Perpustakaan</t>
  </si>
  <si>
    <t>02.08.01.02.23</t>
  </si>
  <si>
    <t>Dental Portable Cabinet</t>
  </si>
  <si>
    <t>Toyota Kijang / -</t>
  </si>
  <si>
    <t>KF 520001950_x000D_7K 0041134</t>
  </si>
  <si>
    <t>1781</t>
  </si>
  <si>
    <t>Suzuki / RC 100</t>
  </si>
  <si>
    <t>VXRJ285487_x000D_ID173010</t>
  </si>
  <si>
    <t>Sony / -</t>
  </si>
  <si>
    <t>Sanyo / 21 inch</t>
  </si>
  <si>
    <t>Jamsostek</t>
  </si>
  <si>
    <t>0057</t>
  </si>
  <si>
    <t>PVJ541598_x000D_ID564666</t>
  </si>
  <si>
    <t>kANWIL</t>
  </si>
  <si>
    <t>Suzuki / Tornado</t>
  </si>
  <si>
    <t>NXJ241029_x000D_ID 241158</t>
  </si>
  <si>
    <t xml:space="preserve">No. Sertifikat / No. Pabrik / No. Chasis / No. Mesin </t>
  </si>
  <si>
    <t>PKM. KEL. KAYU MANIS</t>
  </si>
  <si>
    <t>02.06.02.01.01</t>
  </si>
  <si>
    <t>Lemari Kayu</t>
  </si>
  <si>
    <t>02.06.02.01.10</t>
  </si>
  <si>
    <t>Meja Rapat</t>
  </si>
  <si>
    <t>0008 s/d 0009</t>
  </si>
  <si>
    <t>0010 s/d 0014</t>
  </si>
  <si>
    <t>02.06.02.06.26</t>
  </si>
  <si>
    <t>- / Dewasa</t>
  </si>
  <si>
    <t>- / Bayi</t>
  </si>
  <si>
    <t>02.08.01.10.18</t>
  </si>
  <si>
    <t>02.08.01.12.18</t>
  </si>
  <si>
    <t>Nierbekken Stainless Steel</t>
  </si>
  <si>
    <t>Harga Satuan : 35.000,00</t>
  </si>
  <si>
    <t>02.08.01.12.53</t>
  </si>
  <si>
    <t>Small Instrument Sterelized</t>
  </si>
  <si>
    <t>Harga Satuan : 75.000,00</t>
  </si>
  <si>
    <t>02.06.01.01.01</t>
  </si>
  <si>
    <t>02.04.03.09.07</t>
  </si>
  <si>
    <t>Ukuran Tinggi Orang</t>
  </si>
  <si>
    <t>02.06.02.01.21</t>
  </si>
  <si>
    <t>Meja Periksa Pasien</t>
  </si>
  <si>
    <t>02.06.02.01.23</t>
  </si>
  <si>
    <t>Meja Kartu</t>
  </si>
  <si>
    <t>02.08.01.02.24</t>
  </si>
  <si>
    <t>Contra Angle</t>
  </si>
  <si>
    <t>Termos A.I</t>
  </si>
  <si>
    <t>- / Besar</t>
  </si>
  <si>
    <t>02.06.02.01.02</t>
  </si>
  <si>
    <t>Rak Kayu</t>
  </si>
  <si>
    <t>Gambar Presiden</t>
  </si>
  <si>
    <t>Gambar Wakil Presiden</t>
  </si>
  <si>
    <t>Satu Set Tang senal &amp; Tap</t>
  </si>
  <si>
    <t>TOA / -</t>
  </si>
  <si>
    <t>02.06.02.01.31</t>
  </si>
  <si>
    <t>Kursi Biasa</t>
  </si>
  <si>
    <t>Acer / -</t>
  </si>
  <si>
    <t>02.07.02.01.11</t>
  </si>
  <si>
    <t>Pesawat Telephone</t>
  </si>
  <si>
    <t>02.08.01.01.68</t>
  </si>
  <si>
    <t>ALat Kedokteran Umum Lain Lain</t>
  </si>
  <si>
    <t>- / bengkok</t>
  </si>
  <si>
    <t>- / Kecil</t>
  </si>
  <si>
    <t>02.06.01.05.10</t>
  </si>
  <si>
    <t>White Board</t>
  </si>
  <si>
    <t>02.08.01.02.36</t>
  </si>
  <si>
    <t>Dappen Glass</t>
  </si>
  <si>
    <t>02.06.01.04.03</t>
  </si>
  <si>
    <t>02.03.02.01.05</t>
  </si>
  <si>
    <t>Angkutan Barang Lain-lain</t>
  </si>
  <si>
    <t>- / Troly</t>
  </si>
  <si>
    <t>- / Lemari Obat</t>
  </si>
  <si>
    <t>Dopler / Automatic</t>
  </si>
  <si>
    <t>Kaca/Plastik</t>
  </si>
  <si>
    <t>02.04.03.01.37</t>
  </si>
  <si>
    <t>- / genset</t>
  </si>
  <si>
    <t>02.09.01.48.67</t>
  </si>
  <si>
    <t>Ka. Pkm. Kel. Kayu Manis</t>
  </si>
  <si>
    <t>Drg. Katarina Dairi</t>
  </si>
  <si>
    <t>PUKESMAS KEL PALMERIAM</t>
  </si>
  <si>
    <t>- / Troly Obat</t>
  </si>
  <si>
    <t>--</t>
  </si>
  <si>
    <t>Daiko / -</t>
  </si>
  <si>
    <t>- / Ka. 001</t>
  </si>
  <si>
    <t>02.06.02.01.18</t>
  </si>
  <si>
    <t>Meja Tambahan</t>
  </si>
  <si>
    <t>Melody / -</t>
  </si>
  <si>
    <t>02.06.02.01.19</t>
  </si>
  <si>
    <t>Meja Panjang</t>
  </si>
  <si>
    <t>02.06.02.01.22</t>
  </si>
  <si>
    <t>Meja Obat</t>
  </si>
  <si>
    <t>Yufo / -</t>
  </si>
  <si>
    <t>02.06.02.01.28</t>
  </si>
  <si>
    <t>Kursi Tamu</t>
  </si>
  <si>
    <t>SDF / -</t>
  </si>
  <si>
    <t>Archigrama / -</t>
  </si>
  <si>
    <t>Chitos / -</t>
  </si>
  <si>
    <t>02.06.02.03.04</t>
  </si>
  <si>
    <t>Mesin Cuci</t>
  </si>
  <si>
    <t>National / -</t>
  </si>
  <si>
    <t>C</t>
  </si>
  <si>
    <t>02.06.02.05.08</t>
  </si>
  <si>
    <t>Kitchen Set</t>
  </si>
  <si>
    <t>Olimpic / -</t>
  </si>
  <si>
    <t>Samsung / 21 Inch</t>
  </si>
  <si>
    <t>02.06.02.06.28</t>
  </si>
  <si>
    <t>Lambang Garuda Pancasila</t>
  </si>
  <si>
    <t>PKM. KEL. PISANGAN BARU</t>
  </si>
  <si>
    <t>SWAN-Taiwan / -</t>
  </si>
  <si>
    <t>02.06.03.02.05</t>
  </si>
  <si>
    <t>Personal Komputer Lain-lain</t>
  </si>
  <si>
    <t>- / komputer</t>
  </si>
  <si>
    <t>Rakitan / Intel Pentium 4</t>
  </si>
  <si>
    <t>K / B</t>
  </si>
  <si>
    <t>Maspion / -</t>
  </si>
  <si>
    <t>02.06.02.01.05</t>
  </si>
  <si>
    <t>Kursi Besi/Metal</t>
  </si>
  <si>
    <t>- / Rak Status</t>
  </si>
  <si>
    <t>Sharp</t>
  </si>
  <si>
    <t>FASHAN ANLE (RRC/398A) / -</t>
  </si>
  <si>
    <t>Heros / -</t>
  </si>
  <si>
    <t>02.05.02.03.04</t>
  </si>
  <si>
    <t>Rak-rak Penyimpanan</t>
  </si>
  <si>
    <t>K</t>
  </si>
  <si>
    <t>0011 s/d 0013</t>
  </si>
  <si>
    <t>- / Tempat Tidur Partus</t>
  </si>
  <si>
    <t>02.08.01.08.53</t>
  </si>
  <si>
    <t>Alat Kedokteran Bedah Lain-Lain</t>
  </si>
  <si>
    <t>- / Partus Set</t>
  </si>
  <si>
    <t>02.08.01.09.65</t>
  </si>
  <si>
    <t>Neonatal Resuscitation</t>
  </si>
  <si>
    <t>02.08.01.08.30</t>
  </si>
  <si>
    <t>USG</t>
  </si>
  <si>
    <t>- / alat usg</t>
  </si>
  <si>
    <t>02.09.06.03.33</t>
  </si>
  <si>
    <t>Blood Presure Meter/Tensimeter</t>
  </si>
  <si>
    <t>- / tensimeter air raksa</t>
  </si>
  <si>
    <t>02.08.01.03.57</t>
  </si>
  <si>
    <t>Gevecolod Bed</t>
  </si>
  <si>
    <t>Emergency  / STRE KA 015-11BS S</t>
  </si>
  <si>
    <t>DAS / AC Split</t>
  </si>
  <si>
    <t>02.05.02.03.05</t>
  </si>
  <si>
    <t>Lemari Penyimpanan</t>
  </si>
  <si>
    <t>- / Lemari Kecil</t>
  </si>
  <si>
    <t>0006 s/d 0008</t>
  </si>
  <si>
    <t>- / Tempat Tidur Bayi</t>
  </si>
  <si>
    <t>02.06.02.01.25</t>
  </si>
  <si>
    <t>Meja Bayi</t>
  </si>
  <si>
    <t>02.08.01.08.32</t>
  </si>
  <si>
    <t>Baby Incubator</t>
  </si>
  <si>
    <t>02.09.02.04.64</t>
  </si>
  <si>
    <t>Lampu Pijar</t>
  </si>
  <si>
    <t xml:space="preserve"> National / AC Split</t>
  </si>
  <si>
    <t>National / AC Split</t>
  </si>
  <si>
    <t>02.06.02.05.02</t>
  </si>
  <si>
    <t>Kompor Gas</t>
  </si>
  <si>
    <t>02.06.02.05.09</t>
  </si>
  <si>
    <t>Tabung Gas</t>
  </si>
  <si>
    <t>PKM. KEL. UTAN KAYU SELATAN II</t>
  </si>
  <si>
    <t>Pembuat Puyer / Lumpang &amp; Mortir</t>
  </si>
  <si>
    <t>02.07.01.02.04</t>
  </si>
  <si>
    <t>Swadana</t>
  </si>
  <si>
    <t>Kaca Bening</t>
  </si>
  <si>
    <t>02.09.01.12.06</t>
  </si>
  <si>
    <t>Compresor Unit</t>
  </si>
  <si>
    <t>- / Meja Dorong</t>
  </si>
  <si>
    <t>02.09.01.63.83</t>
  </si>
  <si>
    <t>Meja Kerja</t>
  </si>
  <si>
    <t>LG / 2 Pintu</t>
  </si>
  <si>
    <t>Polytron / 15 Inch</t>
  </si>
  <si>
    <t>Rak  / Status</t>
  </si>
  <si>
    <t>Brother / 4 Laci</t>
  </si>
  <si>
    <t>Drg. Budi Suryoningsih</t>
  </si>
  <si>
    <t>PKM. KEL. UTAN KAYU UTARA</t>
  </si>
  <si>
    <t>- / Rak Buku Status</t>
  </si>
  <si>
    <t>- / Kaca</t>
  </si>
  <si>
    <t>- / Amalgamator</t>
  </si>
  <si>
    <t>02.04.03.08.25</t>
  </si>
  <si>
    <t>02.05.01.04.05</t>
  </si>
  <si>
    <t>JPS BK</t>
  </si>
  <si>
    <t>RRC / -</t>
  </si>
  <si>
    <t>Panasonic / NR B 23. A F</t>
  </si>
  <si>
    <t>ex Palmeriem</t>
  </si>
  <si>
    <t>NOVA / -</t>
  </si>
  <si>
    <t>Vento / -</t>
  </si>
  <si>
    <t>Drg. Homalessy Rosalina</t>
  </si>
  <si>
    <t>PKM. KEL. UTAN KAYU SELATAN I</t>
  </si>
  <si>
    <t>- / Tempat Tidur Periksa Kebidanan</t>
  </si>
  <si>
    <t>02.09.01.47.62</t>
  </si>
  <si>
    <t>Personal Komputer</t>
  </si>
  <si>
    <t>- / Airatak</t>
  </si>
  <si>
    <t>- / Tmpt Penyimpanan Alat</t>
  </si>
  <si>
    <t>Alba  / 4 Pintu</t>
  </si>
  <si>
    <t>- / 4 Pintu</t>
  </si>
  <si>
    <t>- / Kursi Pegawai</t>
  </si>
  <si>
    <t>- / Meja Pertemuan</t>
  </si>
  <si>
    <t>Yunika / Tempat Obat</t>
  </si>
  <si>
    <t>Alba / 4 Pintu</t>
  </si>
  <si>
    <t>- / Kursi Karyawan</t>
  </si>
  <si>
    <t>HP Laser  / -</t>
  </si>
  <si>
    <t>02.04.03.10.02</t>
  </si>
  <si>
    <t>Timbangan</t>
  </si>
  <si>
    <t>DAS / 1 PK</t>
  </si>
  <si>
    <t>- / Anak</t>
  </si>
  <si>
    <t>- /  Dewasa</t>
  </si>
  <si>
    <t>02.08.01.01.22</t>
  </si>
  <si>
    <t>Gunting Lurus</t>
  </si>
  <si>
    <t>TIGER / -</t>
  </si>
  <si>
    <t>- / Perpustakaan</t>
  </si>
  <si>
    <t>02.06.04.02.11</t>
  </si>
  <si>
    <t>Meja Tamu Ruangan Biasa</t>
  </si>
  <si>
    <t>- / Dobl</t>
  </si>
  <si>
    <t>- / Sedang</t>
  </si>
  <si>
    <t>Drg. Henny Oktaria Aziz</t>
  </si>
  <si>
    <t>Tahun Pembelian</t>
  </si>
  <si>
    <t>Ukuran Barang / Konstruksi (P, S, D)</t>
  </si>
  <si>
    <t>Keadaan Barang (B/KB/RB)</t>
  </si>
  <si>
    <t>Jumlah</t>
  </si>
  <si>
    <t xml:space="preserve">NO. KODE LOKASI </t>
  </si>
  <si>
    <t>11.09.05.07.01.08.57.00</t>
  </si>
  <si>
    <t>KARTU INVENTARIS BARANG (KIB) B</t>
  </si>
  <si>
    <t>PERALATAN DAN MESIN</t>
  </si>
  <si>
    <t>PKM KEL. UTAN KAYU SELATAN I</t>
  </si>
  <si>
    <t>11.09.05.07.01.08.57.03</t>
  </si>
  <si>
    <t>RB PKM KEC. MATRAMAN</t>
  </si>
  <si>
    <t xml:space="preserve"> </t>
  </si>
  <si>
    <t>PKM KEL. UTAN KAYU SELATAN II</t>
  </si>
  <si>
    <t>11.09.05.07.01.08.57.04</t>
  </si>
  <si>
    <t>Ka. Pkm Kel. Utan Kayu Selatan II</t>
  </si>
  <si>
    <t>PKM KEL. UTAN KAYU UTARA</t>
  </si>
  <si>
    <t>11.09.05.07.01.08.57.05</t>
  </si>
  <si>
    <t>Ka. Pkm Kel. Utan Kayu Utara</t>
  </si>
  <si>
    <t>11.09.05.07.01.08.57.02</t>
  </si>
  <si>
    <t>PKM KEL. PISANGAN BARU</t>
  </si>
  <si>
    <t>PKM KEL. KAYU MANIS</t>
  </si>
  <si>
    <t>Ka. Pkm. Kel. Pisangan Baru</t>
  </si>
  <si>
    <t>11.09.05.07.01.08.57.06</t>
  </si>
  <si>
    <t>Ka. Pkm Kel. Palmeriam</t>
  </si>
  <si>
    <t>Sub Jumlah</t>
  </si>
  <si>
    <t>REKAPITULASI NILAI INVENTARIS BARANG
PERALATAN DAN MESIN</t>
  </si>
  <si>
    <t>KOTA ADMINISTRASI JAKARTA TIMUR</t>
  </si>
  <si>
    <t>BIDANG KESEHATAN</t>
  </si>
  <si>
    <t>NO. KODE LOKASI</t>
  </si>
  <si>
    <t>No.</t>
  </si>
  <si>
    <t>NAMA PUSKESMAS</t>
  </si>
  <si>
    <t>NILAI INVENTARIS (KIB B)</t>
  </si>
  <si>
    <t>KETERANGAN</t>
  </si>
  <si>
    <t>11.09.05.07.01.08.57.01</t>
  </si>
  <si>
    <t>11.09.05.07.01.08.57.07</t>
  </si>
  <si>
    <t>Ka Puskesmas Kec. Matraman</t>
  </si>
  <si>
    <t>02.06.03.06.02</t>
  </si>
  <si>
    <t>Router</t>
  </si>
  <si>
    <t>02.06.03.06.03</t>
  </si>
  <si>
    <t>Hub</t>
  </si>
  <si>
    <t>02.06.03.06.06</t>
  </si>
  <si>
    <t>Peralatan Jaringan Lain-lain</t>
  </si>
  <si>
    <t>- / grounding arrister</t>
  </si>
  <si>
    <t>- / UTP Cable</t>
  </si>
  <si>
    <t>- / instalasi &amp; scurity</t>
  </si>
  <si>
    <t>- / peripheral pendukung</t>
  </si>
  <si>
    <t>02.07.03.20.05</t>
  </si>
  <si>
    <t>Switcher/Menara Antena Lain-lain</t>
  </si>
  <si>
    <t>02.09.01.06.79</t>
  </si>
  <si>
    <t>Triangle with Vorcelesin Stems</t>
  </si>
  <si>
    <t>KF 200200084_x000D_1477198</t>
  </si>
  <si>
    <t>sharp / 2 pintu</t>
  </si>
  <si>
    <t>- / lampu sorot</t>
  </si>
  <si>
    <t>Pulse Generator</t>
  </si>
  <si>
    <t>Water Pressure Pump Test</t>
  </si>
  <si>
    <t>- / jet pump</t>
  </si>
  <si>
    <t xml:space="preserve"> -</t>
  </si>
  <si>
    <t>Alba / -</t>
  </si>
  <si>
    <t>0007 s/d 0009</t>
  </si>
  <si>
    <t>VIP / -</t>
  </si>
  <si>
    <t>0010 s/d 0011</t>
  </si>
  <si>
    <t>- / 3 Laci</t>
  </si>
  <si>
    <t>- / 4 Laci</t>
  </si>
  <si>
    <t>- / 2 Laci</t>
  </si>
  <si>
    <t>BIZ / 4 Laci</t>
  </si>
  <si>
    <t>Electrolux / Frezer Vaksin</t>
  </si>
  <si>
    <t>Yoshida / 3704 A</t>
  </si>
  <si>
    <t>Yoshida / R1 98</t>
  </si>
  <si>
    <t>02.06.01.04.05</t>
  </si>
  <si>
    <t>Filling Kayu</t>
  </si>
  <si>
    <t>Lokal / Lemari Obat</t>
  </si>
  <si>
    <t>subsidi</t>
  </si>
  <si>
    <t>0022</t>
  </si>
  <si>
    <t>Rak Status / -</t>
  </si>
  <si>
    <t>KARTU INVENTARIS BARANG (KIB) A</t>
  </si>
  <si>
    <t>TANAH</t>
  </si>
  <si>
    <t>11.09.05.07.01.09.57.00</t>
  </si>
  <si>
    <t>Status Tanah</t>
  </si>
  <si>
    <t>Penggunaan</t>
  </si>
  <si>
    <t>Asal Usul</t>
  </si>
  <si>
    <t>Harga (Ribuan Rp)</t>
  </si>
  <si>
    <t>Luas (M2)</t>
  </si>
  <si>
    <t>Alamat</t>
  </si>
  <si>
    <t>Hak</t>
  </si>
  <si>
    <t>Sertifikat</t>
  </si>
  <si>
    <t>Tanggal</t>
  </si>
  <si>
    <t>Nomor</t>
  </si>
  <si>
    <t>01.01.11.04.12</t>
  </si>
  <si>
    <t>Tanah Bangunan Puskesmas/Posyandu Pkm MATRAMAN</t>
  </si>
  <si>
    <t>Jln Kebon Kelapa Raya No. 29 Kel. Utan Kayu Selatan</t>
  </si>
  <si>
    <t>Hak Pakai</t>
  </si>
  <si>
    <t>Kantor/Gedung Puskesmas</t>
  </si>
  <si>
    <t>01.01.11.04.13</t>
  </si>
  <si>
    <t>Tanah Bangunan Puskesmas/Posyandu Pkm Utan Kayu Selatan I</t>
  </si>
  <si>
    <t>Jln. Skip Ujung, Utan Kayu Selatan</t>
  </si>
  <si>
    <t>01.01.11.04.14</t>
  </si>
  <si>
    <t>Tanah Bangunan Puskesmas/Posyandu Pkm Utan Kayu Selatan II</t>
  </si>
  <si>
    <t>Jln. Galur Sari Timur</t>
  </si>
  <si>
    <t>01.01.11.04.15</t>
  </si>
  <si>
    <t>Tanah Bangunan Puskesmas/Posyandu Pkm Utan Kayu Utara</t>
  </si>
  <si>
    <t>01.01.11.04.16</t>
  </si>
  <si>
    <t>Tanah Bangunan Puskesmas/Posyandu Pkm Kayu Manis</t>
  </si>
  <si>
    <t xml:space="preserve">Jln. Kayu Manis II Rt. 06 Rw.02 </t>
  </si>
  <si>
    <t>01.01.11.04.17</t>
  </si>
  <si>
    <t>Tanah Bangunan Puskesmas/Posyandu Pkm Palmeriam</t>
  </si>
  <si>
    <t>Jln. Pasar Palmeriam</t>
  </si>
  <si>
    <t>Tanah Bangunan Puskesmas/Posyandu Pkm Pisangan Baru</t>
  </si>
  <si>
    <t>KARTU INVENTARIS BARANG (KIB) C</t>
  </si>
  <si>
    <t>GEDUNG DAN BANGUNAN</t>
  </si>
  <si>
    <t>03.11.01.06.10</t>
  </si>
  <si>
    <t>Bangunan Klinik/Puskesmas/Laboratorium Pkm MATRAMAN</t>
  </si>
  <si>
    <t>Bangunan Klinik/Puskesmas/Laboratorium Pkm Utan Kayu Selatan I</t>
  </si>
  <si>
    <t>Bangunan Klinik/Puskesmas/Laboratorium Pkm Utan Kayu Selatan II</t>
  </si>
  <si>
    <t>Bangunan Klinik/Puskesmas/Laboratorium Pkm Utan Kayu Utara</t>
  </si>
  <si>
    <t>Bangunan Klinik/Puskesmas/Laboratorium Pkm Kayu Manis</t>
  </si>
  <si>
    <t>Bangunan Klinik/Puskesmas/Laboratorium Pkm Palmeriam</t>
  </si>
  <si>
    <t>Bangunan Klinik/Puskesmas/Laboratorium Pkm Pisangan Baru</t>
  </si>
  <si>
    <t>Nomor Kode Tanah</t>
  </si>
  <si>
    <t>Milik PEMDA</t>
  </si>
  <si>
    <t>Konstruksi Bangunan</t>
  </si>
  <si>
    <t>Bertingkat / Tidak</t>
  </si>
  <si>
    <t>Beton / Tidak</t>
  </si>
  <si>
    <t>Luas Lantai (M2)</t>
  </si>
  <si>
    <t>Letak/Lokasi Alamat</t>
  </si>
  <si>
    <t>Bertingkat</t>
  </si>
  <si>
    <t>Beton</t>
  </si>
  <si>
    <t>Tidak Bertingkat</t>
  </si>
  <si>
    <t>Jln. Pengayoman Komp. Kehakiman</t>
  </si>
  <si>
    <t>PKM KEL. PALMERIAM</t>
  </si>
  <si>
    <t>Penyimpanan Vaksin</t>
  </si>
  <si>
    <t>Pendingin Kipas Angin</t>
  </si>
  <si>
    <t>Bosch One</t>
  </si>
  <si>
    <t>Filling Besi/Metal  4 Laci</t>
  </si>
  <si>
    <t>02.06.03.02.04</t>
  </si>
  <si>
    <t>0003 s/d 0006</t>
  </si>
  <si>
    <t>02.06.02.06.24</t>
  </si>
  <si>
    <t>Digital</t>
  </si>
  <si>
    <t>Food Troly</t>
  </si>
  <si>
    <t>2 LCD + DVD Player</t>
  </si>
  <si>
    <t>02.07.01.01.88</t>
  </si>
  <si>
    <t>CCTV</t>
  </si>
  <si>
    <t>H 264 Network DVR</t>
  </si>
  <si>
    <t>0025 s/d 0029</t>
  </si>
  <si>
    <t>AC</t>
  </si>
  <si>
    <t>LG</t>
  </si>
  <si>
    <t>Mesin Pompa Air</t>
  </si>
  <si>
    <t>Dr. Alfiah Koes</t>
  </si>
  <si>
    <t>PIX H264 DIGITAL VIDIO RECORD</t>
  </si>
  <si>
    <t xml:space="preserve"> Pemeliharaan 2012</t>
  </si>
  <si>
    <t xml:space="preserve">   Pemeliharaan 2012</t>
  </si>
  <si>
    <t xml:space="preserve">   Rehap Sudin 2011</t>
  </si>
  <si>
    <t xml:space="preserve">   Pemeliharaan  2012</t>
  </si>
  <si>
    <t xml:space="preserve">    Rehap Sudin 2011</t>
  </si>
  <si>
    <t>Developer</t>
  </si>
  <si>
    <t>Automatic film  Procecor</t>
  </si>
  <si>
    <t>Jln. Pisangan baru selatan III/9</t>
  </si>
  <si>
    <t>KIB  B</t>
  </si>
  <si>
    <t>Pemel.Sub 2x. 2012(25,759,415)</t>
  </si>
  <si>
    <t>Pemel.Sub&amp;BLUD 2x 2012(24.733.830)</t>
  </si>
  <si>
    <t>Pemel.BLUD 2012 Rp.8.250.000</t>
  </si>
  <si>
    <t xml:space="preserve"> Endah Wijiarti</t>
  </si>
  <si>
    <t>NIP. 196511081988032004</t>
  </si>
  <si>
    <t>Mic 1 set + Standing Speaker</t>
  </si>
  <si>
    <t>4 Amplifier + 4 Set Speaker + 4 Unit Mic. Meja</t>
  </si>
  <si>
    <t>AV 168 Rogers</t>
  </si>
  <si>
    <t>Indachi PS 54 M / 4 seat</t>
  </si>
  <si>
    <t>Dr.  Neli Mayaferani</t>
  </si>
  <si>
    <t>MENGETAHUI ,</t>
  </si>
  <si>
    <t>Ka. Pkm. Kel. Utan Kayu Selatan I</t>
  </si>
  <si>
    <t>Alat Fogging</t>
  </si>
  <si>
    <t>Monitor</t>
  </si>
  <si>
    <t>Scanner</t>
  </si>
  <si>
    <t>KARTU INVENTARIS BARANG (KIB) D</t>
  </si>
  <si>
    <t>No</t>
  </si>
  <si>
    <t>Jenis Barang / Nama Barang</t>
  </si>
  <si>
    <t>Konstruksi</t>
  </si>
  <si>
    <t>Panjang ( km )</t>
  </si>
  <si>
    <t>Letak / Lokasi</t>
  </si>
  <si>
    <t>Dokumen</t>
  </si>
  <si>
    <t>Penyimpan Barang</t>
  </si>
  <si>
    <t>Jln Kebon Kelapa Raya No. 29. Rt. 001/010.  Kel. Utan Kayu Selatan. Jakarta Timur.</t>
  </si>
  <si>
    <t>Jln. Skip Ujung, Rt. 01/07. Kel. Utan Kayu Selatan. Jakarta Timur.</t>
  </si>
  <si>
    <t>Jln. Galur Sari Timur. Rt.0013/01. Kel. Utan Kayu Selatan. Jakarta Timur.</t>
  </si>
  <si>
    <t>Jln. Pengayoman. I. Rt. 010/08. Komp. Kehakiman. Kel. Utan Kayu Selatan. Jakarta Timur.</t>
  </si>
  <si>
    <t>Jln. Kayu Manis II Rt. 06 Rw.02. Kel. KayuManis. Jakarta Timur.</t>
  </si>
  <si>
    <t>Jln. Pasar Palmeriam.Rt. 08/02. Kel. Palmeriam. Jakarta Timur.</t>
  </si>
  <si>
    <t>Jln. Pisangan Baru Selatan III/9. Rt. 02/09. Kel. Pisangan Baru. Jakarta Timur.</t>
  </si>
  <si>
    <t>Pengurus Barang</t>
  </si>
  <si>
    <t>Kepala Puskesmas Kec. Matraman</t>
  </si>
  <si>
    <t>Mengetahui</t>
  </si>
  <si>
    <r>
      <t xml:space="preserve">  Lebar    ( M</t>
    </r>
    <r>
      <rPr>
        <b/>
        <vertAlign val="superscript"/>
        <sz val="8"/>
        <color indexed="8"/>
        <rFont val="Tahoma"/>
        <family val="2"/>
      </rPr>
      <t xml:space="preserve">2 </t>
    </r>
    <r>
      <rPr>
        <b/>
        <sz val="8"/>
        <color indexed="8"/>
        <rFont val="Tahoma"/>
        <family val="2"/>
      </rPr>
      <t>)</t>
    </r>
  </si>
  <si>
    <r>
      <t xml:space="preserve">  Luas    ( L</t>
    </r>
    <r>
      <rPr>
        <b/>
        <vertAlign val="superscript"/>
        <sz val="8"/>
        <color indexed="8"/>
        <rFont val="Tahoma"/>
        <family val="2"/>
      </rPr>
      <t xml:space="preserve">2 </t>
    </r>
    <r>
      <rPr>
        <b/>
        <sz val="8"/>
        <color indexed="8"/>
        <rFont val="Tahoma"/>
        <family val="2"/>
      </rPr>
      <t>)</t>
    </r>
  </si>
  <si>
    <t>NIP. 1958 0724 1985 03 1005</t>
  </si>
  <si>
    <t>KOTA JAKARTA TIMUR</t>
  </si>
  <si>
    <t xml:space="preserve">JALAN, IRIGRASI DAN JARINGAN </t>
  </si>
  <si>
    <t>17 Inch</t>
  </si>
  <si>
    <t>Wireless / Sound System Portable</t>
  </si>
  <si>
    <t>Lewinson / KU 9900 USB</t>
  </si>
  <si>
    <t>Lewinson / KA 3600</t>
  </si>
  <si>
    <t>Amplifer + Speaker + Mic. Wireles</t>
  </si>
  <si>
    <t>Indachi / Hidrolik (Roda)</t>
  </si>
  <si>
    <t>Indachi / Warna Hijau</t>
  </si>
  <si>
    <t>HP / Scanjet 5590</t>
  </si>
  <si>
    <t>Alat Pemadam Api</t>
  </si>
  <si>
    <t>- / Powder AT 60 P</t>
  </si>
  <si>
    <t>6 Kg</t>
  </si>
  <si>
    <t>Jakarta,   30  September  2013</t>
  </si>
  <si>
    <t>dr. Ani Sri Wiryaningsih M.K.K</t>
  </si>
  <si>
    <t>NIP.1960 0919 1991 03 2001</t>
  </si>
  <si>
    <t>S u y o n o</t>
  </si>
  <si>
    <t>NIP. 1966 1010 1993 02 2003</t>
  </si>
  <si>
    <t>NIP. 1965 1224 1993 02 2001</t>
  </si>
  <si>
    <t>NIP. 1976 0816 2003 12 2015</t>
  </si>
  <si>
    <t>NIP. 1977 0209 2006 04 2020</t>
  </si>
  <si>
    <t>NIP. 1964 1025 1992 03 2004</t>
  </si>
  <si>
    <t>Elite/4 Laci</t>
  </si>
  <si>
    <t>0006 s/d 0012</t>
  </si>
  <si>
    <t xml:space="preserve">Filling Besi/Metal  </t>
  </si>
  <si>
    <t>4 Laci</t>
  </si>
  <si>
    <t>KA. PUSKES ( 1 ), KIA (1), LOKET I (1)</t>
  </si>
  <si>
    <t>TU (1), R. Tamu (1), P2P (1)</t>
  </si>
  <si>
    <t>PROMKES ( 1 ), LOKET I (1), KEU (1)</t>
  </si>
  <si>
    <t>YANKES</t>
  </si>
  <si>
    <t>P2P (1)</t>
  </si>
  <si>
    <t>PROMKES ( 1 )</t>
  </si>
  <si>
    <t>KEUANGAN (1),</t>
  </si>
  <si>
    <t>PROMKES (1)</t>
  </si>
  <si>
    <t>LOKET II</t>
  </si>
  <si>
    <t>ISO (1)</t>
  </si>
  <si>
    <t>KASIR I (1)</t>
  </si>
  <si>
    <t>RR (1), ISO (1), LOKET II (1)</t>
  </si>
  <si>
    <t>TU (1)</t>
  </si>
  <si>
    <t>R.Tamu (1), R.Rontgen (1)</t>
  </si>
  <si>
    <t>R. Tamu (1), PROMKES (1)</t>
  </si>
  <si>
    <t>Merk : Heroes</t>
  </si>
  <si>
    <t>Merk : Lion, Alba(2)</t>
  </si>
  <si>
    <t>Merk : Brather, Presiden, Lion</t>
  </si>
  <si>
    <t>RT I (1)</t>
  </si>
  <si>
    <t>KEUANGAN(1)</t>
  </si>
  <si>
    <t>Aula (1)</t>
  </si>
  <si>
    <t>LOKET II (1)</t>
  </si>
  <si>
    <t>KEUANGAN (1)</t>
  </si>
  <si>
    <t>R. TAMU (1), KIA (1)</t>
  </si>
  <si>
    <t>R. Rontgen (1)</t>
  </si>
  <si>
    <t>KIA (1)</t>
  </si>
  <si>
    <t>DP III (1)</t>
  </si>
  <si>
    <t>RTR (5), AULA (3)</t>
  </si>
  <si>
    <t>KA. PUSKES ( 1 )</t>
  </si>
  <si>
    <t>TU ( 6 )</t>
  </si>
  <si>
    <t>PROMKES ( 3 ), AULA (1)</t>
  </si>
  <si>
    <t>YANKES ( 2 ), RR (2)</t>
  </si>
  <si>
    <t>R. Tamu (1)</t>
  </si>
  <si>
    <t>LOKET II (2)</t>
  </si>
  <si>
    <t>TU ( 1 ), R.TAMU (1)</t>
  </si>
  <si>
    <t>TU ( 4 )</t>
  </si>
  <si>
    <t>Kasir</t>
  </si>
  <si>
    <t>KEU (1)</t>
  </si>
  <si>
    <t>KIA (2)</t>
  </si>
  <si>
    <t>PROMKES ( 2 ), R. Tamu (5)</t>
  </si>
  <si>
    <t>PROMKES ( 2 )</t>
  </si>
  <si>
    <t>KA. PUSKES ( 3 ), TU ( 1 )</t>
  </si>
  <si>
    <t>AULA (1)</t>
  </si>
  <si>
    <t>KB (1)</t>
  </si>
  <si>
    <t>TU ( 1 )</t>
  </si>
  <si>
    <t>Merk : Tori Home</t>
  </si>
  <si>
    <t>YANKES ( 1 ), KEUANGAN (2)</t>
  </si>
  <si>
    <t>Merk : TOA</t>
  </si>
  <si>
    <t>KEUANGAN ( 1 )</t>
  </si>
  <si>
    <t>LOKET I (1)</t>
  </si>
  <si>
    <t>TU ( 1 ), KEUANGAN (1)</t>
  </si>
  <si>
    <t>TR (2)</t>
  </si>
  <si>
    <t>R. RONTGEN (2)</t>
  </si>
  <si>
    <t>R. RONTGEN (1)</t>
  </si>
  <si>
    <t>RONTGENT (1)</t>
  </si>
  <si>
    <t>TR (1)</t>
  </si>
  <si>
    <t>GO DAPUR (1)</t>
  </si>
  <si>
    <t>Maspion / Gantung</t>
  </si>
  <si>
    <t>Rak Status</t>
  </si>
  <si>
    <t>GO PARKIR (1)</t>
  </si>
  <si>
    <t>GO PARKIRI (1)</t>
  </si>
  <si>
    <t>AULA (3)</t>
  </si>
  <si>
    <t>UGD (1)</t>
  </si>
  <si>
    <t>- / 1 Pintu</t>
  </si>
  <si>
    <t>RT II 29</t>
  </si>
  <si>
    <t>UGD (1), LOKET II (16)</t>
  </si>
  <si>
    <t>- / 2 Pintu</t>
  </si>
  <si>
    <t>TB (1)</t>
  </si>
  <si>
    <t>G&amp;S (1)</t>
  </si>
  <si>
    <t>Kasir (1), G&amp;S (1)</t>
  </si>
  <si>
    <t>KEU (1),RT II (1), G&amp;S (1)</t>
  </si>
  <si>
    <t>DM (1)</t>
  </si>
  <si>
    <t>TU ( 1 ), LOKET I (1), P2P (1), G&amp;S (1), DM (1)</t>
  </si>
  <si>
    <t>TU (1), KIA (1), DM (1)</t>
  </si>
  <si>
    <t>BPU II (1)</t>
  </si>
  <si>
    <t>G&amp;S (1), BPU II (1)</t>
  </si>
  <si>
    <t>OD (1)</t>
  </si>
  <si>
    <t>TDK (1)</t>
  </si>
  <si>
    <t>BPU I (1)</t>
  </si>
  <si>
    <t>TU ( 2 ), BPU II (1), BPU I (1)</t>
  </si>
  <si>
    <t>BPU II (1), BPU II (1)</t>
  </si>
  <si>
    <t>ILI (1)</t>
  </si>
  <si>
    <t>UGD (1), DM (1), ILI (1)</t>
  </si>
  <si>
    <t>UGD (1), ILI (1)</t>
  </si>
  <si>
    <t>PROMKES ( 1 ), YANKES ( 1 ), KEUANGAN (6), RR (3), P2P (2), BPU II (2), ILI (2), MTBS (2)</t>
  </si>
  <si>
    <t>YANKES ( 2 ), TU (1), TB (1), BPU II (1), ILI (1), MTBS (1)</t>
  </si>
  <si>
    <t>KA. PUSKES (1), KEUANGAN (1), GO KOP (1), MTBS (1)</t>
  </si>
  <si>
    <t>P2P (1), ISO (2), KASIR I (1), G&amp;S (1), BPU II (1), BPU I (1), ILI (1), HAJI (1)</t>
  </si>
  <si>
    <t>HAJI (1)</t>
  </si>
  <si>
    <t>AULA (1), HAJI (1)</t>
  </si>
  <si>
    <t>LAB (1)</t>
  </si>
  <si>
    <t>LAB(1)</t>
  </si>
  <si>
    <t>KASIR I (1), LAB (1)</t>
  </si>
  <si>
    <t>P2P (2), ISO 1, LOKET II (2), LAB (1)</t>
  </si>
  <si>
    <t>KB (2), KIA (1), MTBS (1), MATA (1)</t>
  </si>
  <si>
    <t>MATA (1)</t>
  </si>
  <si>
    <t>YANKES ( 1 ), MATA (1)</t>
  </si>
  <si>
    <t>KB (2), UGD (1), TDK (1), MTBS (1), HAJI (1), MATA (1)</t>
  </si>
  <si>
    <t>KB (2), TB (2), G&amp;S (1), TDK (1), BPU I (1), MATA (1)</t>
  </si>
  <si>
    <t>YANKES ( 1 ), APOTIK (1)</t>
  </si>
  <si>
    <t>APOTIK (1)</t>
  </si>
  <si>
    <t>HAJI (1), LAB (1), APOTIK (1)</t>
  </si>
  <si>
    <t>KIA (2), HAJI (1), MATA (1), APOTIK (3)</t>
  </si>
  <si>
    <t>LOKASI</t>
  </si>
  <si>
    <t>JMLH</t>
  </si>
  <si>
    <t>GUDANG</t>
  </si>
  <si>
    <t>SELISIH</t>
  </si>
  <si>
    <t>KB (5)</t>
  </si>
  <si>
    <t>Papan Display / EZ-Q</t>
  </si>
  <si>
    <t>FA (1),</t>
  </si>
  <si>
    <t>UGD (3)</t>
  </si>
  <si>
    <t>44422704330</t>
  </si>
  <si>
    <t>44422704331</t>
  </si>
  <si>
    <t>44422704332</t>
  </si>
  <si>
    <t>44422704329</t>
  </si>
  <si>
    <t>44422704333</t>
  </si>
  <si>
    <t>DAPUR</t>
  </si>
  <si>
    <t>HARGA SATUAN</t>
  </si>
  <si>
    <t>P2P (1), GIGI (1)</t>
  </si>
  <si>
    <t>TU (1), MATA (1), gigi (1)</t>
  </si>
  <si>
    <t xml:space="preserve">GUDANG </t>
  </si>
  <si>
    <t>GIGI</t>
  </si>
  <si>
    <t>LOKET II (1), TB (3), G&amp;S (1),K TDK (1), MATA (1), GIGI (3)</t>
  </si>
  <si>
    <t>DAPUR I (1)</t>
  </si>
  <si>
    <t>TU</t>
  </si>
  <si>
    <t>BPU II (1), TU (2), KEUANGAN (1)</t>
  </si>
  <si>
    <t>TU (2)</t>
  </si>
  <si>
    <t>DM (1), APOTIK (1), LOKET (1)</t>
  </si>
  <si>
    <t>YANKES ( 1 ), BPU II (1), BINKES (1), KA PUSKES (1)</t>
  </si>
  <si>
    <t>GUDANG (3)</t>
  </si>
  <si>
    <t>UGD (1), HAJI (1), LAB (1), BINKES (2)</t>
  </si>
  <si>
    <t>AULA (4), TU (1), BINKES (1)</t>
  </si>
  <si>
    <t>AULA</t>
  </si>
  <si>
    <t>LOKET (1)</t>
  </si>
  <si>
    <t>KEUANGAN (1), BINKES (1), TU (1)</t>
  </si>
  <si>
    <t>TU (1), KEUANGAN (2), BINKES (1)</t>
  </si>
  <si>
    <t>RR (1), TB (1), G&amp;S (1), LOKET (1)</t>
  </si>
  <si>
    <t>TU ( 2)</t>
  </si>
  <si>
    <t>LAB</t>
  </si>
  <si>
    <t>BPU II (9)</t>
  </si>
  <si>
    <t>LOKET</t>
  </si>
  <si>
    <t>TU, KEU, P2P</t>
  </si>
  <si>
    <t>OD</t>
  </si>
  <si>
    <t>BPU II (1), APOTIK (1), BPU I (1), GIGI (1), UGD (1), GIZI, (1)</t>
  </si>
  <si>
    <t>KEUANGAN</t>
  </si>
  <si>
    <t>KIA, P2P, KEUANGAN</t>
  </si>
  <si>
    <t>PROMKES ( 1 ), YANKES ( 1 ), KEU ( 1 ), TB (1), LAB (1), MATA (1), APOTIK (2</t>
  </si>
  <si>
    <t>TU ( 1 ), LOKET (2)</t>
  </si>
  <si>
    <t>OD (2)</t>
  </si>
  <si>
    <t>BPU II (3</t>
  </si>
  <si>
    <t>BPU II</t>
  </si>
  <si>
    <t>DAPUR LT III</t>
  </si>
  <si>
    <t>TINDAKAN</t>
  </si>
  <si>
    <t>GO DAPUR (1), GUDANG</t>
  </si>
  <si>
    <t>AULA (9), KB (1), RONTGNT (1), LOKET II (3), G&amp;S (3), DM (2), BPU II (1), BPU I (2), HAJI (2), GIGI (2)</t>
  </si>
  <si>
    <t>TU (1), KEUANGAN (1)</t>
  </si>
  <si>
    <t xml:space="preserve">TU (2), KEUANGAN (1), APOTIK (1), BPU (1), LOKET (1) </t>
  </si>
  <si>
    <t>BINKES</t>
  </si>
  <si>
    <t>OD (20)</t>
  </si>
  <si>
    <t>UGD (1), GUDANG</t>
  </si>
  <si>
    <t>TDK (2)</t>
  </si>
  <si>
    <t xml:space="preserve"> GUDANG (3)</t>
  </si>
  <si>
    <t>HARGA</t>
  </si>
  <si>
    <t>SUB JUMLAH</t>
  </si>
  <si>
    <t>R.TAMU (1), R.RONTGEN (1)</t>
  </si>
  <si>
    <t>R. TAMU (1), PROMKES (1)</t>
  </si>
  <si>
    <t>TU (1), R. TAMU (1), P2P (1)</t>
  </si>
  <si>
    <t>JUMLAH PINDAHAN</t>
  </si>
  <si>
    <t>R. TAMU (1)</t>
  </si>
  <si>
    <t>KASIR</t>
  </si>
  <si>
    <t>TOTAL JUMLAH</t>
  </si>
  <si>
    <t>R.Tamu (1), gigi (1), gudang (1)</t>
  </si>
  <si>
    <t>KEUANGAN (6), R. Rontgen (1), P2P (2), KIA 1, LOKET I (1), RT II (1), G&amp;S (1), TDK (1), MTBS (1), LAB (1), APOTIK (1), GUDANG (11)</t>
  </si>
  <si>
    <t>RTR (2), TR (1), GIGI (4), GUDANG (9)</t>
  </si>
  <si>
    <t>AULA (2), KIA (1), GUDANG (1)</t>
  </si>
  <si>
    <t>YANKES ( 2 ), TU ( 2 ), RR (1),  GUDANG (5)</t>
  </si>
  <si>
    <t>HP / Officejet 7500A</t>
  </si>
  <si>
    <t>A3</t>
  </si>
  <si>
    <t xml:space="preserve">Printer </t>
  </si>
  <si>
    <t>Hp / LaserJet</t>
  </si>
  <si>
    <t>Spektrophotometer</t>
  </si>
  <si>
    <t>Human / Germany</t>
  </si>
  <si>
    <t>Adjustable Micropipet</t>
  </si>
  <si>
    <t>10 - 200 ul</t>
  </si>
  <si>
    <t>10 - 1000 ul</t>
  </si>
  <si>
    <t>HB Meter Plus</t>
  </si>
  <si>
    <t>900 - 1000 data</t>
  </si>
  <si>
    <t>Centrifuger</t>
  </si>
  <si>
    <t>Rotator</t>
  </si>
  <si>
    <t>10 -12 x 15 ml</t>
  </si>
  <si>
    <t>Ellite</t>
  </si>
  <si>
    <t>Indachi / D 750</t>
  </si>
  <si>
    <t>- /  -</t>
  </si>
  <si>
    <t>Multiple</t>
  </si>
  <si>
    <t>Meja Loket</t>
  </si>
  <si>
    <t>Partikel</t>
  </si>
  <si>
    <t>4,8m x 2,4m x 75 cm</t>
  </si>
  <si>
    <t>Hp</t>
  </si>
  <si>
    <t>Lemari Rak Susun</t>
  </si>
  <si>
    <t>Lemari Arsip</t>
  </si>
  <si>
    <t>Lemari Arsip tanpa Kaca</t>
  </si>
  <si>
    <t>163cm x 28cm x 197 cm</t>
  </si>
  <si>
    <t>2m x 1,5m</t>
  </si>
  <si>
    <t>163cm x 40cm x 197cm</t>
  </si>
  <si>
    <t>Teny F Nurdin</t>
  </si>
  <si>
    <t>55555 02 041</t>
  </si>
  <si>
    <t xml:space="preserve"> Yesni Syarbaini</t>
  </si>
  <si>
    <t>NIP. 196912231990032005</t>
  </si>
  <si>
    <t xml:space="preserve"> Yana Hidayana</t>
  </si>
  <si>
    <t>NIP. 196601071987031006</t>
  </si>
  <si>
    <t>Sarjo</t>
  </si>
  <si>
    <t>55555 02 006</t>
  </si>
  <si>
    <t xml:space="preserve"> Kunmaryani</t>
  </si>
  <si>
    <t>NIP. 197211171994032002</t>
  </si>
  <si>
    <t xml:space="preserve"> Sulastri Kusmala Dewi S.</t>
  </si>
  <si>
    <t>NIP. 197505291996032004</t>
  </si>
  <si>
    <t>Infant Warmer</t>
  </si>
  <si>
    <t>Elitech ZTP 80 Eco / 2 Pintu</t>
  </si>
  <si>
    <t>EXTRACOMTABLE</t>
  </si>
  <si>
    <t>75 - 80 L daya 550 watt</t>
  </si>
  <si>
    <t>Mesin Suction</t>
  </si>
  <si>
    <t>Blue Cross 3 way - 1500</t>
  </si>
  <si>
    <t>Kursi Roda</t>
  </si>
  <si>
    <t>- / FS 955 L</t>
  </si>
  <si>
    <t>Lampu Sorot</t>
  </si>
  <si>
    <t>Rister ri-magic LED</t>
  </si>
  <si>
    <t>Tempat Tidur Periksa</t>
  </si>
  <si>
    <t>REB - SS020</t>
  </si>
  <si>
    <t>Gynecolog</t>
  </si>
  <si>
    <t>GM - 8301 GB</t>
  </si>
  <si>
    <t>Cold Chain</t>
  </si>
  <si>
    <t>RX\CW - 50 EK</t>
  </si>
  <si>
    <t>Brancard Ambulance</t>
  </si>
  <si>
    <t>YDC - 3A</t>
  </si>
  <si>
    <t>ANUSCOPY</t>
  </si>
  <si>
    <t>YG 10 cm Germany</t>
  </si>
  <si>
    <t>Tandu</t>
  </si>
  <si>
    <t>YDC - 1A1</t>
  </si>
  <si>
    <t>Saturasi 02</t>
  </si>
  <si>
    <t>Choicemmed</t>
  </si>
  <si>
    <t>Mylife Scoop Stretcher</t>
  </si>
  <si>
    <t>Scoop Stretcher</t>
  </si>
  <si>
    <t>Dopler</t>
  </si>
  <si>
    <t>Bistos BT 200</t>
  </si>
  <si>
    <t>Cpap Peep</t>
  </si>
  <si>
    <t>Philips Respirionics</t>
  </si>
  <si>
    <t>Alat Kedokteran Gigi</t>
  </si>
  <si>
    <t>Handpiece / NSK</t>
  </si>
  <si>
    <t>Scaller Electric / DTE</t>
  </si>
  <si>
    <t xml:space="preserve">Citojet / - </t>
  </si>
  <si>
    <t>Hallim Dentech / -</t>
  </si>
  <si>
    <t>Alba / 3 Laci</t>
  </si>
  <si>
    <t>Rinai / -</t>
  </si>
  <si>
    <t>Lokasi</t>
  </si>
  <si>
    <t>Luar Gedung</t>
  </si>
  <si>
    <t>Apotek/Obat</t>
  </si>
  <si>
    <t>KIA</t>
  </si>
  <si>
    <t>Loket, BPU, BPG, KB, KIA, TU, Apotik</t>
  </si>
  <si>
    <t>BP.Gigi</t>
  </si>
  <si>
    <t>Alat Kedokteran Umum  Lain Lain</t>
  </si>
  <si>
    <t>Brother / 3 Laci</t>
  </si>
  <si>
    <t>- / Genset</t>
  </si>
  <si>
    <t>Loket</t>
  </si>
  <si>
    <t>BP.Umum</t>
  </si>
  <si>
    <t xml:space="preserve"> TU</t>
  </si>
  <si>
    <t>BP.Umum,BP.Gigi</t>
  </si>
  <si>
    <t>NIP. 195810141987102001</t>
  </si>
  <si>
    <t>NIP. 196009191991032001</t>
  </si>
  <si>
    <t>Masih Masuk kedalam KIB B</t>
  </si>
  <si>
    <t>Camry / -</t>
  </si>
  <si>
    <t>Brother / 4 Pintu</t>
  </si>
  <si>
    <t>KB/B</t>
  </si>
  <si>
    <t>Kursi Karyawan</t>
  </si>
  <si>
    <t>Fuji Film (Digital Camera) / A100 / -</t>
  </si>
  <si>
    <t>Compaq / -</t>
  </si>
  <si>
    <t>- / Air Raksa</t>
  </si>
  <si>
    <t>CMC</t>
  </si>
  <si>
    <t>Tau Steril / -</t>
  </si>
  <si>
    <t>Light Curing</t>
  </si>
  <si>
    <t>Meja Besi/ Metal</t>
  </si>
  <si>
    <t>Tau Steril</t>
  </si>
  <si>
    <t>Eltech / -</t>
  </si>
  <si>
    <t>Olsen / -</t>
  </si>
  <si>
    <t>Swan / -</t>
  </si>
  <si>
    <t>Genset / -</t>
  </si>
  <si>
    <t xml:space="preserve">- / - </t>
  </si>
  <si>
    <t>LG / -</t>
  </si>
  <si>
    <t>Kayu / Kaca</t>
  </si>
  <si>
    <t>Kursi</t>
  </si>
  <si>
    <t>Dacin</t>
  </si>
  <si>
    <t>Kipas Angin Putar</t>
  </si>
  <si>
    <t>IUD Kit</t>
  </si>
  <si>
    <t>Set Heacting</t>
  </si>
  <si>
    <t>Kursi Dokter</t>
  </si>
  <si>
    <t>Tempat Tidur Besi/ Metal (Lengkap)</t>
  </si>
  <si>
    <t>Filling Besi/ Metal</t>
  </si>
  <si>
    <t>Brother / -</t>
  </si>
  <si>
    <t>Kayu / Besi</t>
  </si>
  <si>
    <t>02.06.02..04.04</t>
  </si>
  <si>
    <t>Kursi Besi/ Metal</t>
  </si>
  <si>
    <t>Alat Kedokteran Umum Lain Lain</t>
  </si>
  <si>
    <t xml:space="preserve">Filling Besi/ Metal  </t>
  </si>
  <si>
    <t>Meja Rak</t>
  </si>
  <si>
    <t>Fashan Anle (RRC/398A) / -</t>
  </si>
  <si>
    <t>5 B &amp; 3 KB</t>
  </si>
  <si>
    <t>Kursi Kayu</t>
  </si>
  <si>
    <t>Timbangan Dewasa</t>
  </si>
  <si>
    <t>Meteran Kayu</t>
  </si>
  <si>
    <t>Kursi Besi Coklat</t>
  </si>
  <si>
    <t>Lemari Plastik</t>
  </si>
  <si>
    <t>Timbangan Dacin</t>
  </si>
  <si>
    <t>Tempat Tidur Ginekolog</t>
  </si>
  <si>
    <t>Pure It</t>
  </si>
  <si>
    <t>Subaru / -</t>
  </si>
  <si>
    <t>Yakuda / -</t>
  </si>
  <si>
    <t>Plastik</t>
  </si>
  <si>
    <t>Papan Pengumuman</t>
  </si>
  <si>
    <t>Overhead Projector</t>
  </si>
  <si>
    <t>Lemari Kaca (1/2 Full)</t>
  </si>
  <si>
    <t>Meja Makan</t>
  </si>
  <si>
    <t>Tempat Tidur Kebidanan</t>
  </si>
  <si>
    <t>Meja Dorong (Troli)</t>
  </si>
  <si>
    <t>- / Jet Pump</t>
  </si>
  <si>
    <t>Limaco</t>
  </si>
  <si>
    <t>Karixa / -</t>
  </si>
  <si>
    <t>Riestar / -</t>
  </si>
  <si>
    <t>Sphygmed / -</t>
  </si>
  <si>
    <t>Tau Steril / Kecil</t>
  </si>
  <si>
    <t>Tau Steril / Sedang</t>
  </si>
  <si>
    <t>Denta Medica / -</t>
  </si>
  <si>
    <t>Supraisson / -</t>
  </si>
  <si>
    <t>Epson / -</t>
  </si>
  <si>
    <t>Ichiko / Besar</t>
  </si>
  <si>
    <t>Clesta</t>
  </si>
  <si>
    <t>S</t>
  </si>
  <si>
    <t>K/K</t>
  </si>
  <si>
    <t>K/P</t>
  </si>
  <si>
    <t xml:space="preserve">C </t>
  </si>
  <si>
    <t>Sepeda Motor Yamaha</t>
  </si>
  <si>
    <t>Overhead Proyektor</t>
  </si>
  <si>
    <t>Layar Proyektor</t>
  </si>
  <si>
    <t>Cash Register</t>
  </si>
  <si>
    <t>Pulse Oxymeter</t>
  </si>
  <si>
    <t>Bronchodilator</t>
  </si>
  <si>
    <t>Peak Flow Meter</t>
  </si>
  <si>
    <t>Optichamber - Advantage</t>
  </si>
  <si>
    <t xml:space="preserve"> Yamaha RX King</t>
  </si>
  <si>
    <t>3M.1700</t>
  </si>
  <si>
    <t>Alpindo</t>
  </si>
  <si>
    <t>Adecon DK 100</t>
  </si>
  <si>
    <t>Omron Nec 29</t>
  </si>
  <si>
    <t>Sibelmed</t>
  </si>
  <si>
    <t>Philips</t>
  </si>
  <si>
    <t>Unilever</t>
  </si>
  <si>
    <t>B 6175 TQQ</t>
  </si>
  <si>
    <t>R.TAMU (1)</t>
  </si>
  <si>
    <t>dapur</t>
  </si>
  <si>
    <t>Harga 69,538,810 + Honorarium : 1,550,000</t>
  </si>
  <si>
    <t>Harga : 17.325.000 + Honorarium : 1.550.000</t>
  </si>
  <si>
    <t>Kurang Pencatatan</t>
  </si>
  <si>
    <t>Harga : 335.879.500 + Honorarium : 4.005.000</t>
  </si>
  <si>
    <t>Kurang pencatatan</t>
  </si>
  <si>
    <t>Harga : 167.860.000 + Honorarium : 2.980.000</t>
  </si>
  <si>
    <t>2 Harga : 125.840.000 + Honorarium = 2.980.000</t>
  </si>
  <si>
    <t>Handy Talkie</t>
  </si>
  <si>
    <t>Papan Visual Elektronik</t>
  </si>
  <si>
    <t>Belanja 2013</t>
  </si>
  <si>
    <t>extracomtabel</t>
  </si>
  <si>
    <t>4 Amplifier + 4 Set Speaker + 4 Unit Mic. Meja ( Kurang Pencatatan )</t>
  </si>
  <si>
    <t>Salah Pencatatan</t>
  </si>
  <si>
    <t>Tensimeter</t>
  </si>
  <si>
    <t>Digital / LCD</t>
  </si>
  <si>
    <t>Pengadaan Alat Fogging</t>
  </si>
  <si>
    <t>Pengadaan Ac</t>
  </si>
  <si>
    <t>Pengadaan Rak Besi</t>
  </si>
  <si>
    <t>Pengadaan Filling Kabinet</t>
  </si>
  <si>
    <t>Pengadaan Kursi Kerja</t>
  </si>
  <si>
    <t>Pengadaan Sound System</t>
  </si>
  <si>
    <t>Pengadaan Scanner</t>
  </si>
  <si>
    <t>Pengadaan Monitor</t>
  </si>
  <si>
    <t>Pengadaan Bangku tunggu</t>
  </si>
  <si>
    <t>Pengadaan CCTV</t>
  </si>
  <si>
    <t>Pengadaan komputer</t>
  </si>
  <si>
    <t>Pengadaan Alat kedokt  gigi</t>
  </si>
  <si>
    <t>Pengadaan Alat kedokt  umum</t>
  </si>
  <si>
    <t>Pengadaan Printer</t>
  </si>
  <si>
    <t>Pengadaan Almari</t>
  </si>
  <si>
    <t>Pengadaan Meja rapat</t>
  </si>
  <si>
    <t>Pengadaan Meja kerja dan meja loket</t>
  </si>
  <si>
    <t>Pengadaan Ambulans</t>
  </si>
  <si>
    <t>Pengadaan Papan visual elktronik</t>
  </si>
  <si>
    <t>Pengadaan Handy Talkie</t>
  </si>
  <si>
    <t>Pengadaan Alat Laboratorium</t>
  </si>
  <si>
    <t>Pengadaan Alat Pemadam Kebakaran</t>
  </si>
  <si>
    <t>Pengadaan Kompor Gas</t>
  </si>
  <si>
    <t>Pengadaan Alat - Alat Dapur</t>
  </si>
  <si>
    <t>BAST</t>
  </si>
  <si>
    <t>Ppn 10%</t>
  </si>
  <si>
    <t>Honorarium</t>
  </si>
  <si>
    <t>1 paket</t>
  </si>
  <si>
    <t>BBN dan PKB</t>
  </si>
  <si>
    <t>1 Paket</t>
  </si>
  <si>
    <t>KIB MTR</t>
  </si>
  <si>
    <t>KIB UKS I</t>
  </si>
  <si>
    <t>KIB UKS II</t>
  </si>
  <si>
    <t>KIB UKUT</t>
  </si>
  <si>
    <t>KIB PB</t>
  </si>
  <si>
    <t>KIB PAL</t>
  </si>
  <si>
    <t>KIB KM</t>
  </si>
  <si>
    <t>KIB RB</t>
  </si>
  <si>
    <t>Office Jet</t>
  </si>
  <si>
    <t>LaserJet</t>
  </si>
  <si>
    <t>TOTAL</t>
  </si>
  <si>
    <t>TOTAL BAST</t>
  </si>
  <si>
    <t>TOTAL KIB</t>
  </si>
  <si>
    <t>Extracomtabel</t>
  </si>
  <si>
    <t>Januari, 24 Januari 2014</t>
  </si>
  <si>
    <t>Barcode Scanner</t>
  </si>
  <si>
    <t>Postronik</t>
  </si>
  <si>
    <t>Hibah (Jamkesda)</t>
  </si>
  <si>
    <t>dr. Herni Lestyaningsih</t>
  </si>
  <si>
    <t>NIP. 197503162006042018</t>
  </si>
  <si>
    <t>kecamatan 1 + kelurahan 6</t>
  </si>
  <si>
    <t>KIA / Travello</t>
  </si>
  <si>
    <t>Suzuki / Tornado GS</t>
  </si>
  <si>
    <t>NXJ241047/ID560006</t>
  </si>
  <si>
    <t>tambahan</t>
  </si>
  <si>
    <t>Casio / EX-Z370</t>
  </si>
  <si>
    <t>Toshiba / Satelite Pro</t>
  </si>
  <si>
    <t>salah ketik, harusnya 1 (sesuai spk)</t>
  </si>
  <si>
    <t>salah ketik, harusnya 3 sesuai spk (tertukar data dengan proyektor)</t>
  </si>
  <si>
    <t>Incubator Bayi Servo</t>
  </si>
  <si>
    <t>TMT</t>
  </si>
  <si>
    <t>Oxygen Concentrator</t>
  </si>
  <si>
    <t>Integra - Sequal</t>
  </si>
  <si>
    <t>Sealling Equipments</t>
  </si>
  <si>
    <t>- / S</t>
  </si>
  <si>
    <t>Pulvellizer</t>
  </si>
  <si>
    <t>Human / Humapette Smart - line</t>
  </si>
  <si>
    <t>5-50 ul</t>
  </si>
  <si>
    <t>Human / Humameter HB Plus</t>
  </si>
  <si>
    <t>Sentrifuge</t>
  </si>
  <si>
    <t>Human / Humax</t>
  </si>
  <si>
    <t>4 K</t>
  </si>
  <si>
    <t>Infant Radiant Warmer</t>
  </si>
  <si>
    <t>GEA / -</t>
  </si>
  <si>
    <t xml:space="preserve">Low Flow Meter </t>
  </si>
  <si>
    <t>Syringe Pump</t>
  </si>
  <si>
    <t>Terumo / 331</t>
  </si>
  <si>
    <t>Tabung Oxygen</t>
  </si>
  <si>
    <t xml:space="preserve">Lokal / - </t>
  </si>
  <si>
    <t>Tabung Udara</t>
  </si>
  <si>
    <t>Terapi Sinar</t>
  </si>
  <si>
    <t>Gea / XHZ-90</t>
  </si>
  <si>
    <t>T - Pieces Resusitator</t>
  </si>
  <si>
    <t>Fisher &amp; Paykel / RD900</t>
  </si>
  <si>
    <t>Reusitasi Set</t>
  </si>
  <si>
    <t>Honorarium : 930.000</t>
  </si>
  <si>
    <t>Honorarium : 186.000</t>
  </si>
  <si>
    <t>KARTU INVENTARIS BARANG (KIB) E</t>
  </si>
  <si>
    <t>ASET TETAP LAINNYA</t>
  </si>
  <si>
    <t>Buku / Perpustakaan</t>
  </si>
  <si>
    <t>Barang Bercorak Kesenian / Kebudayaan</t>
  </si>
  <si>
    <t>Hewan / Ternak dan Tumbuhan</t>
  </si>
  <si>
    <t>Tahun Cetak / Pembelian</t>
  </si>
  <si>
    <t>Harga (Rp.)</t>
  </si>
  <si>
    <t>Judul / Pencipta</t>
  </si>
  <si>
    <t>Spesifikasi</t>
  </si>
  <si>
    <t>Asal Daerah</t>
  </si>
  <si>
    <t>Pencipta</t>
  </si>
  <si>
    <t>Jenis</t>
  </si>
  <si>
    <t>Ukuran</t>
  </si>
  <si>
    <t>KARTU INVENTARIS BARANG (KIB) F</t>
  </si>
  <si>
    <t>KONSTRUKSI DALAM PENGERJAAN</t>
  </si>
  <si>
    <t>Bangunan (P, SP, D)</t>
  </si>
  <si>
    <t>Letak / Lokasi Alamat</t>
  </si>
  <si>
    <t>Tgl, Bln, Thn Mulai</t>
  </si>
  <si>
    <t>Asal - Usul Pembiayaan</t>
  </si>
  <si>
    <t>Nilai Kontrak (Rp.)</t>
  </si>
  <si>
    <t>tambahan rusak</t>
  </si>
  <si>
    <t>tambahan rusak berat 15</t>
  </si>
  <si>
    <t xml:space="preserve">tambahan rusak </t>
  </si>
  <si>
    <t>Penghapusan SK KEPGUB No. 1068 tahun 2014</t>
  </si>
  <si>
    <t>Ismadi Wibowo</t>
  </si>
  <si>
    <t>NIP. 196705081987121002</t>
  </si>
  <si>
    <t>Jakarta, 30 Juni 2015</t>
  </si>
  <si>
    <t>Jakarta, 1 Juli 2015</t>
  </si>
  <si>
    <t>Pengadaan Konstruksi Jaringan Air Limbah</t>
  </si>
  <si>
    <t>UPS / STABILIZER</t>
  </si>
  <si>
    <t>MATRAS THERAPY</t>
  </si>
  <si>
    <t>WEDGE</t>
  </si>
  <si>
    <t>ROLL DOAM</t>
  </si>
  <si>
    <t>BOLA BOBATH</t>
  </si>
  <si>
    <t>INFRA RED (IR)</t>
  </si>
  <si>
    <t>ULTRASOUND THERAPY</t>
  </si>
  <si>
    <t>BED EXERCISE</t>
  </si>
  <si>
    <t>WALKER ANAK</t>
  </si>
  <si>
    <t>PORTABLE MONEY COUNTER</t>
  </si>
  <si>
    <t>STERILISATOR KERING</t>
  </si>
  <si>
    <t>BLUD</t>
  </si>
  <si>
    <t>Kayu / Campuran</t>
  </si>
  <si>
    <t>Stinless Steel</t>
  </si>
  <si>
    <t>Vinyl (t. 15 x l. 100 x p. 200)</t>
  </si>
  <si>
    <t>Diameter 30 cm</t>
  </si>
  <si>
    <t>Diameter 95 cm</t>
  </si>
  <si>
    <t>3 Bolam + Roda</t>
  </si>
  <si>
    <t>PT 200 Zer'ro-m</t>
  </si>
  <si>
    <t>t. 60 x l. 100 x p. 200</t>
  </si>
  <si>
    <t>+ Roda</t>
  </si>
  <si>
    <t>Super Counter / SC-10 UV</t>
  </si>
  <si>
    <t>Ellitech ZTP 80 Eco / 2 Pintu</t>
  </si>
  <si>
    <t>Jln. Slamet Riyadi 1, Kel. Kebon Manggis, Jakarta Timur</t>
  </si>
  <si>
    <t>Bangunan Klinik/Puskesmas/Laboratorium Pkm Kebon Manggis</t>
  </si>
</sst>
</file>

<file path=xl/styles.xml><?xml version="1.0" encoding="utf-8"?>
<styleSheet xmlns="http://schemas.openxmlformats.org/spreadsheetml/2006/main">
  <numFmts count="11">
    <numFmt numFmtId="42" formatCode="_(&quot;Rp&quot;* #,##0_);_(&quot;Rp&quot;* \(#,##0\);_(&quot;Rp&quot;* &quot;-&quot;_);_(@_)"/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_(&quot;$&quot;* #,##0_);_(&quot;$&quot;* \(#,##0\);_(&quot;$&quot;* &quot;-&quot;_);_(@_)"/>
    <numFmt numFmtId="165" formatCode="_([$Rp-421]* #,##0_);_([$Rp-421]* \(#,##0\);_([$Rp-421]* &quot;-&quot;_);_(@_)"/>
    <numFmt numFmtId="166" formatCode="_([$Rp-421]* #,##0.00_);_([$Rp-421]* \(#,##0.00\);_([$Rp-421]* &quot;-&quot;??_);_(@_)"/>
    <numFmt numFmtId="167" formatCode="0_);\(0\)"/>
    <numFmt numFmtId="168" formatCode="_([$Rp-421]* #,##0_);_([$Rp-421]* \(#,##0\);_([$Rp-421]* &quot;-&quot;??_);_(@_)"/>
    <numFmt numFmtId="169" formatCode="_(&quot;Rp&quot;* #,##0.00_);_(&quot;Rp&quot;* \(#,##0.00\);_(&quot;Rp&quot;* &quot;-&quot;_);_(@_)"/>
    <numFmt numFmtId="170" formatCode="[$-421]dd\ mmmm\ yyyy;@"/>
  </numFmts>
  <fonts count="65">
    <font>
      <sz val="10"/>
      <color indexed="8"/>
      <name val="ARIAL"/>
      <charset val="1"/>
    </font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</font>
    <font>
      <b/>
      <sz val="10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7"/>
      <color indexed="8"/>
      <name val="Tahoma"/>
      <family val="2"/>
    </font>
    <font>
      <b/>
      <sz val="9"/>
      <color indexed="8"/>
      <name val="Tahoma"/>
      <family val="2"/>
    </font>
    <font>
      <sz val="9"/>
      <color indexed="8"/>
      <name val="Arial"/>
      <family val="2"/>
    </font>
    <font>
      <sz val="9"/>
      <color indexed="8"/>
      <name val="Tahoma"/>
      <family val="2"/>
    </font>
    <font>
      <sz val="10"/>
      <color indexed="8"/>
      <name val="Tahoma"/>
      <family val="2"/>
    </font>
    <font>
      <b/>
      <u/>
      <sz val="8"/>
      <color indexed="8"/>
      <name val="Tahoma"/>
      <family val="2"/>
    </font>
    <font>
      <sz val="8"/>
      <name val="Tahoma"/>
      <family val="2"/>
    </font>
    <font>
      <b/>
      <sz val="7"/>
      <color indexed="8"/>
      <name val="Tahoma"/>
      <family val="2"/>
    </font>
    <font>
      <sz val="10"/>
      <name val="Arial"/>
      <family val="2"/>
    </font>
    <font>
      <sz val="7"/>
      <name val="Tahoma"/>
      <family val="2"/>
    </font>
    <font>
      <b/>
      <sz val="8"/>
      <name val="Tahoma"/>
      <family val="2"/>
    </font>
    <font>
      <sz val="10"/>
      <name val="Tahoma"/>
      <family val="2"/>
    </font>
    <font>
      <b/>
      <sz val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sz val="9"/>
      <name val="Tahoma"/>
      <family val="2"/>
    </font>
    <font>
      <b/>
      <u/>
      <sz val="10"/>
      <color indexed="8"/>
      <name val="Tahoma"/>
      <family val="2"/>
    </font>
    <font>
      <sz val="8"/>
      <color indexed="8"/>
      <name val="Arial"/>
      <family val="2"/>
    </font>
    <font>
      <b/>
      <vertAlign val="superscript"/>
      <sz val="8"/>
      <color indexed="8"/>
      <name val="Tahoma"/>
      <family val="2"/>
    </font>
    <font>
      <b/>
      <sz val="12"/>
      <color indexed="8"/>
      <name val="Tahoma"/>
      <family val="2"/>
    </font>
    <font>
      <sz val="12"/>
      <color indexed="8"/>
      <name val="Tahoma"/>
      <family val="2"/>
    </font>
    <font>
      <sz val="6"/>
      <color indexed="8"/>
      <name val="Tahoma"/>
      <family val="2"/>
    </font>
    <font>
      <b/>
      <sz val="6"/>
      <color indexed="8"/>
      <name val="Tahoma"/>
      <family val="2"/>
    </font>
    <font>
      <sz val="8"/>
      <color indexed="10"/>
      <name val="Tahoma"/>
      <family val="2"/>
    </font>
    <font>
      <sz val="10"/>
      <color indexed="8"/>
      <name val="Arial"/>
      <family val="2"/>
    </font>
    <font>
      <sz val="7"/>
      <color indexed="61"/>
      <name val="Tahoma"/>
      <family val="2"/>
    </font>
    <font>
      <sz val="8"/>
      <color indexed="61"/>
      <name val="Tahoma"/>
      <family val="2"/>
    </font>
    <font>
      <sz val="8"/>
      <color indexed="8"/>
      <name val="Tahoma"/>
      <family val="2"/>
    </font>
    <font>
      <sz val="8"/>
      <color indexed="56"/>
      <name val="Tahoma"/>
      <family val="2"/>
    </font>
    <font>
      <sz val="8"/>
      <color indexed="40"/>
      <name val="Tahoma"/>
      <family val="2"/>
    </font>
    <font>
      <b/>
      <sz val="10"/>
      <name val="Tahoma"/>
      <family val="2"/>
    </font>
    <font>
      <b/>
      <u/>
      <sz val="8"/>
      <name val="Tahoma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8"/>
      <color indexed="10"/>
      <name val="Arial"/>
      <family val="2"/>
    </font>
    <font>
      <sz val="6"/>
      <color indexed="8"/>
      <name val="Arial"/>
      <family val="2"/>
    </font>
    <font>
      <b/>
      <sz val="6"/>
      <color indexed="8"/>
      <name val="Arial"/>
      <family val="2"/>
    </font>
    <font>
      <b/>
      <sz val="10"/>
      <color indexed="9"/>
      <name val="Arial"/>
      <family val="2"/>
    </font>
    <font>
      <b/>
      <u/>
      <sz val="10"/>
      <color indexed="8"/>
      <name val="Arial"/>
      <family val="2"/>
    </font>
    <font>
      <sz val="8"/>
      <name val="Arial"/>
      <family val="2"/>
    </font>
    <font>
      <b/>
      <sz val="7"/>
      <name val="Tahoma"/>
      <family val="2"/>
    </font>
    <font>
      <sz val="14"/>
      <color indexed="8"/>
      <name val="Arial"/>
      <family val="2"/>
    </font>
    <font>
      <b/>
      <u/>
      <sz val="12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sz val="8"/>
      <color rgb="FFFF0000"/>
      <name val="Arial"/>
      <family val="2"/>
    </font>
    <font>
      <b/>
      <sz val="12"/>
      <name val="Tahoma"/>
      <family val="2"/>
    </font>
    <font>
      <b/>
      <u/>
      <sz val="12"/>
      <color indexed="8"/>
      <name val="Tahoma"/>
      <family val="2"/>
    </font>
    <font>
      <sz val="12"/>
      <name val="Tahoma"/>
      <family val="2"/>
    </font>
    <font>
      <sz val="11"/>
      <color indexed="8"/>
      <name val="Tahoma"/>
      <family val="2"/>
    </font>
    <font>
      <sz val="8"/>
      <color theme="1"/>
      <name val="Arial"/>
      <family val="2"/>
    </font>
    <font>
      <sz val="8"/>
      <color rgb="FF7030A0"/>
      <name val="Tahoma"/>
      <family val="2"/>
    </font>
    <font>
      <sz val="8"/>
      <color rgb="FF7030A0"/>
      <name val="Arial"/>
      <family val="2"/>
    </font>
    <font>
      <b/>
      <u/>
      <sz val="8"/>
      <color indexed="8"/>
      <name val="Arial"/>
      <family val="2"/>
    </font>
    <font>
      <b/>
      <u/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>
      <alignment vertical="top"/>
    </xf>
    <xf numFmtId="43" fontId="3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top"/>
    </xf>
    <xf numFmtId="164" fontId="2" fillId="0" borderId="0" applyFont="0" applyFill="0" applyBorder="0" applyAlignment="0" applyProtection="0">
      <alignment vertical="top"/>
    </xf>
    <xf numFmtId="0" fontId="1" fillId="0" borderId="0"/>
  </cellStyleXfs>
  <cellXfs count="2345">
    <xf numFmtId="0" fontId="0" fillId="0" borderId="0" xfId="0">
      <alignment vertical="top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Border="1" applyAlignment="1">
      <alignment horizontal="left" vertical="center" wrapText="1" indent="1"/>
    </xf>
    <xf numFmtId="0" fontId="10" fillId="0" borderId="0" xfId="0" applyFo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4" fillId="0" borderId="0" xfId="0" applyFont="1" applyAlignment="1">
      <alignment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left" vertical="center" wrapText="1" inden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9" fillId="0" borderId="0" xfId="0" applyFont="1" applyAlignment="1">
      <alignment horizontal="left" vertical="center"/>
    </xf>
    <xf numFmtId="3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>
      <alignment vertical="top"/>
    </xf>
    <xf numFmtId="0" fontId="5" fillId="0" borderId="0" xfId="0" applyFont="1" applyAlignment="1">
      <alignment horizontal="left" vertical="top" wrapText="1"/>
    </xf>
    <xf numFmtId="4" fontId="5" fillId="0" borderId="0" xfId="0" applyNumberFormat="1" applyFont="1" applyAlignment="1">
      <alignment horizontal="left" vertical="top" wrapText="1"/>
    </xf>
    <xf numFmtId="1" fontId="5" fillId="0" borderId="0" xfId="0" applyNumberFormat="1" applyFont="1" applyAlignment="1">
      <alignment horizontal="center" vertical="top"/>
    </xf>
    <xf numFmtId="4" fontId="5" fillId="0" borderId="0" xfId="0" applyNumberFormat="1" applyFont="1" applyAlignment="1">
      <alignment horizontal="center" vertical="top"/>
    </xf>
    <xf numFmtId="0" fontId="4" fillId="0" borderId="0" xfId="0" applyFont="1">
      <alignment vertical="top"/>
    </xf>
    <xf numFmtId="0" fontId="10" fillId="0" borderId="0" xfId="0" applyFont="1" applyBorder="1">
      <alignment vertical="top"/>
    </xf>
    <xf numFmtId="0" fontId="10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 readingOrder="1"/>
    </xf>
    <xf numFmtId="0" fontId="8" fillId="0" borderId="0" xfId="0" applyFont="1" applyAlignment="1">
      <alignment vertical="center"/>
    </xf>
    <xf numFmtId="0" fontId="4" fillId="0" borderId="0" xfId="0" applyFont="1" applyFill="1" applyBorder="1" applyAlignment="1">
      <alignment vertical="center" wrapText="1" readingOrder="1"/>
    </xf>
    <xf numFmtId="0" fontId="5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 readingOrder="1"/>
    </xf>
    <xf numFmtId="0" fontId="5" fillId="0" borderId="4" xfId="0" applyFont="1" applyFill="1" applyBorder="1" applyAlignment="1">
      <alignment horizontal="center" vertical="center" wrapText="1" readingOrder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7" fillId="0" borderId="5" xfId="0" applyFont="1" applyBorder="1" applyAlignment="1">
      <alignment horizontal="center" vertical="center" wrapText="1" readingOrder="1"/>
    </xf>
    <xf numFmtId="0" fontId="9" fillId="0" borderId="4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indent="1"/>
    </xf>
    <xf numFmtId="0" fontId="0" fillId="0" borderId="1" xfId="0" applyBorder="1" applyAlignment="1">
      <alignment vertical="top"/>
    </xf>
    <xf numFmtId="0" fontId="10" fillId="0" borderId="0" xfId="0" applyFont="1" applyBorder="1" applyAlignment="1">
      <alignment vertical="top"/>
    </xf>
    <xf numFmtId="0" fontId="13" fillId="0" borderId="0" xfId="0" applyFont="1" applyBorder="1" applyAlignment="1">
      <alignment horizontal="center" vertical="center"/>
    </xf>
    <xf numFmtId="4" fontId="13" fillId="0" borderId="0" xfId="0" applyNumberFormat="1" applyFont="1" applyBorder="1" applyAlignment="1">
      <alignment horizontal="right" vertical="center" indent="1"/>
    </xf>
    <xf numFmtId="0" fontId="10" fillId="0" borderId="0" xfId="0" applyFont="1" applyAlignment="1">
      <alignment horizontal="left" vertical="top" indent="1"/>
    </xf>
    <xf numFmtId="0" fontId="5" fillId="0" borderId="0" xfId="0" applyFont="1" applyAlignment="1">
      <alignment horizontal="left" vertical="center" wrapText="1" indent="1"/>
    </xf>
    <xf numFmtId="4" fontId="4" fillId="0" borderId="0" xfId="0" applyNumberFormat="1" applyFont="1" applyAlignment="1">
      <alignment vertical="top"/>
    </xf>
    <xf numFmtId="42" fontId="6" fillId="0" borderId="2" xfId="0" applyNumberFormat="1" applyFont="1" applyBorder="1" applyAlignment="1">
      <alignment horizontal="right" vertical="center" indent="1"/>
    </xf>
    <xf numFmtId="42" fontId="13" fillId="0" borderId="1" xfId="0" applyNumberFormat="1" applyFont="1" applyBorder="1" applyAlignment="1">
      <alignment horizontal="right" vertical="center" indent="1"/>
    </xf>
    <xf numFmtId="42" fontId="5" fillId="0" borderId="0" xfId="0" applyNumberFormat="1" applyFont="1" applyAlignment="1">
      <alignment horizontal="right" vertical="center"/>
    </xf>
    <xf numFmtId="0" fontId="17" fillId="0" borderId="0" xfId="0" applyFont="1">
      <alignment vertical="top"/>
    </xf>
    <xf numFmtId="0" fontId="12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7" xfId="0" applyFont="1" applyBorder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/>
    </xf>
    <xf numFmtId="4" fontId="19" fillId="0" borderId="0" xfId="0" applyNumberFormat="1" applyFont="1" applyAlignment="1">
      <alignment horizontal="right" vertical="center"/>
    </xf>
    <xf numFmtId="166" fontId="21" fillId="0" borderId="6" xfId="0" applyNumberFormat="1" applyFont="1" applyBorder="1" applyAlignment="1">
      <alignment horizontal="center" vertical="center"/>
    </xf>
    <xf numFmtId="166" fontId="18" fillId="0" borderId="6" xfId="0" applyNumberFormat="1" applyFont="1" applyBorder="1" applyAlignment="1">
      <alignment horizontal="center" vertical="center" wrapText="1" readingOrder="1"/>
    </xf>
    <xf numFmtId="3" fontId="4" fillId="0" borderId="7" xfId="0" applyNumberFormat="1" applyFont="1" applyBorder="1" applyAlignment="1">
      <alignment horizontal="center" vertical="center"/>
    </xf>
    <xf numFmtId="166" fontId="5" fillId="0" borderId="0" xfId="0" applyNumberFormat="1" applyFont="1" applyAlignment="1">
      <alignment vertical="center"/>
    </xf>
    <xf numFmtId="44" fontId="10" fillId="0" borderId="3" xfId="0" applyNumberFormat="1" applyFont="1" applyBorder="1" applyAlignment="1">
      <alignment horizontal="center" vertical="center"/>
    </xf>
    <xf numFmtId="44" fontId="10" fillId="0" borderId="7" xfId="0" applyNumberFormat="1" applyFont="1" applyBorder="1" applyAlignment="1">
      <alignment horizontal="center" vertical="center"/>
    </xf>
    <xf numFmtId="44" fontId="3" fillId="0" borderId="7" xfId="0" applyNumberFormat="1" applyFont="1" applyBorder="1" applyAlignment="1">
      <alignment horizontal="center" vertical="center"/>
    </xf>
    <xf numFmtId="3" fontId="5" fillId="0" borderId="0" xfId="0" applyNumberFormat="1" applyFont="1" applyAlignment="1">
      <alignment horizontal="right" vertical="center" indent="1"/>
    </xf>
    <xf numFmtId="0" fontId="5" fillId="0" borderId="0" xfId="0" applyFont="1" applyAlignment="1">
      <alignment horizontal="left" vertical="center" wrapText="1" readingOrder="1"/>
    </xf>
    <xf numFmtId="0" fontId="5" fillId="0" borderId="0" xfId="0" applyFont="1" applyAlignment="1">
      <alignment horizontal="left" vertical="center" indent="5" readingOrder="1"/>
    </xf>
    <xf numFmtId="0" fontId="11" fillId="0" borderId="0" xfId="0" applyFont="1" applyAlignment="1">
      <alignment horizontal="left" wrapText="1" readingOrder="1"/>
    </xf>
    <xf numFmtId="166" fontId="10" fillId="0" borderId="0" xfId="0" applyNumberFormat="1" applyFont="1">
      <alignment vertical="top"/>
    </xf>
    <xf numFmtId="166" fontId="4" fillId="2" borderId="7" xfId="0" applyNumberFormat="1" applyFont="1" applyFill="1" applyBorder="1" applyAlignment="1">
      <alignment horizontal="center" vertical="center" wrapText="1"/>
    </xf>
    <xf numFmtId="166" fontId="16" fillId="0" borderId="7" xfId="0" applyNumberFormat="1" applyFont="1" applyBorder="1" applyAlignment="1">
      <alignment horizontal="center" vertical="center" wrapText="1"/>
    </xf>
    <xf numFmtId="166" fontId="4" fillId="0" borderId="0" xfId="0" applyNumberFormat="1" applyFont="1" applyBorder="1" applyAlignment="1">
      <alignment horizontal="right" vertical="center" indent="1"/>
    </xf>
    <xf numFmtId="4" fontId="19" fillId="0" borderId="0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center" vertical="center"/>
    </xf>
    <xf numFmtId="166" fontId="12" fillId="0" borderId="0" xfId="0" applyNumberFormat="1" applyFont="1" applyAlignment="1">
      <alignment vertical="center"/>
    </xf>
    <xf numFmtId="166" fontId="16" fillId="0" borderId="1" xfId="0" applyNumberFormat="1" applyFont="1" applyBorder="1" applyAlignment="1">
      <alignment horizontal="right" vertical="center" indent="1"/>
    </xf>
    <xf numFmtId="166" fontId="12" fillId="0" borderId="0" xfId="0" applyNumberFormat="1" applyFont="1">
      <alignment vertical="top"/>
    </xf>
    <xf numFmtId="2" fontId="0" fillId="0" borderId="0" xfId="0" applyNumberFormat="1">
      <alignment vertical="top"/>
    </xf>
    <xf numFmtId="168" fontId="0" fillId="0" borderId="0" xfId="0" applyNumberFormat="1">
      <alignment vertical="top"/>
    </xf>
    <xf numFmtId="166" fontId="0" fillId="0" borderId="0" xfId="0" applyNumberFormat="1">
      <alignment vertical="top"/>
    </xf>
    <xf numFmtId="0" fontId="2" fillId="0" borderId="0" xfId="0" applyFont="1">
      <alignment vertical="top"/>
    </xf>
    <xf numFmtId="0" fontId="0" fillId="0" borderId="0" xfId="0" applyAlignment="1">
      <alignment vertical="top" wrapText="1" readingOrder="1"/>
    </xf>
    <xf numFmtId="0" fontId="5" fillId="0" borderId="8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wrapText="1" indent="1"/>
    </xf>
    <xf numFmtId="0" fontId="10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10" fillId="0" borderId="0" xfId="0" applyFont="1" applyAlignment="1">
      <alignment horizontal="center" vertical="top" wrapText="1" readingOrder="1"/>
    </xf>
    <xf numFmtId="0" fontId="10" fillId="0" borderId="0" xfId="0" applyFont="1" applyAlignment="1">
      <alignment horizontal="center" vertical="top" wrapText="1"/>
    </xf>
    <xf numFmtId="0" fontId="5" fillId="0" borderId="9" xfId="0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 wrapText="1" inden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42" fontId="5" fillId="0" borderId="10" xfId="0" applyNumberFormat="1" applyFont="1" applyBorder="1" applyAlignment="1">
      <alignment horizontal="right" vertical="center" indent="1"/>
    </xf>
    <xf numFmtId="0" fontId="23" fillId="0" borderId="10" xfId="0" applyFont="1" applyBorder="1" applyAlignment="1">
      <alignment horizontal="center" vertical="center"/>
    </xf>
    <xf numFmtId="0" fontId="5" fillId="0" borderId="0" xfId="0" applyFont="1" applyAlignment="1">
      <alignment vertical="top"/>
    </xf>
    <xf numFmtId="0" fontId="5" fillId="0" borderId="11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 indent="1"/>
    </xf>
    <xf numFmtId="0" fontId="5" fillId="0" borderId="1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/>
    </xf>
    <xf numFmtId="42" fontId="5" fillId="0" borderId="12" xfId="0" applyNumberFormat="1" applyFont="1" applyBorder="1" applyAlignment="1">
      <alignment horizontal="right" vertical="center" indent="1"/>
    </xf>
    <xf numFmtId="0" fontId="5" fillId="0" borderId="12" xfId="0" applyFont="1" applyBorder="1" applyAlignment="1">
      <alignment horizontal="center" vertical="center" wrapText="1" readingOrder="1"/>
    </xf>
    <xf numFmtId="0" fontId="23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 readingOrder="1"/>
    </xf>
    <xf numFmtId="0" fontId="3" fillId="0" borderId="0" xfId="0" applyFont="1" applyAlignment="1">
      <alignment horizontal="left" vertical="center" readingOrder="1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8" fillId="0" borderId="13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6" fillId="0" borderId="0" xfId="0" applyFont="1">
      <alignment vertical="top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2" xfId="0" applyFont="1" applyBorder="1" applyAlignment="1">
      <alignment vertical="center"/>
    </xf>
    <xf numFmtId="0" fontId="10" fillId="0" borderId="11" xfId="0" applyFont="1" applyBorder="1" applyAlignment="1">
      <alignment vertical="center" wrapText="1" readingOrder="1"/>
    </xf>
    <xf numFmtId="166" fontId="10" fillId="0" borderId="11" xfId="0" applyNumberFormat="1" applyFont="1" applyBorder="1" applyAlignment="1">
      <alignment vertical="center" wrapText="1" readingOrder="1"/>
    </xf>
    <xf numFmtId="0" fontId="10" fillId="0" borderId="16" xfId="0" applyFont="1" applyBorder="1" applyAlignment="1">
      <alignment vertical="center" wrapText="1" readingOrder="1"/>
    </xf>
    <xf numFmtId="0" fontId="10" fillId="0" borderId="0" xfId="0" applyFont="1" applyAlignment="1">
      <alignment vertical="top" wrapText="1" readingOrder="1"/>
    </xf>
    <xf numFmtId="0" fontId="3" fillId="0" borderId="0" xfId="0" applyFont="1" applyAlignment="1">
      <alignment horizontal="left" vertical="center" wrapText="1" readingOrder="1"/>
    </xf>
    <xf numFmtId="0" fontId="10" fillId="0" borderId="0" xfId="0" applyFont="1" applyAlignment="1">
      <alignment vertical="center" wrapText="1" readingOrder="1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 readingOrder="1"/>
    </xf>
    <xf numFmtId="0" fontId="5" fillId="0" borderId="19" xfId="0" applyFont="1" applyBorder="1" applyAlignment="1">
      <alignment horizontal="center" vertical="center" wrapText="1" readingOrder="1"/>
    </xf>
    <xf numFmtId="0" fontId="10" fillId="0" borderId="20" xfId="0" applyFont="1" applyBorder="1">
      <alignment vertical="top"/>
    </xf>
    <xf numFmtId="0" fontId="10" fillId="0" borderId="21" xfId="0" applyFont="1" applyBorder="1">
      <alignment vertical="top"/>
    </xf>
    <xf numFmtId="0" fontId="10" fillId="0" borderId="21" xfId="0" applyFont="1" applyBorder="1" applyAlignment="1">
      <alignment vertical="top" wrapText="1" readingOrder="1"/>
    </xf>
    <xf numFmtId="0" fontId="10" fillId="0" borderId="22" xfId="0" applyFont="1" applyBorder="1">
      <alignment vertical="top"/>
    </xf>
    <xf numFmtId="0" fontId="10" fillId="0" borderId="14" xfId="0" applyFont="1" applyBorder="1">
      <alignment vertical="top"/>
    </xf>
    <xf numFmtId="0" fontId="10" fillId="0" borderId="15" xfId="0" applyFont="1" applyBorder="1">
      <alignment vertical="top"/>
    </xf>
    <xf numFmtId="0" fontId="10" fillId="0" borderId="12" xfId="0" applyFont="1" applyBorder="1">
      <alignment vertical="top"/>
    </xf>
    <xf numFmtId="0" fontId="10" fillId="0" borderId="11" xfId="0" applyFont="1" applyBorder="1" applyAlignment="1">
      <alignment vertical="top" wrapText="1" readingOrder="1"/>
    </xf>
    <xf numFmtId="0" fontId="10" fillId="0" borderId="11" xfId="0" applyFont="1" applyBorder="1">
      <alignment vertical="top"/>
    </xf>
    <xf numFmtId="0" fontId="10" fillId="0" borderId="16" xfId="0" applyFont="1" applyBorder="1">
      <alignment vertical="top"/>
    </xf>
    <xf numFmtId="0" fontId="10" fillId="0" borderId="23" xfId="0" applyFont="1" applyBorder="1">
      <alignment vertical="top"/>
    </xf>
    <xf numFmtId="0" fontId="10" fillId="0" borderId="24" xfId="0" applyFont="1" applyBorder="1">
      <alignment vertical="top"/>
    </xf>
    <xf numFmtId="0" fontId="10" fillId="0" borderId="25" xfId="0" applyFont="1" applyBorder="1">
      <alignment vertical="top"/>
    </xf>
    <xf numFmtId="0" fontId="10" fillId="0" borderId="26" xfId="0" applyFont="1" applyBorder="1">
      <alignment vertical="top"/>
    </xf>
    <xf numFmtId="0" fontId="10" fillId="0" borderId="27" xfId="0" applyFont="1" applyBorder="1" applyAlignment="1">
      <alignment vertical="top" wrapText="1" readingOrder="1"/>
    </xf>
    <xf numFmtId="0" fontId="10" fillId="0" borderId="27" xfId="0" applyFont="1" applyBorder="1">
      <alignment vertical="top"/>
    </xf>
    <xf numFmtId="0" fontId="10" fillId="0" borderId="28" xfId="0" applyFont="1" applyBorder="1">
      <alignment vertical="top"/>
    </xf>
    <xf numFmtId="0" fontId="5" fillId="0" borderId="1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 readingOrder="1"/>
    </xf>
    <xf numFmtId="166" fontId="5" fillId="0" borderId="11" xfId="0" applyNumberFormat="1" applyFont="1" applyBorder="1" applyAlignment="1">
      <alignment horizontal="center" vertical="center" wrapText="1" readingOrder="1"/>
    </xf>
    <xf numFmtId="0" fontId="5" fillId="0" borderId="16" xfId="0" applyFont="1" applyBorder="1" applyAlignment="1">
      <alignment horizontal="center" vertical="center" wrapText="1" readingOrder="1"/>
    </xf>
    <xf numFmtId="0" fontId="5" fillId="0" borderId="0" xfId="0" applyFont="1" applyBorder="1" applyAlignment="1">
      <alignment horizontal="left" vertical="center" wrapText="1" indent="1"/>
    </xf>
    <xf numFmtId="0" fontId="5" fillId="0" borderId="0" xfId="0" applyFont="1" applyAlignment="1">
      <alignment horizontal="center" vertical="top"/>
    </xf>
    <xf numFmtId="0" fontId="4" fillId="2" borderId="7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 readingOrder="1"/>
    </xf>
    <xf numFmtId="3" fontId="5" fillId="0" borderId="1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3" fontId="5" fillId="0" borderId="12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" fontId="12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 wrapText="1" indent="1"/>
    </xf>
    <xf numFmtId="0" fontId="12" fillId="0" borderId="12" xfId="0" applyFont="1" applyBorder="1" applyAlignment="1">
      <alignment horizontal="center" vertical="center" wrapText="1"/>
    </xf>
    <xf numFmtId="1" fontId="12" fillId="0" borderId="12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 readingOrder="1"/>
    </xf>
    <xf numFmtId="166" fontId="12" fillId="0" borderId="12" xfId="0" applyNumberFormat="1" applyFont="1" applyFill="1" applyBorder="1" applyAlignment="1">
      <alignment horizontal="right" vertical="center" indent="1"/>
    </xf>
    <xf numFmtId="0" fontId="20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6" fontId="5" fillId="0" borderId="12" xfId="0" applyNumberFormat="1" applyFont="1" applyFill="1" applyBorder="1" applyAlignment="1">
      <alignment horizontal="right" vertical="center" indent="1"/>
    </xf>
    <xf numFmtId="49" fontId="12" fillId="0" borderId="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 indent="1"/>
    </xf>
    <xf numFmtId="0" fontId="12" fillId="0" borderId="0" xfId="0" applyFont="1" applyBorder="1" applyAlignment="1">
      <alignment horizontal="center" vertical="center" wrapText="1" readingOrder="1"/>
    </xf>
    <xf numFmtId="0" fontId="12" fillId="0" borderId="0" xfId="0" applyFont="1" applyBorder="1" applyAlignment="1">
      <alignment horizontal="center" vertical="center" wrapText="1"/>
    </xf>
    <xf numFmtId="1" fontId="12" fillId="0" borderId="0" xfId="0" applyNumberFormat="1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166" fontId="12" fillId="0" borderId="7" xfId="3" applyNumberFormat="1" applyFont="1" applyFill="1" applyBorder="1" applyAlignment="1">
      <alignment horizontal="right" vertical="center" indent="3"/>
    </xf>
    <xf numFmtId="166" fontId="12" fillId="0" borderId="0" xfId="3" applyNumberFormat="1" applyFont="1" applyFill="1" applyBorder="1" applyAlignment="1">
      <alignment horizontal="right" vertical="center" indent="3"/>
    </xf>
    <xf numFmtId="166" fontId="12" fillId="0" borderId="11" xfId="0" applyNumberFormat="1" applyFont="1" applyFill="1" applyBorder="1" applyAlignment="1">
      <alignment horizontal="right" vertical="center" indent="3"/>
    </xf>
    <xf numFmtId="0" fontId="12" fillId="0" borderId="0" xfId="0" applyNumberFormat="1" applyFont="1" applyAlignment="1">
      <alignment horizontal="center" vertical="center"/>
    </xf>
    <xf numFmtId="49" fontId="12" fillId="0" borderId="15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 wrapText="1" indent="1"/>
    </xf>
    <xf numFmtId="0" fontId="12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1" fontId="12" fillId="0" borderId="15" xfId="0" applyNumberFormat="1" applyFont="1" applyBorder="1" applyAlignment="1">
      <alignment horizontal="center" vertical="center"/>
    </xf>
    <xf numFmtId="166" fontId="12" fillId="0" borderId="1" xfId="0" applyNumberFormat="1" applyFont="1" applyFill="1" applyBorder="1" applyAlignment="1">
      <alignment horizontal="right" vertical="center" indent="3"/>
    </xf>
    <xf numFmtId="0" fontId="23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4" fontId="12" fillId="0" borderId="12" xfId="0" applyNumberFormat="1" applyFont="1" applyBorder="1" applyAlignment="1">
      <alignment horizontal="center" vertical="center"/>
    </xf>
    <xf numFmtId="0" fontId="5" fillId="0" borderId="0" xfId="0" applyFont="1" applyBorder="1">
      <alignment vertical="top"/>
    </xf>
    <xf numFmtId="0" fontId="12" fillId="0" borderId="5" xfId="0" applyFont="1" applyBorder="1" applyAlignment="1">
      <alignment horizontal="center" vertical="center"/>
    </xf>
    <xf numFmtId="42" fontId="12" fillId="0" borderId="10" xfId="0" applyNumberFormat="1" applyFont="1" applyBorder="1" applyAlignment="1">
      <alignment horizontal="right" vertical="center" indent="1"/>
    </xf>
    <xf numFmtId="42" fontId="12" fillId="0" borderId="12" xfId="0" applyNumberFormat="1" applyFont="1" applyBorder="1" applyAlignment="1">
      <alignment horizontal="right" vertical="center" indent="1"/>
    </xf>
    <xf numFmtId="42" fontId="12" fillId="0" borderId="2" xfId="0" applyNumberFormat="1" applyFont="1" applyBorder="1" applyAlignment="1">
      <alignment horizontal="right" vertical="center" indent="1"/>
    </xf>
    <xf numFmtId="42" fontId="16" fillId="0" borderId="7" xfId="0" applyNumberFormat="1" applyFont="1" applyBorder="1" applyAlignment="1">
      <alignment horizontal="right" vertical="center" indent="1"/>
    </xf>
    <xf numFmtId="42" fontId="12" fillId="0" borderId="0" xfId="0" applyNumberFormat="1" applyFont="1" applyBorder="1" applyAlignment="1">
      <alignment horizontal="right" vertical="center" indent="1"/>
    </xf>
    <xf numFmtId="1" fontId="29" fillId="0" borderId="12" xfId="0" applyNumberFormat="1" applyFont="1" applyBorder="1" applyAlignment="1">
      <alignment horizontal="center" vertical="center"/>
    </xf>
    <xf numFmtId="42" fontId="12" fillId="0" borderId="12" xfId="0" applyNumberFormat="1" applyFont="1" applyBorder="1" applyAlignment="1">
      <alignment horizontal="right" vertical="center" indent="2"/>
    </xf>
    <xf numFmtId="0" fontId="5" fillId="0" borderId="11" xfId="0" applyFont="1" applyBorder="1" applyAlignment="1">
      <alignment horizontal="left" vertical="center" wrapText="1" indent="1"/>
    </xf>
    <xf numFmtId="3" fontId="5" fillId="0" borderId="11" xfId="0" applyNumberFormat="1" applyFont="1" applyBorder="1" applyAlignment="1">
      <alignment horizontal="center" vertical="center"/>
    </xf>
    <xf numFmtId="42" fontId="12" fillId="0" borderId="11" xfId="0" applyNumberFormat="1" applyFont="1" applyBorder="1" applyAlignment="1">
      <alignment horizontal="right" vertical="center" indent="2"/>
    </xf>
    <xf numFmtId="0" fontId="5" fillId="0" borderId="0" xfId="0" applyFont="1" applyBorder="1" applyAlignment="1">
      <alignment horizontal="center" vertical="center" wrapText="1" readingOrder="1"/>
    </xf>
    <xf numFmtId="1" fontId="5" fillId="0" borderId="0" xfId="0" applyNumberFormat="1" applyFont="1" applyBorder="1" applyAlignment="1">
      <alignment horizontal="center" vertical="center" wrapText="1"/>
    </xf>
    <xf numFmtId="42" fontId="16" fillId="0" borderId="1" xfId="0" applyNumberFormat="1" applyFont="1" applyBorder="1" applyAlignment="1">
      <alignment horizontal="right" vertical="center" indent="1"/>
    </xf>
    <xf numFmtId="0" fontId="5" fillId="0" borderId="10" xfId="0" applyFont="1" applyBorder="1">
      <alignment vertical="top"/>
    </xf>
    <xf numFmtId="0" fontId="5" fillId="0" borderId="12" xfId="0" applyFont="1" applyBorder="1">
      <alignment vertical="top"/>
    </xf>
    <xf numFmtId="0" fontId="5" fillId="0" borderId="2" xfId="0" applyFont="1" applyBorder="1">
      <alignment vertical="top"/>
    </xf>
    <xf numFmtId="0" fontId="5" fillId="0" borderId="11" xfId="0" applyFont="1" applyBorder="1">
      <alignment vertical="top"/>
    </xf>
    <xf numFmtId="166" fontId="16" fillId="0" borderId="7" xfId="0" applyNumberFormat="1" applyFont="1" applyBorder="1" applyAlignment="1">
      <alignment horizontal="right" vertical="center" indent="1"/>
    </xf>
    <xf numFmtId="166" fontId="12" fillId="0" borderId="0" xfId="0" applyNumberFormat="1" applyFont="1" applyBorder="1" applyAlignment="1">
      <alignment horizontal="right" vertical="center" indent="1"/>
    </xf>
    <xf numFmtId="166" fontId="12" fillId="0" borderId="11" xfId="0" applyNumberFormat="1" applyFont="1" applyFill="1" applyBorder="1" applyAlignment="1">
      <alignment horizontal="right" vertical="center" indent="1"/>
    </xf>
    <xf numFmtId="1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3" fontId="5" fillId="0" borderId="12" xfId="0" applyNumberFormat="1" applyFont="1" applyFill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3" fontId="12" fillId="0" borderId="12" xfId="0" applyNumberFormat="1" applyFont="1" applyFill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3" fontId="12" fillId="0" borderId="2" xfId="0" applyNumberFormat="1" applyFont="1" applyFill="1" applyBorder="1" applyAlignment="1">
      <alignment horizontal="center" vertical="center"/>
    </xf>
    <xf numFmtId="1" fontId="12" fillId="0" borderId="10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3" fontId="12" fillId="0" borderId="1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 wrapText="1" readingOrder="1"/>
    </xf>
    <xf numFmtId="0" fontId="12" fillId="0" borderId="11" xfId="0" applyFont="1" applyFill="1" applyBorder="1" applyAlignment="1">
      <alignment horizontal="center" vertical="center" wrapText="1"/>
    </xf>
    <xf numFmtId="1" fontId="12" fillId="0" borderId="11" xfId="0" applyNumberFormat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3" fontId="12" fillId="0" borderId="11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 readingOrder="1"/>
    </xf>
    <xf numFmtId="0" fontId="12" fillId="0" borderId="0" xfId="0" applyFont="1" applyBorder="1">
      <alignment vertical="top"/>
    </xf>
    <xf numFmtId="0" fontId="12" fillId="0" borderId="10" xfId="0" applyFont="1" applyFill="1" applyBorder="1" applyAlignment="1">
      <alignment horizontal="center" vertical="center" wrapText="1" readingOrder="1"/>
    </xf>
    <xf numFmtId="0" fontId="12" fillId="0" borderId="12" xfId="0" applyFont="1" applyFill="1" applyBorder="1" applyAlignment="1">
      <alignment horizontal="center" vertical="center" wrapText="1" readingOrder="1"/>
    </xf>
    <xf numFmtId="42" fontId="12" fillId="0" borderId="11" xfId="0" applyNumberFormat="1" applyFont="1" applyFill="1" applyBorder="1" applyAlignment="1">
      <alignment horizontal="right" vertical="center" indent="1"/>
    </xf>
    <xf numFmtId="166" fontId="12" fillId="0" borderId="0" xfId="0" applyNumberFormat="1" applyFont="1" applyBorder="1" applyAlignment="1">
      <alignment horizontal="center" vertical="center"/>
    </xf>
    <xf numFmtId="42" fontId="5" fillId="0" borderId="0" xfId="0" applyNumberFormat="1" applyFont="1">
      <alignment vertical="top"/>
    </xf>
    <xf numFmtId="0" fontId="6" fillId="3" borderId="1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6" fillId="3" borderId="12" xfId="0" applyFont="1" applyFill="1" applyBorder="1" applyAlignment="1">
      <alignment horizontal="left" vertical="center" wrapText="1" indent="1"/>
    </xf>
    <xf numFmtId="0" fontId="6" fillId="3" borderId="12" xfId="0" applyFont="1" applyFill="1" applyBorder="1" applyAlignment="1">
      <alignment horizontal="center" vertical="center" wrapText="1"/>
    </xf>
    <xf numFmtId="1" fontId="6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right" vertical="center" indent="1"/>
    </xf>
    <xf numFmtId="0" fontId="6" fillId="3" borderId="11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left" vertical="center" wrapText="1" inden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49" fontId="6" fillId="3" borderId="12" xfId="0" applyNumberFormat="1" applyFont="1" applyFill="1" applyBorder="1" applyAlignment="1">
      <alignment horizontal="center" vertical="center" wrapText="1"/>
    </xf>
    <xf numFmtId="166" fontId="12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left" vertical="center" wrapText="1" indent="1"/>
    </xf>
    <xf numFmtId="0" fontId="5" fillId="3" borderId="12" xfId="0" applyFont="1" applyFill="1" applyBorder="1" applyAlignment="1">
      <alignment horizontal="center" vertical="center" wrapText="1"/>
    </xf>
    <xf numFmtId="1" fontId="5" fillId="3" borderId="12" xfId="0" applyNumberFormat="1" applyFont="1" applyFill="1" applyBorder="1" applyAlignment="1">
      <alignment horizontal="center" vertical="center"/>
    </xf>
    <xf numFmtId="166" fontId="5" fillId="3" borderId="12" xfId="0" applyNumberFormat="1" applyFont="1" applyFill="1" applyBorder="1" applyAlignment="1">
      <alignment horizontal="right" vertical="center" indent="1"/>
    </xf>
    <xf numFmtId="166" fontId="12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left" vertical="center" wrapText="1" indent="1"/>
    </xf>
    <xf numFmtId="0" fontId="12" fillId="3" borderId="12" xfId="0" applyFont="1" applyFill="1" applyBorder="1" applyAlignment="1">
      <alignment horizontal="center" vertical="center" wrapText="1"/>
    </xf>
    <xf numFmtId="1" fontId="12" fillId="3" borderId="12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1"/>
    </xf>
    <xf numFmtId="0" fontId="12" fillId="3" borderId="12" xfId="0" applyFont="1" applyFill="1" applyBorder="1" applyAlignment="1">
      <alignment horizontal="center" vertical="center" wrapText="1" readingOrder="1"/>
    </xf>
    <xf numFmtId="0" fontId="12" fillId="3" borderId="0" xfId="0" applyNumberFormat="1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 readingOrder="1"/>
    </xf>
    <xf numFmtId="0" fontId="12" fillId="3" borderId="11" xfId="0" applyFont="1" applyFill="1" applyBorder="1" applyAlignment="1">
      <alignment horizontal="center" vertical="center" wrapText="1"/>
    </xf>
    <xf numFmtId="1" fontId="12" fillId="3" borderId="11" xfId="0" applyNumberFormat="1" applyFont="1" applyFill="1" applyBorder="1" applyAlignment="1">
      <alignment horizontal="center" vertical="center"/>
    </xf>
    <xf numFmtId="3" fontId="12" fillId="3" borderId="11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right" vertical="center" indent="3"/>
    </xf>
    <xf numFmtId="9" fontId="12" fillId="3" borderId="0" xfId="0" applyNumberFormat="1" applyFont="1" applyFill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 readingOrder="1"/>
    </xf>
    <xf numFmtId="0" fontId="5" fillId="4" borderId="12" xfId="0" applyFont="1" applyFill="1" applyBorder="1" applyAlignment="1">
      <alignment horizontal="center" vertical="center"/>
    </xf>
    <xf numFmtId="167" fontId="4" fillId="0" borderId="0" xfId="0" applyNumberFormat="1" applyFont="1" applyBorder="1" applyAlignment="1">
      <alignment horizontal="right" vertical="center" indent="1"/>
    </xf>
    <xf numFmtId="0" fontId="12" fillId="4" borderId="0" xfId="0" applyFont="1" applyFill="1" applyAlignment="1">
      <alignment horizontal="center" vertical="center"/>
    </xf>
    <xf numFmtId="0" fontId="34" fillId="3" borderId="11" xfId="0" applyFont="1" applyFill="1" applyBorder="1" applyAlignment="1">
      <alignment horizontal="center" vertical="center"/>
    </xf>
    <xf numFmtId="0" fontId="34" fillId="3" borderId="0" xfId="0" applyFont="1" applyFill="1" applyBorder="1" applyAlignment="1">
      <alignment horizontal="center" vertical="center"/>
    </xf>
    <xf numFmtId="0" fontId="34" fillId="3" borderId="12" xfId="0" applyFont="1" applyFill="1" applyBorder="1" applyAlignment="1">
      <alignment horizontal="center" vertical="center"/>
    </xf>
    <xf numFmtId="0" fontId="34" fillId="3" borderId="12" xfId="0" applyFont="1" applyFill="1" applyBorder="1" applyAlignment="1">
      <alignment horizontal="left" vertical="center" wrapText="1" indent="1"/>
    </xf>
    <xf numFmtId="0" fontId="34" fillId="3" borderId="12" xfId="0" applyFont="1" applyFill="1" applyBorder="1" applyAlignment="1">
      <alignment horizontal="center" vertical="center" wrapText="1"/>
    </xf>
    <xf numFmtId="1" fontId="34" fillId="3" borderId="12" xfId="0" applyNumberFormat="1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12" fillId="4" borderId="12" xfId="0" applyFont="1" applyFill="1" applyBorder="1" applyAlignment="1">
      <alignment horizontal="center" vertical="center" wrapText="1" readingOrder="1"/>
    </xf>
    <xf numFmtId="0" fontId="12" fillId="4" borderId="11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left" vertical="center" wrapText="1" indent="1"/>
    </xf>
    <xf numFmtId="0" fontId="12" fillId="4" borderId="12" xfId="0" applyFont="1" applyFill="1" applyBorder="1" applyAlignment="1">
      <alignment horizontal="center" vertical="center" wrapText="1"/>
    </xf>
    <xf numFmtId="1" fontId="12" fillId="4" borderId="12" xfId="0" applyNumberFormat="1" applyFont="1" applyFill="1" applyBorder="1" applyAlignment="1">
      <alignment horizontal="center" vertical="center"/>
    </xf>
    <xf numFmtId="166" fontId="12" fillId="4" borderId="12" xfId="0" applyNumberFormat="1" applyFont="1" applyFill="1" applyBorder="1" applyAlignment="1">
      <alignment horizontal="right" vertical="center" indent="1"/>
    </xf>
    <xf numFmtId="0" fontId="35" fillId="3" borderId="0" xfId="0" applyFont="1" applyFill="1" applyBorder="1" applyAlignment="1">
      <alignment horizontal="center" vertical="center"/>
    </xf>
    <xf numFmtId="0" fontId="35" fillId="3" borderId="11" xfId="0" applyFont="1" applyFill="1" applyBorder="1" applyAlignment="1">
      <alignment horizontal="center" vertical="center"/>
    </xf>
    <xf numFmtId="0" fontId="35" fillId="3" borderId="12" xfId="0" applyFont="1" applyFill="1" applyBorder="1" applyAlignment="1">
      <alignment horizontal="center" vertical="center"/>
    </xf>
    <xf numFmtId="0" fontId="35" fillId="3" borderId="12" xfId="0" applyFont="1" applyFill="1" applyBorder="1" applyAlignment="1">
      <alignment horizontal="left" vertical="center" wrapText="1" indent="1"/>
    </xf>
    <xf numFmtId="0" fontId="35" fillId="3" borderId="12" xfId="0" applyFont="1" applyFill="1" applyBorder="1" applyAlignment="1">
      <alignment horizontal="center" vertical="center" wrapText="1"/>
    </xf>
    <xf numFmtId="1" fontId="35" fillId="3" borderId="12" xfId="0" applyNumberFormat="1" applyFont="1" applyFill="1" applyBorder="1" applyAlignment="1">
      <alignment horizontal="center" vertical="center"/>
    </xf>
    <xf numFmtId="3" fontId="35" fillId="3" borderId="12" xfId="0" applyNumberFormat="1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166" fontId="12" fillId="5" borderId="0" xfId="0" applyNumberFormat="1" applyFont="1" applyFill="1" applyAlignment="1">
      <alignment horizontal="center" vertical="center"/>
    </xf>
    <xf numFmtId="3" fontId="12" fillId="3" borderId="1" xfId="0" applyNumberFormat="1" applyFont="1" applyFill="1" applyBorder="1" applyAlignment="1">
      <alignment horizontal="center" vertical="center"/>
    </xf>
    <xf numFmtId="0" fontId="10" fillId="0" borderId="0" xfId="0" applyFont="1" applyFill="1">
      <alignment vertical="top"/>
    </xf>
    <xf numFmtId="0" fontId="5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>
      <alignment vertical="top"/>
    </xf>
    <xf numFmtId="0" fontId="12" fillId="0" borderId="7" xfId="0" applyFont="1" applyBorder="1" applyAlignment="1">
      <alignment horizontal="center" vertical="center"/>
    </xf>
    <xf numFmtId="3" fontId="6" fillId="3" borderId="12" xfId="0" applyNumberFormat="1" applyFont="1" applyFill="1" applyBorder="1" applyAlignment="1">
      <alignment horizontal="center" vertical="center"/>
    </xf>
    <xf numFmtId="3" fontId="12" fillId="3" borderId="12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2" fillId="3" borderId="12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166" fontId="12" fillId="6" borderId="0" xfId="0" applyNumberFormat="1" applyFont="1" applyFill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3" fontId="5" fillId="3" borderId="12" xfId="0" applyNumberFormat="1" applyFont="1" applyFill="1" applyBorder="1" applyAlignment="1">
      <alignment horizontal="center" vertical="center"/>
    </xf>
    <xf numFmtId="3" fontId="34" fillId="3" borderId="12" xfId="0" applyNumberFormat="1" applyFont="1" applyFill="1" applyBorder="1" applyAlignment="1">
      <alignment horizontal="center" vertical="center"/>
    </xf>
    <xf numFmtId="0" fontId="34" fillId="3" borderId="12" xfId="0" applyFont="1" applyFill="1" applyBorder="1">
      <alignment vertical="top"/>
    </xf>
    <xf numFmtId="42" fontId="34" fillId="3" borderId="12" xfId="0" applyNumberFormat="1" applyFont="1" applyFill="1" applyBorder="1" applyAlignment="1">
      <alignment horizontal="right" vertical="center" indent="1"/>
    </xf>
    <xf numFmtId="0" fontId="34" fillId="3" borderId="0" xfId="0" applyFont="1" applyFill="1">
      <alignment vertical="top"/>
    </xf>
    <xf numFmtId="0" fontId="16" fillId="0" borderId="0" xfId="0" applyFont="1" applyAlignment="1">
      <alignment horizontal="left" wrapText="1" indent="3" readingOrder="1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center" wrapText="1"/>
    </xf>
    <xf numFmtId="1" fontId="12" fillId="3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5" fillId="3" borderId="12" xfId="0" applyFont="1" applyFill="1" applyBorder="1">
      <alignment vertical="top"/>
    </xf>
    <xf numFmtId="42" fontId="12" fillId="3" borderId="12" xfId="0" applyNumberFormat="1" applyFont="1" applyFill="1" applyBorder="1" applyAlignment="1">
      <alignment horizontal="right" vertical="center" indent="1"/>
    </xf>
    <xf numFmtId="0" fontId="5" fillId="3" borderId="0" xfId="0" applyFont="1" applyFill="1">
      <alignment vertical="top"/>
    </xf>
    <xf numFmtId="0" fontId="5" fillId="4" borderId="0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left" vertical="center" wrapText="1" indent="1"/>
    </xf>
    <xf numFmtId="0" fontId="5" fillId="4" borderId="12" xfId="0" applyFont="1" applyFill="1" applyBorder="1" applyAlignment="1">
      <alignment horizontal="center" vertical="center" wrapText="1"/>
    </xf>
    <xf numFmtId="1" fontId="5" fillId="4" borderId="12" xfId="0" applyNumberFormat="1" applyFont="1" applyFill="1" applyBorder="1" applyAlignment="1">
      <alignment horizontal="center" vertical="center"/>
    </xf>
    <xf numFmtId="0" fontId="5" fillId="4" borderId="12" xfId="0" applyFont="1" applyFill="1" applyBorder="1">
      <alignment vertical="top"/>
    </xf>
    <xf numFmtId="3" fontId="5" fillId="4" borderId="12" xfId="0" applyNumberFormat="1" applyFont="1" applyFill="1" applyBorder="1" applyAlignment="1">
      <alignment horizontal="center" vertical="center"/>
    </xf>
    <xf numFmtId="42" fontId="12" fillId="4" borderId="12" xfId="0" applyNumberFormat="1" applyFont="1" applyFill="1" applyBorder="1" applyAlignment="1">
      <alignment horizontal="right" vertical="center" indent="1"/>
    </xf>
    <xf numFmtId="0" fontId="5" fillId="4" borderId="0" xfId="0" applyFont="1" applyFill="1">
      <alignment vertical="top"/>
    </xf>
    <xf numFmtId="166" fontId="4" fillId="0" borderId="0" xfId="0" applyNumberFormat="1" applyFont="1" applyAlignment="1">
      <alignment vertical="center"/>
    </xf>
    <xf numFmtId="1" fontId="29" fillId="3" borderId="12" xfId="0" applyNumberFormat="1" applyFont="1" applyFill="1" applyBorder="1" applyAlignment="1">
      <alignment horizontal="center" vertical="center"/>
    </xf>
    <xf numFmtId="42" fontId="12" fillId="3" borderId="12" xfId="0" applyNumberFormat="1" applyFont="1" applyFill="1" applyBorder="1" applyAlignment="1">
      <alignment horizontal="right" vertical="center" indent="2"/>
    </xf>
    <xf numFmtId="0" fontId="12" fillId="0" borderId="0" xfId="0" applyFont="1">
      <alignment vertical="top"/>
    </xf>
    <xf numFmtId="0" fontId="5" fillId="3" borderId="0" xfId="0" applyFont="1" applyFill="1" applyBorder="1">
      <alignment vertical="top"/>
    </xf>
    <xf numFmtId="0" fontId="34" fillId="3" borderId="10" xfId="0" applyFont="1" applyFill="1" applyBorder="1" applyAlignment="1">
      <alignment horizontal="center" vertical="center"/>
    </xf>
    <xf numFmtId="0" fontId="34" fillId="3" borderId="8" xfId="0" applyFont="1" applyFill="1" applyBorder="1" applyAlignment="1">
      <alignment horizontal="center" vertical="center"/>
    </xf>
    <xf numFmtId="0" fontId="34" fillId="3" borderId="10" xfId="0" applyFont="1" applyFill="1" applyBorder="1" applyAlignment="1">
      <alignment horizontal="left" vertical="center" wrapText="1" indent="1"/>
    </xf>
    <xf numFmtId="0" fontId="34" fillId="3" borderId="10" xfId="0" applyFont="1" applyFill="1" applyBorder="1" applyAlignment="1">
      <alignment horizontal="center" vertical="center" wrapText="1"/>
    </xf>
    <xf numFmtId="1" fontId="34" fillId="3" borderId="10" xfId="0" applyNumberFormat="1" applyFont="1" applyFill="1" applyBorder="1" applyAlignment="1">
      <alignment horizontal="center" vertical="center"/>
    </xf>
    <xf numFmtId="0" fontId="34" fillId="3" borderId="10" xfId="0" applyFont="1" applyFill="1" applyBorder="1">
      <alignment vertical="top"/>
    </xf>
    <xf numFmtId="3" fontId="34" fillId="3" borderId="10" xfId="0" applyNumberFormat="1" applyFont="1" applyFill="1" applyBorder="1" applyAlignment="1">
      <alignment horizontal="center" vertical="center"/>
    </xf>
    <xf numFmtId="42" fontId="34" fillId="3" borderId="10" xfId="0" applyNumberFormat="1" applyFont="1" applyFill="1" applyBorder="1" applyAlignment="1">
      <alignment horizontal="right" vertical="center" indent="1"/>
    </xf>
    <xf numFmtId="0" fontId="35" fillId="3" borderId="0" xfId="0" applyFont="1" applyFill="1">
      <alignment vertical="top"/>
    </xf>
    <xf numFmtId="0" fontId="5" fillId="3" borderId="11" xfId="0" applyFont="1" applyFill="1" applyBorder="1">
      <alignment vertical="top"/>
    </xf>
    <xf numFmtId="42" fontId="12" fillId="3" borderId="11" xfId="0" applyNumberFormat="1" applyFont="1" applyFill="1" applyBorder="1" applyAlignment="1">
      <alignment horizontal="right" vertical="center" indent="2"/>
    </xf>
    <xf numFmtId="0" fontId="35" fillId="3" borderId="12" xfId="0" applyFont="1" applyFill="1" applyBorder="1">
      <alignment vertical="top"/>
    </xf>
    <xf numFmtId="42" fontId="35" fillId="3" borderId="12" xfId="0" applyNumberFormat="1" applyFont="1" applyFill="1" applyBorder="1" applyAlignment="1">
      <alignment horizontal="right" vertical="center" indent="1"/>
    </xf>
    <xf numFmtId="49" fontId="12" fillId="3" borderId="0" xfId="0" applyNumberFormat="1" applyFont="1" applyFill="1" applyBorder="1" applyAlignment="1">
      <alignment horizontal="center" vertical="center"/>
    </xf>
    <xf numFmtId="0" fontId="36" fillId="0" borderId="0" xfId="0" applyFont="1" applyAlignment="1">
      <alignment vertical="center" readingOrder="1"/>
    </xf>
    <xf numFmtId="3" fontId="12" fillId="0" borderId="0" xfId="0" applyNumberFormat="1" applyFont="1" applyAlignment="1">
      <alignment horizontal="right" vertical="top"/>
    </xf>
    <xf numFmtId="0" fontId="36" fillId="0" borderId="0" xfId="0" applyFont="1" applyAlignment="1">
      <alignment vertical="top"/>
    </xf>
    <xf numFmtId="0" fontId="36" fillId="0" borderId="0" xfId="0" applyFont="1" applyAlignment="1"/>
    <xf numFmtId="0" fontId="17" fillId="0" borderId="0" xfId="0" applyFont="1" applyAlignment="1">
      <alignment horizontal="center" vertical="top"/>
    </xf>
    <xf numFmtId="0" fontId="16" fillId="0" borderId="0" xfId="0" applyFont="1">
      <alignment vertical="top"/>
    </xf>
    <xf numFmtId="49" fontId="33" fillId="3" borderId="11" xfId="0" applyNumberFormat="1" applyFont="1" applyFill="1" applyBorder="1" applyAlignment="1">
      <alignment horizontal="center" vertical="center" wrapText="1"/>
    </xf>
    <xf numFmtId="0" fontId="31" fillId="3" borderId="11" xfId="0" applyFont="1" applyFill="1" applyBorder="1" applyAlignment="1">
      <alignment horizontal="center" vertical="center" wrapText="1" readingOrder="1"/>
    </xf>
    <xf numFmtId="0" fontId="15" fillId="3" borderId="11" xfId="0" applyFont="1" applyFill="1" applyBorder="1" applyAlignment="1">
      <alignment horizontal="center" vertical="center" wrapText="1"/>
    </xf>
    <xf numFmtId="1" fontId="15" fillId="3" borderId="11" xfId="0" applyNumberFormat="1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3" fontId="15" fillId="3" borderId="11" xfId="0" applyNumberFormat="1" applyFont="1" applyFill="1" applyBorder="1" applyAlignment="1">
      <alignment horizontal="center" vertical="center"/>
    </xf>
    <xf numFmtId="166" fontId="15" fillId="3" borderId="11" xfId="0" applyNumberFormat="1" applyFont="1" applyFill="1" applyBorder="1" applyAlignment="1">
      <alignment horizontal="right" vertical="center" indent="3"/>
    </xf>
    <xf numFmtId="49" fontId="12" fillId="3" borderId="15" xfId="0" applyNumberFormat="1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left" vertical="center" wrapText="1" indent="1"/>
    </xf>
    <xf numFmtId="49" fontId="12" fillId="3" borderId="5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wrapText="1" indent="1"/>
    </xf>
    <xf numFmtId="166" fontId="12" fillId="3" borderId="1" xfId="3" applyNumberFormat="1" applyFont="1" applyFill="1" applyBorder="1" applyAlignment="1">
      <alignment horizontal="right" vertical="center" indent="3"/>
    </xf>
    <xf numFmtId="0" fontId="5" fillId="0" borderId="7" xfId="0" applyFont="1" applyBorder="1" applyAlignment="1">
      <alignment vertical="center"/>
    </xf>
    <xf numFmtId="0" fontId="34" fillId="3" borderId="8" xfId="0" applyFont="1" applyFill="1" applyBorder="1" applyAlignment="1">
      <alignment horizontal="center" vertical="center" wrapText="1" readingOrder="1"/>
    </xf>
    <xf numFmtId="0" fontId="5" fillId="3" borderId="0" xfId="0" applyFont="1" applyFill="1" applyBorder="1" applyAlignment="1">
      <alignment horizontal="center" vertical="center" wrapText="1" readingOrder="1"/>
    </xf>
    <xf numFmtId="0" fontId="12" fillId="3" borderId="15" xfId="0" applyFont="1" applyFill="1" applyBorder="1" applyAlignment="1">
      <alignment horizontal="center" vertical="center" wrapText="1" readingOrder="1"/>
    </xf>
    <xf numFmtId="166" fontId="12" fillId="3" borderId="0" xfId="0" applyNumberFormat="1" applyFont="1" applyFill="1" applyBorder="1" applyAlignment="1">
      <alignment horizontal="center" vertical="center" wrapText="1" readingOrder="1"/>
    </xf>
    <xf numFmtId="0" fontId="12" fillId="3" borderId="5" xfId="0" applyFont="1" applyFill="1" applyBorder="1" applyAlignment="1">
      <alignment horizontal="center" vertical="center" wrapText="1" readingOrder="1"/>
    </xf>
    <xf numFmtId="42" fontId="34" fillId="3" borderId="9" xfId="0" applyNumberFormat="1" applyFont="1" applyFill="1" applyBorder="1" applyAlignment="1">
      <alignment vertical="center"/>
    </xf>
    <xf numFmtId="0" fontId="34" fillId="3" borderId="9" xfId="0" applyFont="1" applyFill="1" applyBorder="1" applyAlignment="1">
      <alignment horizontal="center" vertical="center"/>
    </xf>
    <xf numFmtId="0" fontId="34" fillId="3" borderId="9" xfId="0" applyFont="1" applyFill="1" applyBorder="1">
      <alignment vertical="top"/>
    </xf>
    <xf numFmtId="3" fontId="12" fillId="3" borderId="9" xfId="0" applyNumberFormat="1" applyFont="1" applyFill="1" applyBorder="1" applyAlignment="1">
      <alignment horizontal="center" vertical="center"/>
    </xf>
    <xf numFmtId="42" fontId="35" fillId="3" borderId="11" xfId="0" applyNumberFormat="1" applyFont="1" applyFill="1" applyBorder="1" applyAlignment="1">
      <alignment vertical="center"/>
    </xf>
    <xf numFmtId="0" fontId="35" fillId="3" borderId="11" xfId="0" applyFont="1" applyFill="1" applyBorder="1">
      <alignment vertical="top"/>
    </xf>
    <xf numFmtId="42" fontId="5" fillId="3" borderId="11" xfId="0" applyNumberFormat="1" applyFont="1" applyFill="1" applyBorder="1" applyAlignment="1">
      <alignment vertical="center"/>
    </xf>
    <xf numFmtId="42" fontId="34" fillId="3" borderId="11" xfId="0" applyNumberFormat="1" applyFont="1" applyFill="1" applyBorder="1" applyAlignment="1">
      <alignment vertical="center"/>
    </xf>
    <xf numFmtId="0" fontId="34" fillId="3" borderId="11" xfId="0" applyFont="1" applyFill="1" applyBorder="1">
      <alignment vertical="top"/>
    </xf>
    <xf numFmtId="166" fontId="12" fillId="3" borderId="11" xfId="0" applyNumberFormat="1" applyFont="1" applyFill="1" applyBorder="1" applyAlignment="1">
      <alignment horizontal="center" vertical="center"/>
    </xf>
    <xf numFmtId="42" fontId="5" fillId="4" borderId="11" xfId="0" applyNumberFormat="1" applyFont="1" applyFill="1" applyBorder="1" applyAlignment="1">
      <alignment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1" xfId="0" applyFont="1" applyFill="1" applyBorder="1">
      <alignment vertical="top"/>
    </xf>
    <xf numFmtId="42" fontId="5" fillId="3" borderId="11" xfId="0" applyNumberFormat="1" applyFont="1" applyFill="1" applyBorder="1" applyAlignment="1">
      <alignment horizontal="center" vertical="center"/>
    </xf>
    <xf numFmtId="166" fontId="10" fillId="0" borderId="11" xfId="0" applyNumberFormat="1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166" fontId="5" fillId="3" borderId="11" xfId="0" applyNumberFormat="1" applyFont="1" applyFill="1" applyBorder="1" applyAlignment="1">
      <alignment horizontal="center" vertical="center"/>
    </xf>
    <xf numFmtId="0" fontId="12" fillId="3" borderId="11" xfId="0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center" vertical="center"/>
    </xf>
    <xf numFmtId="166" fontId="12" fillId="7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top" wrapText="1" readingOrder="1"/>
    </xf>
    <xf numFmtId="0" fontId="5" fillId="0" borderId="0" xfId="0" applyFont="1" applyAlignment="1">
      <alignment horizontal="left" vertical="top" indent="1"/>
    </xf>
    <xf numFmtId="166" fontId="5" fillId="0" borderId="0" xfId="0" applyNumberFormat="1" applyFont="1">
      <alignment vertical="top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vertical="center" wrapText="1"/>
    </xf>
    <xf numFmtId="0" fontId="5" fillId="0" borderId="0" xfId="0" applyFont="1" applyFill="1">
      <alignment vertical="top"/>
    </xf>
    <xf numFmtId="0" fontId="12" fillId="4" borderId="29" xfId="0" applyFont="1" applyFill="1" applyBorder="1" applyAlignment="1">
      <alignment horizontal="center" vertical="center" wrapText="1"/>
    </xf>
    <xf numFmtId="0" fontId="12" fillId="4" borderId="30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left" vertical="center" wrapText="1" indent="1"/>
    </xf>
    <xf numFmtId="0" fontId="12" fillId="3" borderId="10" xfId="0" applyFont="1" applyFill="1" applyBorder="1" applyAlignment="1">
      <alignment horizontal="center" vertical="center" wrapText="1"/>
    </xf>
    <xf numFmtId="1" fontId="12" fillId="3" borderId="10" xfId="0" applyNumberFormat="1" applyFont="1" applyFill="1" applyBorder="1" applyAlignment="1">
      <alignment horizontal="center" vertical="center"/>
    </xf>
    <xf numFmtId="166" fontId="12" fillId="3" borderId="10" xfId="0" applyNumberFormat="1" applyFont="1" applyFill="1" applyBorder="1" applyAlignment="1">
      <alignment horizontal="right" vertical="center" indent="1"/>
    </xf>
    <xf numFmtId="0" fontId="12" fillId="8" borderId="11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left" vertical="center" wrapText="1" indent="1"/>
    </xf>
    <xf numFmtId="0" fontId="12" fillId="8" borderId="12" xfId="0" applyFont="1" applyFill="1" applyBorder="1" applyAlignment="1">
      <alignment horizontal="center" vertical="center" wrapText="1"/>
    </xf>
    <xf numFmtId="1" fontId="12" fillId="8" borderId="12" xfId="0" applyNumberFormat="1" applyFont="1" applyFill="1" applyBorder="1" applyAlignment="1">
      <alignment horizontal="center" vertical="center"/>
    </xf>
    <xf numFmtId="166" fontId="12" fillId="8" borderId="12" xfId="0" applyNumberFormat="1" applyFont="1" applyFill="1" applyBorder="1" applyAlignment="1">
      <alignment horizontal="right" vertical="center" indent="1"/>
    </xf>
    <xf numFmtId="0" fontId="12" fillId="3" borderId="6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 wrapText="1" indent="1"/>
    </xf>
    <xf numFmtId="0" fontId="12" fillId="3" borderId="2" xfId="0" applyFont="1" applyFill="1" applyBorder="1" applyAlignment="1">
      <alignment horizontal="center" vertical="center" wrapText="1"/>
    </xf>
    <xf numFmtId="1" fontId="12" fillId="3" borderId="2" xfId="0" applyNumberFormat="1" applyFont="1" applyFill="1" applyBorder="1" applyAlignment="1">
      <alignment horizontal="center" vertical="center"/>
    </xf>
    <xf numFmtId="166" fontId="12" fillId="3" borderId="2" xfId="0" applyNumberFormat="1" applyFont="1" applyFill="1" applyBorder="1" applyAlignment="1">
      <alignment horizontal="right" vertical="center" indent="1"/>
    </xf>
    <xf numFmtId="166" fontId="12" fillId="3" borderId="12" xfId="0" applyNumberFormat="1" applyFont="1" applyFill="1" applyBorder="1" applyAlignment="1">
      <alignment horizontal="right" vertical="center" indent="3"/>
    </xf>
    <xf numFmtId="166" fontId="12" fillId="4" borderId="12" xfId="0" applyNumberFormat="1" applyFont="1" applyFill="1" applyBorder="1" applyAlignment="1">
      <alignment horizontal="right" vertical="center" indent="3"/>
    </xf>
    <xf numFmtId="0" fontId="12" fillId="3" borderId="15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 wrapText="1" readingOrder="1"/>
    </xf>
    <xf numFmtId="166" fontId="12" fillId="3" borderId="11" xfId="3" applyNumberFormat="1" applyFont="1" applyFill="1" applyBorder="1" applyAlignment="1">
      <alignment horizontal="right" vertical="center" indent="3"/>
    </xf>
    <xf numFmtId="0" fontId="12" fillId="3" borderId="0" xfId="0" applyNumberFormat="1" applyFont="1" applyFill="1" applyBorder="1" applyAlignment="1">
      <alignment horizontal="center" vertical="center"/>
    </xf>
    <xf numFmtId="166" fontId="12" fillId="3" borderId="11" xfId="2" applyNumberFormat="1" applyFont="1" applyFill="1" applyBorder="1" applyAlignment="1">
      <alignment horizontal="right" vertical="center" indent="3"/>
    </xf>
    <xf numFmtId="0" fontId="12" fillId="3" borderId="2" xfId="0" applyFont="1" applyFill="1" applyBorder="1" applyAlignment="1">
      <alignment horizontal="center" vertical="center" wrapText="1" readingOrder="1"/>
    </xf>
    <xf numFmtId="0" fontId="12" fillId="7" borderId="11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left" vertical="center" wrapText="1" indent="1"/>
    </xf>
    <xf numFmtId="0" fontId="12" fillId="7" borderId="12" xfId="0" applyFont="1" applyFill="1" applyBorder="1" applyAlignment="1">
      <alignment horizontal="center" vertical="center" wrapText="1"/>
    </xf>
    <xf numFmtId="1" fontId="12" fillId="7" borderId="12" xfId="0" applyNumberFormat="1" applyFont="1" applyFill="1" applyBorder="1" applyAlignment="1">
      <alignment horizontal="center" vertical="center"/>
    </xf>
    <xf numFmtId="3" fontId="12" fillId="7" borderId="12" xfId="0" applyNumberFormat="1" applyFont="1" applyFill="1" applyBorder="1" applyAlignment="1">
      <alignment horizontal="center" vertical="center"/>
    </xf>
    <xf numFmtId="166" fontId="12" fillId="7" borderId="12" xfId="0" applyNumberFormat="1" applyFont="1" applyFill="1" applyBorder="1" applyAlignment="1">
      <alignment horizontal="right" vertical="center" indent="1"/>
    </xf>
    <xf numFmtId="0" fontId="12" fillId="7" borderId="12" xfId="0" applyFont="1" applyFill="1" applyBorder="1" applyAlignment="1">
      <alignment horizontal="center" vertical="center" wrapText="1" readingOrder="1"/>
    </xf>
    <xf numFmtId="0" fontId="5" fillId="0" borderId="7" xfId="0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3" fontId="12" fillId="0" borderId="7" xfId="0" applyNumberFormat="1" applyFont="1" applyFill="1" applyBorder="1" applyAlignment="1">
      <alignment horizontal="center" vertical="center"/>
    </xf>
    <xf numFmtId="3" fontId="34" fillId="0" borderId="11" xfId="0" applyNumberFormat="1" applyFont="1" applyFill="1" applyBorder="1" applyAlignment="1">
      <alignment horizontal="center" vertical="center"/>
    </xf>
    <xf numFmtId="166" fontId="12" fillId="9" borderId="0" xfId="0" applyNumberFormat="1" applyFont="1" applyFill="1" applyAlignment="1">
      <alignment horizontal="center" vertical="center"/>
    </xf>
    <xf numFmtId="3" fontId="12" fillId="9" borderId="1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 indent="3" readingOrder="1"/>
    </xf>
    <xf numFmtId="15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3" fontId="12" fillId="7" borderId="11" xfId="0" applyNumberFormat="1" applyFont="1" applyFill="1" applyBorder="1" applyAlignment="1">
      <alignment horizontal="center" vertical="center"/>
    </xf>
    <xf numFmtId="3" fontId="12" fillId="6" borderId="11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Alignment="1">
      <alignment horizontal="center" vertical="center"/>
    </xf>
    <xf numFmtId="0" fontId="5" fillId="0" borderId="12" xfId="0" applyFont="1" applyFill="1" applyBorder="1" applyAlignment="1">
      <alignment horizontal="left" vertical="center" wrapText="1" indent="1"/>
    </xf>
    <xf numFmtId="0" fontId="5" fillId="0" borderId="12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left" vertical="center" wrapText="1" indent="1"/>
    </xf>
    <xf numFmtId="0" fontId="12" fillId="0" borderId="12" xfId="0" applyFont="1" applyFill="1" applyBorder="1" applyAlignment="1">
      <alignment horizontal="center" vertical="center" wrapText="1"/>
    </xf>
    <xf numFmtId="49" fontId="12" fillId="0" borderId="12" xfId="0" applyNumberFormat="1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 wrapText="1" indent="1"/>
    </xf>
    <xf numFmtId="0" fontId="12" fillId="0" borderId="2" xfId="0" applyFont="1" applyFill="1" applyBorder="1" applyAlignment="1">
      <alignment horizontal="center" vertical="center" wrapText="1"/>
    </xf>
    <xf numFmtId="166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Fill="1" applyBorder="1">
      <alignment vertical="top"/>
    </xf>
    <xf numFmtId="0" fontId="16" fillId="2" borderId="7" xfId="0" applyFont="1" applyFill="1" applyBorder="1" applyAlignment="1">
      <alignment horizontal="center" vertical="center" wrapText="1"/>
    </xf>
    <xf numFmtId="166" fontId="12" fillId="0" borderId="11" xfId="0" applyNumberFormat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vertical="top" wrapText="1"/>
    </xf>
    <xf numFmtId="49" fontId="12" fillId="0" borderId="11" xfId="0" applyNumberFormat="1" applyFont="1" applyFill="1" applyBorder="1" applyAlignment="1">
      <alignment horizontal="center" vertical="center" wrapText="1"/>
    </xf>
    <xf numFmtId="0" fontId="12" fillId="0" borderId="11" xfId="0" applyFont="1" applyFill="1" applyBorder="1">
      <alignment vertical="top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wrapText="1" indent="1"/>
    </xf>
    <xf numFmtId="0" fontId="12" fillId="0" borderId="0" xfId="0" applyFont="1" applyFill="1" applyBorder="1" applyAlignment="1">
      <alignment horizontal="center" vertical="center" wrapText="1" readingOrder="1"/>
    </xf>
    <xf numFmtId="0" fontId="12" fillId="0" borderId="0" xfId="0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 wrapText="1" indent="1"/>
    </xf>
    <xf numFmtId="0" fontId="5" fillId="0" borderId="10" xfId="0" applyFont="1" applyFill="1" applyBorder="1" applyAlignment="1">
      <alignment horizontal="center" vertical="center" wrapText="1" readingOrder="1"/>
    </xf>
    <xf numFmtId="0" fontId="5" fillId="0" borderId="10" xfId="0" applyFont="1" applyFill="1" applyBorder="1" applyAlignment="1">
      <alignment horizontal="center" vertical="center" wrapText="1"/>
    </xf>
    <xf numFmtId="3" fontId="5" fillId="0" borderId="10" xfId="0" applyNumberFormat="1" applyFont="1" applyFill="1" applyBorder="1" applyAlignment="1">
      <alignment horizontal="center" vertical="center"/>
    </xf>
    <xf numFmtId="166" fontId="5" fillId="0" borderId="10" xfId="0" applyNumberFormat="1" applyFont="1" applyFill="1" applyBorder="1" applyAlignment="1">
      <alignment horizontal="right" vertical="center" indent="1"/>
    </xf>
    <xf numFmtId="0" fontId="12" fillId="0" borderId="9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left" vertical="center" wrapText="1" indent="1"/>
    </xf>
    <xf numFmtId="0" fontId="12" fillId="0" borderId="10" xfId="0" applyFont="1" applyFill="1" applyBorder="1" applyAlignment="1">
      <alignment horizontal="center" vertical="center" wrapText="1"/>
    </xf>
    <xf numFmtId="1" fontId="12" fillId="0" borderId="9" xfId="0" applyNumberFormat="1" applyFont="1" applyFill="1" applyBorder="1" applyAlignment="1">
      <alignment horizontal="center" vertical="center"/>
    </xf>
    <xf numFmtId="166" fontId="12" fillId="0" borderId="10" xfId="0" applyNumberFormat="1" applyFont="1" applyFill="1" applyBorder="1" applyAlignment="1">
      <alignment horizontal="right" vertical="center" indent="1"/>
    </xf>
    <xf numFmtId="0" fontId="12" fillId="0" borderId="0" xfId="0" applyFont="1" applyFill="1" applyBorder="1" applyAlignment="1">
      <alignment horizontal="left" vertical="top" indent="1"/>
    </xf>
    <xf numFmtId="166" fontId="12" fillId="0" borderId="0" xfId="0" applyNumberFormat="1" applyFont="1" applyFill="1" applyBorder="1">
      <alignment vertical="top"/>
    </xf>
    <xf numFmtId="166" fontId="12" fillId="0" borderId="0" xfId="0" applyNumberFormat="1" applyFont="1" applyFill="1" applyBorder="1" applyAlignment="1">
      <alignment vertical="center"/>
    </xf>
    <xf numFmtId="49" fontId="12" fillId="0" borderId="12" xfId="0" applyNumberFormat="1" applyFont="1" applyFill="1" applyBorder="1" applyAlignment="1">
      <alignment horizontal="center" vertical="center" wrapText="1" readingOrder="1"/>
    </xf>
    <xf numFmtId="3" fontId="12" fillId="0" borderId="9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right" vertical="center" indent="1"/>
    </xf>
    <xf numFmtId="43" fontId="4" fillId="0" borderId="1" xfId="1" applyFont="1" applyBorder="1" applyAlignment="1">
      <alignment horizontal="right" vertical="center" indent="1"/>
    </xf>
    <xf numFmtId="166" fontId="12" fillId="0" borderId="2" xfId="0" applyNumberFormat="1" applyFont="1" applyFill="1" applyBorder="1" applyAlignment="1">
      <alignment horizontal="right" vertical="center" indent="1"/>
    </xf>
    <xf numFmtId="0" fontId="12" fillId="0" borderId="2" xfId="0" applyFont="1" applyFill="1" applyBorder="1" applyAlignment="1">
      <alignment horizontal="center" vertical="center" wrapText="1" readingOrder="1"/>
    </xf>
    <xf numFmtId="166" fontId="12" fillId="0" borderId="6" xfId="0" applyNumberFormat="1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 wrapText="1"/>
    </xf>
    <xf numFmtId="1" fontId="5" fillId="0" borderId="10" xfId="0" applyNumberFormat="1" applyFont="1" applyFill="1" applyBorder="1" applyAlignment="1">
      <alignment horizontal="center" vertical="center"/>
    </xf>
    <xf numFmtId="166" fontId="12" fillId="0" borderId="2" xfId="0" applyNumberFormat="1" applyFont="1" applyFill="1" applyBorder="1" applyAlignment="1">
      <alignment horizontal="right" vertical="center" indent="3"/>
    </xf>
    <xf numFmtId="0" fontId="5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 indent="1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166" fontId="5" fillId="0" borderId="2" xfId="0" applyNumberFormat="1" applyFont="1" applyFill="1" applyBorder="1" applyAlignment="1">
      <alignment horizontal="right" vertical="center" indent="1"/>
    </xf>
    <xf numFmtId="0" fontId="5" fillId="0" borderId="2" xfId="0" applyFont="1" applyFill="1" applyBorder="1" applyAlignment="1">
      <alignment horizontal="center" vertical="center" wrapText="1" readingOrder="1"/>
    </xf>
    <xf numFmtId="166" fontId="5" fillId="0" borderId="12" xfId="0" applyNumberFormat="1" applyFont="1" applyFill="1" applyBorder="1" applyAlignment="1">
      <alignment horizontal="right" vertical="center" indent="3"/>
    </xf>
    <xf numFmtId="0" fontId="5" fillId="0" borderId="9" xfId="0" applyFont="1" applyFill="1" applyBorder="1" applyAlignment="1">
      <alignment horizontal="center" vertical="center" wrapText="1"/>
    </xf>
    <xf numFmtId="3" fontId="12" fillId="3" borderId="2" xfId="0" applyNumberFormat="1" applyFont="1" applyFill="1" applyBorder="1" applyAlignment="1">
      <alignment horizontal="center" vertical="center"/>
    </xf>
    <xf numFmtId="3" fontId="12" fillId="6" borderId="12" xfId="0" applyNumberFormat="1" applyFont="1" applyFill="1" applyBorder="1" applyAlignment="1">
      <alignment horizontal="center" vertical="center"/>
    </xf>
    <xf numFmtId="3" fontId="12" fillId="4" borderId="12" xfId="0" applyNumberFormat="1" applyFont="1" applyFill="1" applyBorder="1" applyAlignment="1">
      <alignment horizontal="center" vertical="center"/>
    </xf>
    <xf numFmtId="3" fontId="12" fillId="3" borderId="10" xfId="0" applyNumberFormat="1" applyFont="1" applyFill="1" applyBorder="1" applyAlignment="1">
      <alignment horizontal="center" vertical="center"/>
    </xf>
    <xf numFmtId="3" fontId="12" fillId="3" borderId="0" xfId="0" applyNumberFormat="1" applyFont="1" applyFill="1" applyBorder="1" applyAlignment="1">
      <alignment horizontal="center" vertical="center"/>
    </xf>
    <xf numFmtId="3" fontId="12" fillId="8" borderId="12" xfId="0" applyNumberFormat="1" applyFont="1" applyFill="1" applyBorder="1" applyAlignment="1">
      <alignment horizontal="center" vertical="center"/>
    </xf>
    <xf numFmtId="3" fontId="12" fillId="0" borderId="11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12" fillId="0" borderId="0" xfId="0" applyFont="1" applyFill="1" applyAlignment="1">
      <alignment horizontal="left" vertical="top" wrapText="1" readingOrder="1"/>
    </xf>
    <xf numFmtId="0" fontId="12" fillId="0" borderId="0" xfId="0" applyFont="1" applyAlignment="1">
      <alignment horizontal="left" vertical="top" indent="1"/>
    </xf>
    <xf numFmtId="0" fontId="12" fillId="0" borderId="0" xfId="0" applyFont="1" applyAlignment="1">
      <alignment vertical="top" wrapText="1"/>
    </xf>
    <xf numFmtId="0" fontId="12" fillId="0" borderId="0" xfId="0" applyFont="1" applyFill="1">
      <alignment vertical="top"/>
    </xf>
    <xf numFmtId="0" fontId="12" fillId="0" borderId="0" xfId="0" applyFont="1" applyFill="1" applyAlignment="1">
      <alignment vertical="center"/>
    </xf>
    <xf numFmtId="0" fontId="16" fillId="0" borderId="0" xfId="0" applyFont="1" applyAlignment="1">
      <alignment vertical="center" readingOrder="1"/>
    </xf>
    <xf numFmtId="0" fontId="16" fillId="0" borderId="0" xfId="0" applyFont="1" applyAlignment="1">
      <alignment horizontal="left" vertical="center" readingOrder="1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vertical="center" wrapText="1"/>
    </xf>
    <xf numFmtId="166" fontId="16" fillId="2" borderId="7" xfId="0" applyNumberFormat="1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 readingOrder="1"/>
    </xf>
    <xf numFmtId="1" fontId="12" fillId="3" borderId="9" xfId="0" applyNumberFormat="1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left" vertical="center" wrapText="1" indent="1"/>
    </xf>
    <xf numFmtId="0" fontId="12" fillId="6" borderId="12" xfId="0" applyFont="1" applyFill="1" applyBorder="1" applyAlignment="1">
      <alignment horizontal="center" vertical="center" wrapText="1"/>
    </xf>
    <xf numFmtId="1" fontId="12" fillId="6" borderId="11" xfId="0" applyNumberFormat="1" applyFont="1" applyFill="1" applyBorder="1" applyAlignment="1">
      <alignment horizontal="center" vertical="center"/>
    </xf>
    <xf numFmtId="166" fontId="12" fillId="6" borderId="12" xfId="0" applyNumberFormat="1" applyFont="1" applyFill="1" applyBorder="1" applyAlignment="1">
      <alignment horizontal="right" vertical="center" indent="1"/>
    </xf>
    <xf numFmtId="0" fontId="12" fillId="6" borderId="12" xfId="0" applyFont="1" applyFill="1" applyBorder="1" applyAlignment="1">
      <alignment horizontal="center" vertical="center" wrapText="1" readingOrder="1"/>
    </xf>
    <xf numFmtId="0" fontId="12" fillId="8" borderId="11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49" fontId="12" fillId="3" borderId="2" xfId="0" applyNumberFormat="1" applyFont="1" applyFill="1" applyBorder="1" applyAlignment="1">
      <alignment horizontal="center" vertical="center" wrapText="1"/>
    </xf>
    <xf numFmtId="3" fontId="16" fillId="0" borderId="7" xfId="0" applyNumberFormat="1" applyFont="1" applyBorder="1" applyAlignment="1">
      <alignment horizontal="center" vertical="center"/>
    </xf>
    <xf numFmtId="166" fontId="16" fillId="0" borderId="7" xfId="0" applyNumberFormat="1" applyFont="1" applyBorder="1" applyAlignment="1">
      <alignment horizontal="center" vertical="center"/>
    </xf>
    <xf numFmtId="0" fontId="12" fillId="4" borderId="29" xfId="0" applyFont="1" applyFill="1" applyBorder="1" applyAlignment="1">
      <alignment horizontal="center" vertical="center"/>
    </xf>
    <xf numFmtId="1" fontId="12" fillId="6" borderId="12" xfId="0" applyNumberFormat="1" applyFont="1" applyFill="1" applyBorder="1" applyAlignment="1">
      <alignment horizontal="center" vertical="center"/>
    </xf>
    <xf numFmtId="0" fontId="12" fillId="6" borderId="29" xfId="0" applyFont="1" applyFill="1" applyBorder="1" applyAlignment="1">
      <alignment horizontal="center" vertical="center"/>
    </xf>
    <xf numFmtId="0" fontId="12" fillId="6" borderId="30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 wrapText="1"/>
    </xf>
    <xf numFmtId="0" fontId="12" fillId="3" borderId="30" xfId="0" applyFont="1" applyFill="1" applyBorder="1" applyAlignment="1">
      <alignment horizontal="center" vertical="center" wrapText="1"/>
    </xf>
    <xf numFmtId="166" fontId="12" fillId="3" borderId="29" xfId="0" applyNumberFormat="1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2" fillId="4" borderId="0" xfId="0" applyFont="1" applyFill="1" applyAlignment="1">
      <alignment vertical="top" wrapText="1"/>
    </xf>
    <xf numFmtId="0" fontId="12" fillId="6" borderId="0" xfId="0" applyFont="1" applyFill="1" applyAlignment="1">
      <alignment vertical="top" wrapText="1"/>
    </xf>
    <xf numFmtId="0" fontId="12" fillId="6" borderId="29" xfId="0" applyFont="1" applyFill="1" applyBorder="1" applyAlignment="1">
      <alignment horizontal="center" vertical="center" wrapText="1"/>
    </xf>
    <xf numFmtId="49" fontId="12" fillId="3" borderId="12" xfId="1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 readingOrder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2" xfId="0" applyNumberFormat="1" applyFont="1" applyFill="1" applyBorder="1" applyAlignment="1">
      <alignment horizontal="center" vertical="center" wrapText="1" readingOrder="1"/>
    </xf>
    <xf numFmtId="0" fontId="12" fillId="4" borderId="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left" vertical="center" wrapText="1" indent="1"/>
    </xf>
    <xf numFmtId="49" fontId="12" fillId="4" borderId="10" xfId="0" applyNumberFormat="1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1" fontId="12" fillId="4" borderId="10" xfId="0" applyNumberFormat="1" applyFont="1" applyFill="1" applyBorder="1" applyAlignment="1">
      <alignment horizontal="center" vertical="center"/>
    </xf>
    <xf numFmtId="3" fontId="12" fillId="4" borderId="10" xfId="0" applyNumberFormat="1" applyFont="1" applyFill="1" applyBorder="1" applyAlignment="1">
      <alignment horizontal="center" vertical="center"/>
    </xf>
    <xf numFmtId="166" fontId="12" fillId="4" borderId="10" xfId="0" applyNumberFormat="1" applyFont="1" applyFill="1" applyBorder="1" applyAlignment="1">
      <alignment horizontal="right" vertical="center" indent="1"/>
    </xf>
    <xf numFmtId="3" fontId="20" fillId="0" borderId="10" xfId="0" applyNumberFormat="1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 wrapText="1" readingOrder="1"/>
    </xf>
    <xf numFmtId="49" fontId="12" fillId="6" borderId="12" xfId="0" applyNumberFormat="1" applyFont="1" applyFill="1" applyBorder="1" applyAlignment="1">
      <alignment horizontal="center" vertical="center" wrapText="1"/>
    </xf>
    <xf numFmtId="0" fontId="12" fillId="9" borderId="0" xfId="0" applyFont="1" applyFill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left" vertical="center" wrapText="1" indent="1"/>
    </xf>
    <xf numFmtId="49" fontId="12" fillId="9" borderId="12" xfId="0" applyNumberFormat="1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1" fontId="12" fillId="9" borderId="12" xfId="0" applyNumberFormat="1" applyFont="1" applyFill="1" applyBorder="1" applyAlignment="1">
      <alignment horizontal="center" vertical="center"/>
    </xf>
    <xf numFmtId="3" fontId="12" fillId="9" borderId="12" xfId="0" applyNumberFormat="1" applyFont="1" applyFill="1" applyBorder="1" applyAlignment="1">
      <alignment horizontal="center" vertical="center"/>
    </xf>
    <xf numFmtId="166" fontId="12" fillId="9" borderId="12" xfId="0" applyNumberFormat="1" applyFont="1" applyFill="1" applyBorder="1" applyAlignment="1">
      <alignment horizontal="right" vertical="center" indent="1"/>
    </xf>
    <xf numFmtId="0" fontId="12" fillId="9" borderId="12" xfId="0" applyFont="1" applyFill="1" applyBorder="1" applyAlignment="1">
      <alignment horizontal="center" vertical="center" wrapText="1" readingOrder="1"/>
    </xf>
    <xf numFmtId="0" fontId="12" fillId="9" borderId="29" xfId="0" applyFont="1" applyFill="1" applyBorder="1" applyAlignment="1">
      <alignment horizontal="center" vertical="center" wrapText="1"/>
    </xf>
    <xf numFmtId="0" fontId="12" fillId="9" borderId="30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12" fillId="7" borderId="29" xfId="0" applyFont="1" applyFill="1" applyBorder="1" applyAlignment="1">
      <alignment horizontal="center" vertical="center"/>
    </xf>
    <xf numFmtId="0" fontId="12" fillId="7" borderId="30" xfId="0" applyFont="1" applyFill="1" applyBorder="1" applyAlignment="1">
      <alignment horizontal="center" vertical="center"/>
    </xf>
    <xf numFmtId="49" fontId="12" fillId="6" borderId="12" xfId="0" applyNumberFormat="1" applyFont="1" applyFill="1" applyBorder="1" applyAlignment="1">
      <alignment horizontal="center" vertical="center" wrapText="1" readingOrder="1"/>
    </xf>
    <xf numFmtId="3" fontId="12" fillId="6" borderId="1" xfId="0" applyNumberFormat="1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0" fontId="12" fillId="3" borderId="0" xfId="0" applyFont="1" applyFill="1" applyBorder="1">
      <alignment vertical="top"/>
    </xf>
    <xf numFmtId="166" fontId="12" fillId="3" borderId="0" xfId="0" applyNumberFormat="1" applyFont="1" applyFill="1" applyBorder="1" applyAlignment="1">
      <alignment horizontal="center" vertical="center"/>
    </xf>
    <xf numFmtId="0" fontId="12" fillId="3" borderId="0" xfId="0" applyNumberFormat="1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left" vertical="center" wrapText="1" indent="1"/>
    </xf>
    <xf numFmtId="0" fontId="12" fillId="5" borderId="12" xfId="0" applyFont="1" applyFill="1" applyBorder="1" applyAlignment="1">
      <alignment horizontal="center" vertical="center" wrapText="1"/>
    </xf>
    <xf numFmtId="1" fontId="12" fillId="5" borderId="12" xfId="0" applyNumberFormat="1" applyFont="1" applyFill="1" applyBorder="1" applyAlignment="1">
      <alignment horizontal="center" vertical="center"/>
    </xf>
    <xf numFmtId="3" fontId="12" fillId="5" borderId="12" xfId="0" applyNumberFormat="1" applyFont="1" applyFill="1" applyBorder="1" applyAlignment="1">
      <alignment horizontal="center" vertical="center"/>
    </xf>
    <xf numFmtId="166" fontId="12" fillId="5" borderId="12" xfId="0" applyNumberFormat="1" applyFont="1" applyFill="1" applyBorder="1" applyAlignment="1">
      <alignment horizontal="right" vertical="center" indent="3"/>
    </xf>
    <xf numFmtId="0" fontId="12" fillId="5" borderId="0" xfId="0" applyFont="1" applyFill="1" applyAlignment="1">
      <alignment horizontal="center" vertical="center"/>
    </xf>
    <xf numFmtId="0" fontId="12" fillId="5" borderId="12" xfId="0" applyFont="1" applyFill="1" applyBorder="1" applyAlignment="1">
      <alignment horizontal="center" vertical="center" wrapText="1" readingOrder="1"/>
    </xf>
    <xf numFmtId="0" fontId="12" fillId="5" borderId="1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left" vertical="center" wrapText="1" indent="1"/>
    </xf>
    <xf numFmtId="0" fontId="12" fillId="5" borderId="2" xfId="0" applyFont="1" applyFill="1" applyBorder="1" applyAlignment="1">
      <alignment horizontal="center" vertical="center" wrapText="1" readingOrder="1"/>
    </xf>
    <xf numFmtId="0" fontId="12" fillId="5" borderId="2" xfId="0" applyFont="1" applyFill="1" applyBorder="1" applyAlignment="1">
      <alignment horizontal="center" vertical="center" wrapText="1"/>
    </xf>
    <xf numFmtId="1" fontId="12" fillId="5" borderId="2" xfId="0" applyNumberFormat="1" applyFont="1" applyFill="1" applyBorder="1" applyAlignment="1">
      <alignment horizontal="center" vertical="center"/>
    </xf>
    <xf numFmtId="3" fontId="12" fillId="5" borderId="2" xfId="0" applyNumberFormat="1" applyFont="1" applyFill="1" applyBorder="1" applyAlignment="1">
      <alignment horizontal="center" vertical="center"/>
    </xf>
    <xf numFmtId="166" fontId="12" fillId="5" borderId="2" xfId="0" applyNumberFormat="1" applyFont="1" applyFill="1" applyBorder="1" applyAlignment="1">
      <alignment horizontal="right" vertical="center" indent="3"/>
    </xf>
    <xf numFmtId="0" fontId="12" fillId="5" borderId="10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center" wrapText="1" indent="1"/>
    </xf>
    <xf numFmtId="0" fontId="12" fillId="5" borderId="10" xfId="0" applyFont="1" applyFill="1" applyBorder="1" applyAlignment="1">
      <alignment horizontal="center" vertical="center" wrapText="1"/>
    </xf>
    <xf numFmtId="1" fontId="12" fillId="5" borderId="10" xfId="0" applyNumberFormat="1" applyFont="1" applyFill="1" applyBorder="1" applyAlignment="1">
      <alignment horizontal="center" vertical="center"/>
    </xf>
    <xf numFmtId="3" fontId="12" fillId="5" borderId="10" xfId="0" applyNumberFormat="1" applyFont="1" applyFill="1" applyBorder="1" applyAlignment="1">
      <alignment horizontal="center" vertical="center"/>
    </xf>
    <xf numFmtId="166" fontId="12" fillId="5" borderId="10" xfId="0" applyNumberFormat="1" applyFont="1" applyFill="1" applyBorder="1" applyAlignment="1">
      <alignment horizontal="right" vertical="center" indent="3"/>
    </xf>
    <xf numFmtId="0" fontId="12" fillId="5" borderId="10" xfId="0" applyFont="1" applyFill="1" applyBorder="1" applyAlignment="1">
      <alignment horizontal="center" vertical="center" wrapText="1" readingOrder="1"/>
    </xf>
    <xf numFmtId="0" fontId="12" fillId="3" borderId="34" xfId="0" applyFont="1" applyFill="1" applyBorder="1" applyAlignment="1">
      <alignment horizontal="center" vertical="center"/>
    </xf>
    <xf numFmtId="0" fontId="12" fillId="3" borderId="35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left" vertical="center" wrapText="1" inden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 readingOrder="1"/>
    </xf>
    <xf numFmtId="0" fontId="12" fillId="0" borderId="0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 indent="1"/>
    </xf>
    <xf numFmtId="0" fontId="12" fillId="0" borderId="8" xfId="0" applyFont="1" applyBorder="1" applyAlignment="1">
      <alignment horizontal="center" vertical="center" wrapText="1" readingOrder="1"/>
    </xf>
    <xf numFmtId="1" fontId="12" fillId="0" borderId="8" xfId="0" applyNumberFormat="1" applyFont="1" applyBorder="1" applyAlignment="1">
      <alignment horizontal="center" vertical="center" wrapText="1"/>
    </xf>
    <xf numFmtId="3" fontId="12" fillId="0" borderId="0" xfId="0" applyNumberFormat="1" applyFont="1" applyAlignment="1">
      <alignment horizontal="right" vertical="center"/>
    </xf>
    <xf numFmtId="167" fontId="16" fillId="0" borderId="1" xfId="0" applyNumberFormat="1" applyFont="1" applyBorder="1" applyAlignment="1">
      <alignment horizontal="right" vertical="center" indent="1"/>
    </xf>
    <xf numFmtId="4" fontId="16" fillId="0" borderId="0" xfId="0" applyNumberFormat="1" applyFont="1" applyBorder="1" applyAlignment="1">
      <alignment horizontal="right" vertical="center"/>
    </xf>
    <xf numFmtId="15" fontId="16" fillId="0" borderId="0" xfId="0" applyNumberFormat="1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67" fontId="16" fillId="0" borderId="0" xfId="0" applyNumberFormat="1" applyFont="1" applyBorder="1" applyAlignment="1">
      <alignment horizontal="right" vertical="center" indent="1"/>
    </xf>
    <xf numFmtId="166" fontId="16" fillId="0" borderId="0" xfId="0" applyNumberFormat="1" applyFont="1" applyBorder="1" applyAlignment="1">
      <alignment horizontal="right" vertical="center" indent="1"/>
    </xf>
    <xf numFmtId="0" fontId="12" fillId="3" borderId="2" xfId="0" applyFont="1" applyFill="1" applyBorder="1">
      <alignment vertical="top"/>
    </xf>
    <xf numFmtId="42" fontId="12" fillId="3" borderId="2" xfId="0" applyNumberFormat="1" applyFont="1" applyFill="1" applyBorder="1" applyAlignment="1">
      <alignment horizontal="right" vertical="center" indent="1"/>
    </xf>
    <xf numFmtId="42" fontId="12" fillId="3" borderId="0" xfId="0" applyNumberFormat="1" applyFont="1" applyFill="1" applyAlignment="1">
      <alignment vertical="center"/>
    </xf>
    <xf numFmtId="0" fontId="12" fillId="3" borderId="0" xfId="0" applyFont="1" applyFill="1">
      <alignment vertical="top"/>
    </xf>
    <xf numFmtId="0" fontId="12" fillId="3" borderId="12" xfId="0" applyFont="1" applyFill="1" applyBorder="1">
      <alignment vertical="top"/>
    </xf>
    <xf numFmtId="0" fontId="12" fillId="3" borderId="11" xfId="0" applyFont="1" applyFill="1" applyBorder="1">
      <alignment vertical="top"/>
    </xf>
    <xf numFmtId="0" fontId="16" fillId="0" borderId="0" xfId="0" applyFont="1" applyAlignment="1">
      <alignment horizontal="left" vertical="center" wrapText="1" readingOrder="1"/>
    </xf>
    <xf numFmtId="4" fontId="16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 indent="5" readingOrder="1"/>
    </xf>
    <xf numFmtId="0" fontId="16" fillId="0" borderId="0" xfId="0" applyFont="1" applyAlignment="1">
      <alignment horizontal="center"/>
    </xf>
    <xf numFmtId="0" fontId="37" fillId="0" borderId="0" xfId="0" applyFont="1" applyAlignment="1">
      <alignment horizontal="left" wrapText="1" readingOrder="1"/>
    </xf>
    <xf numFmtId="3" fontId="12" fillId="0" borderId="0" xfId="0" applyNumberFormat="1" applyFont="1" applyAlignment="1">
      <alignment horizontal="right" vertical="center" indent="1"/>
    </xf>
    <xf numFmtId="0" fontId="12" fillId="0" borderId="0" xfId="0" applyFont="1" applyAlignment="1">
      <alignment horizontal="left" vertical="center" wrapText="1" readingOrder="1"/>
    </xf>
    <xf numFmtId="0" fontId="37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/>
    </xf>
    <xf numFmtId="0" fontId="12" fillId="3" borderId="36" xfId="0" applyFont="1" applyFill="1" applyBorder="1" applyAlignment="1">
      <alignment horizontal="center" vertical="center"/>
    </xf>
    <xf numFmtId="0" fontId="12" fillId="3" borderId="37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top" indent="1"/>
    </xf>
    <xf numFmtId="0" fontId="12" fillId="0" borderId="0" xfId="0" applyFont="1" applyBorder="1" applyAlignment="1">
      <alignment vertical="top" wrapText="1"/>
    </xf>
    <xf numFmtId="166" fontId="12" fillId="0" borderId="0" xfId="0" applyNumberFormat="1" applyFont="1" applyBorder="1">
      <alignment vertical="top"/>
    </xf>
    <xf numFmtId="166" fontId="12" fillId="0" borderId="0" xfId="0" applyNumberFormat="1" applyFont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left" vertical="center" wrapText="1" indent="1"/>
    </xf>
    <xf numFmtId="0" fontId="12" fillId="6" borderId="2" xfId="0" applyFont="1" applyFill="1" applyBorder="1" applyAlignment="1">
      <alignment horizontal="center" vertical="center" wrapText="1"/>
    </xf>
    <xf numFmtId="1" fontId="12" fillId="6" borderId="2" xfId="0" applyNumberFormat="1" applyFont="1" applyFill="1" applyBorder="1" applyAlignment="1">
      <alignment horizontal="center" vertical="center"/>
    </xf>
    <xf numFmtId="3" fontId="12" fillId="6" borderId="2" xfId="0" applyNumberFormat="1" applyFont="1" applyFill="1" applyBorder="1" applyAlignment="1">
      <alignment horizontal="center" vertical="center"/>
    </xf>
    <xf numFmtId="166" fontId="12" fillId="6" borderId="2" xfId="0" applyNumberFormat="1" applyFont="1" applyFill="1" applyBorder="1" applyAlignment="1">
      <alignment horizontal="right" vertical="center" indent="1"/>
    </xf>
    <xf numFmtId="166" fontId="12" fillId="6" borderId="6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left" vertical="top" wrapText="1" readingOrder="1"/>
    </xf>
    <xf numFmtId="0" fontId="20" fillId="0" borderId="0" xfId="0" applyFont="1" applyFill="1">
      <alignment vertical="top"/>
    </xf>
    <xf numFmtId="0" fontId="20" fillId="0" borderId="0" xfId="0" applyFont="1" applyFill="1" applyAlignment="1">
      <alignment horizontal="left" vertical="top" indent="1"/>
    </xf>
    <xf numFmtId="0" fontId="20" fillId="0" borderId="0" xfId="0" applyFont="1" applyFill="1" applyAlignment="1">
      <alignment vertical="top" wrapText="1"/>
    </xf>
    <xf numFmtId="166" fontId="20" fillId="0" borderId="0" xfId="0" applyNumberFormat="1" applyFont="1" applyFill="1">
      <alignment vertical="top"/>
    </xf>
    <xf numFmtId="166" fontId="20" fillId="0" borderId="0" xfId="0" applyNumberFormat="1" applyFont="1" applyFill="1" applyAlignment="1">
      <alignment vertical="center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>
      <alignment vertical="top"/>
    </xf>
    <xf numFmtId="0" fontId="20" fillId="0" borderId="0" xfId="0" applyFont="1" applyFill="1" applyAlignment="1">
      <alignment vertical="center"/>
    </xf>
    <xf numFmtId="0" fontId="38" fillId="0" borderId="0" xfId="0" applyFont="1" applyFill="1" applyAlignment="1">
      <alignment vertical="center" readingOrder="1"/>
    </xf>
    <xf numFmtId="0" fontId="38" fillId="0" borderId="0" xfId="0" applyFont="1" applyFill="1" applyAlignment="1">
      <alignment horizontal="left" vertical="center" readingOrder="1"/>
    </xf>
    <xf numFmtId="0" fontId="20" fillId="0" borderId="0" xfId="0" applyFont="1" applyFill="1" applyAlignment="1">
      <alignment horizontal="left" vertical="center" indent="1"/>
    </xf>
    <xf numFmtId="0" fontId="20" fillId="0" borderId="0" xfId="0" applyFont="1" applyFill="1" applyAlignment="1">
      <alignment vertical="center" wrapText="1"/>
    </xf>
    <xf numFmtId="166" fontId="20" fillId="0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166" fontId="38" fillId="2" borderId="7" xfId="0" applyNumberFormat="1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166" fontId="20" fillId="0" borderId="0" xfId="0" applyNumberFormat="1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left" vertical="center" wrapText="1" indent="1"/>
    </xf>
    <xf numFmtId="0" fontId="20" fillId="0" borderId="12" xfId="0" applyFont="1" applyFill="1" applyBorder="1" applyAlignment="1">
      <alignment horizontal="center" vertical="center" wrapText="1" readingOrder="1"/>
    </xf>
    <xf numFmtId="0" fontId="20" fillId="0" borderId="12" xfId="0" applyFont="1" applyFill="1" applyBorder="1" applyAlignment="1">
      <alignment horizontal="center" vertical="center" wrapText="1"/>
    </xf>
    <xf numFmtId="1" fontId="20" fillId="0" borderId="11" xfId="0" applyNumberFormat="1" applyFont="1" applyFill="1" applyBorder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/>
    </xf>
    <xf numFmtId="166" fontId="20" fillId="0" borderId="12" xfId="0" applyNumberFormat="1" applyFont="1" applyFill="1" applyBorder="1" applyAlignment="1">
      <alignment horizontal="right" vertical="center" indent="1"/>
    </xf>
    <xf numFmtId="0" fontId="20" fillId="0" borderId="11" xfId="0" applyFont="1" applyFill="1" applyBorder="1" applyAlignment="1">
      <alignment horizontal="center" vertical="center" wrapText="1"/>
    </xf>
    <xf numFmtId="166" fontId="20" fillId="0" borderId="11" xfId="0" applyNumberFormat="1" applyFont="1" applyFill="1" applyBorder="1" applyAlignment="1">
      <alignment horizontal="center" vertical="center"/>
    </xf>
    <xf numFmtId="3" fontId="20" fillId="0" borderId="11" xfId="0" applyNumberFormat="1" applyFont="1" applyFill="1" applyBorder="1" applyAlignment="1">
      <alignment horizontal="center" vertical="center"/>
    </xf>
    <xf numFmtId="1" fontId="20" fillId="0" borderId="1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3" fontId="38" fillId="0" borderId="8" xfId="0" applyNumberFormat="1" applyFont="1" applyFill="1" applyBorder="1" applyAlignment="1">
      <alignment horizontal="center" vertical="center"/>
    </xf>
    <xf numFmtId="0" fontId="38" fillId="0" borderId="8" xfId="0" applyFont="1" applyFill="1" applyBorder="1" applyAlignment="1">
      <alignment horizontal="center" vertical="center"/>
    </xf>
    <xf numFmtId="0" fontId="38" fillId="0" borderId="8" xfId="0" applyFont="1" applyFill="1" applyBorder="1" applyAlignment="1">
      <alignment horizontal="left" vertical="center" wrapText="1" indent="1"/>
    </xf>
    <xf numFmtId="0" fontId="38" fillId="0" borderId="8" xfId="0" applyFont="1" applyFill="1" applyBorder="1" applyAlignment="1">
      <alignment horizontal="center" vertical="center" wrapText="1"/>
    </xf>
    <xf numFmtId="1" fontId="38" fillId="0" borderId="8" xfId="0" applyNumberFormat="1" applyFont="1" applyFill="1" applyBorder="1" applyAlignment="1">
      <alignment horizontal="center" vertical="center"/>
    </xf>
    <xf numFmtId="3" fontId="38" fillId="2" borderId="7" xfId="0" applyNumberFormat="1" applyFont="1" applyFill="1" applyBorder="1" applyAlignment="1">
      <alignment horizontal="center" vertical="center"/>
    </xf>
    <xf numFmtId="166" fontId="38" fillId="2" borderId="7" xfId="0" applyNumberFormat="1" applyFont="1" applyFill="1" applyBorder="1" applyAlignment="1">
      <alignment horizontal="center" vertical="center"/>
    </xf>
    <xf numFmtId="166" fontId="38" fillId="0" borderId="8" xfId="0" applyNumberFormat="1" applyFont="1" applyFill="1" applyBorder="1" applyAlignment="1">
      <alignment horizontal="center" vertical="center"/>
    </xf>
    <xf numFmtId="166" fontId="38" fillId="0" borderId="0" xfId="0" applyNumberFormat="1" applyFont="1" applyFill="1" applyBorder="1" applyAlignment="1">
      <alignment horizontal="center" vertical="center"/>
    </xf>
    <xf numFmtId="3" fontId="38" fillId="0" borderId="0" xfId="0" applyNumberFormat="1" applyFont="1" applyFill="1" applyBorder="1" applyAlignment="1">
      <alignment horizontal="center" vertical="center"/>
    </xf>
    <xf numFmtId="3" fontId="38" fillId="0" borderId="21" xfId="0" applyNumberFormat="1" applyFont="1" applyFill="1" applyBorder="1" applyAlignment="1">
      <alignment horizontal="center" vertical="center"/>
    </xf>
    <xf numFmtId="166" fontId="38" fillId="0" borderId="21" xfId="0" applyNumberFormat="1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 wrapText="1"/>
    </xf>
    <xf numFmtId="3" fontId="38" fillId="2" borderId="6" xfId="0" applyNumberFormat="1" applyFont="1" applyFill="1" applyBorder="1" applyAlignment="1">
      <alignment horizontal="center" vertical="center" wrapText="1"/>
    </xf>
    <xf numFmtId="166" fontId="20" fillId="0" borderId="6" xfId="0" applyNumberFormat="1" applyFont="1" applyFill="1" applyBorder="1" applyAlignment="1">
      <alignment horizontal="center" vertical="center"/>
    </xf>
    <xf numFmtId="166" fontId="20" fillId="0" borderId="11" xfId="0" applyNumberFormat="1" applyFont="1" applyFill="1" applyBorder="1" applyAlignment="1">
      <alignment horizontal="center" vertical="center" wrapText="1"/>
    </xf>
    <xf numFmtId="1" fontId="38" fillId="0" borderId="1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top" wrapText="1"/>
    </xf>
    <xf numFmtId="3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 wrapText="1" indent="1"/>
    </xf>
    <xf numFmtId="0" fontId="20" fillId="0" borderId="0" xfId="0" applyFont="1" applyFill="1" applyBorder="1" applyAlignment="1">
      <alignment horizontal="center" vertical="center" wrapText="1"/>
    </xf>
    <xf numFmtId="1" fontId="20" fillId="0" borderId="0" xfId="0" applyNumberFormat="1" applyFont="1" applyFill="1" applyBorder="1" applyAlignment="1">
      <alignment horizontal="center" vertical="center"/>
    </xf>
    <xf numFmtId="166" fontId="20" fillId="0" borderId="0" xfId="0" applyNumberFormat="1" applyFont="1" applyFill="1" applyBorder="1" applyAlignment="1">
      <alignment horizontal="right" vertical="center" indent="1"/>
    </xf>
    <xf numFmtId="0" fontId="20" fillId="0" borderId="1" xfId="0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166" fontId="20" fillId="0" borderId="12" xfId="0" applyNumberFormat="1" applyFont="1" applyFill="1" applyBorder="1" applyAlignment="1">
      <alignment horizontal="right" vertical="center" indent="3"/>
    </xf>
    <xf numFmtId="0" fontId="20" fillId="0" borderId="11" xfId="0" applyNumberFormat="1" applyFont="1" applyFill="1" applyBorder="1" applyAlignment="1">
      <alignment horizontal="center" vertical="center" wrapText="1"/>
    </xf>
    <xf numFmtId="0" fontId="20" fillId="0" borderId="11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left" vertical="center" wrapText="1" indent="1"/>
    </xf>
    <xf numFmtId="0" fontId="20" fillId="0" borderId="11" xfId="0" applyFont="1" applyFill="1" applyBorder="1" applyAlignment="1">
      <alignment horizontal="center" vertical="center" wrapText="1" readingOrder="1"/>
    </xf>
    <xf numFmtId="166" fontId="20" fillId="0" borderId="11" xfId="3" applyNumberFormat="1" applyFont="1" applyFill="1" applyBorder="1" applyAlignment="1">
      <alignment horizontal="right" vertical="center" indent="3"/>
    </xf>
    <xf numFmtId="49" fontId="20" fillId="0" borderId="15" xfId="0" applyNumberFormat="1" applyFont="1" applyFill="1" applyBorder="1" applyAlignment="1">
      <alignment horizontal="center" vertical="center"/>
    </xf>
    <xf numFmtId="166" fontId="20" fillId="0" borderId="11" xfId="2" applyNumberFormat="1" applyFont="1" applyFill="1" applyBorder="1" applyAlignment="1">
      <alignment horizontal="right" vertical="center" indent="3"/>
    </xf>
    <xf numFmtId="166" fontId="20" fillId="0" borderId="11" xfId="0" applyNumberFormat="1" applyFont="1" applyFill="1" applyBorder="1" applyAlignment="1">
      <alignment horizontal="right" vertical="center" indent="3"/>
    </xf>
    <xf numFmtId="9" fontId="20" fillId="0" borderId="11" xfId="0" applyNumberFormat="1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 readingOrder="1"/>
    </xf>
    <xf numFmtId="166" fontId="20" fillId="0" borderId="12" xfId="0" applyNumberFormat="1" applyFont="1" applyFill="1" applyBorder="1" applyAlignment="1">
      <alignment horizontal="center" vertical="center" wrapText="1" readingOrder="1"/>
    </xf>
    <xf numFmtId="166" fontId="20" fillId="0" borderId="11" xfId="0" applyNumberFormat="1" applyFont="1" applyFill="1" applyBorder="1" applyAlignment="1">
      <alignment horizontal="right" vertical="center" indent="1"/>
    </xf>
    <xf numFmtId="166" fontId="20" fillId="0" borderId="11" xfId="0" applyNumberFormat="1" applyFont="1" applyFill="1" applyBorder="1" applyAlignment="1">
      <alignment horizontal="center" vertical="center" wrapText="1" readingOrder="1"/>
    </xf>
    <xf numFmtId="49" fontId="20" fillId="0" borderId="5" xfId="0" applyNumberFormat="1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 indent="1"/>
    </xf>
    <xf numFmtId="0" fontId="20" fillId="0" borderId="1" xfId="0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/>
    </xf>
    <xf numFmtId="166" fontId="20" fillId="0" borderId="1" xfId="0" applyNumberFormat="1" applyFont="1" applyFill="1" applyBorder="1" applyAlignment="1">
      <alignment horizontal="right" vertical="center" indent="3"/>
    </xf>
    <xf numFmtId="0" fontId="20" fillId="0" borderId="1" xfId="0" applyFont="1" applyFill="1" applyBorder="1" applyAlignment="1">
      <alignment horizontal="center" vertical="center" wrapText="1" readingOrder="1"/>
    </xf>
    <xf numFmtId="0" fontId="20" fillId="0" borderId="1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Alignment="1">
      <alignment horizontal="right" vertical="center"/>
    </xf>
    <xf numFmtId="1" fontId="20" fillId="0" borderId="0" xfId="0" applyNumberFormat="1" applyFont="1" applyFill="1" applyAlignment="1">
      <alignment horizontal="center" vertical="center"/>
    </xf>
    <xf numFmtId="167" fontId="38" fillId="0" borderId="0" xfId="0" applyNumberFormat="1" applyFont="1" applyFill="1" applyBorder="1" applyAlignment="1">
      <alignment horizontal="right" vertical="center" indent="1"/>
    </xf>
    <xf numFmtId="166" fontId="38" fillId="0" borderId="0" xfId="0" applyNumberFormat="1" applyFont="1" applyFill="1" applyBorder="1" applyAlignment="1">
      <alignment horizontal="right" vertical="center" indent="1"/>
    </xf>
    <xf numFmtId="0" fontId="20" fillId="0" borderId="0" xfId="0" applyFont="1" applyAlignment="1">
      <alignment vertical="center"/>
    </xf>
    <xf numFmtId="4" fontId="38" fillId="0" borderId="0" xfId="0" applyNumberFormat="1" applyFont="1" applyFill="1" applyAlignment="1">
      <alignment horizontal="right" vertical="center"/>
    </xf>
    <xf numFmtId="0" fontId="20" fillId="0" borderId="0" xfId="0" applyFont="1" applyFill="1" applyAlignment="1">
      <alignment horizontal="left" vertical="center" wrapText="1" indent="1"/>
    </xf>
    <xf numFmtId="0" fontId="20" fillId="0" borderId="0" xfId="0" applyFont="1" applyFill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 indent="1"/>
    </xf>
    <xf numFmtId="0" fontId="20" fillId="0" borderId="11" xfId="0" applyFont="1" applyBorder="1" applyAlignment="1">
      <alignment horizontal="center" vertical="center" wrapText="1" readingOrder="1"/>
    </xf>
    <xf numFmtId="0" fontId="20" fillId="0" borderId="11" xfId="0" applyFont="1" applyBorder="1" applyAlignment="1">
      <alignment horizontal="center" vertical="center" wrapText="1"/>
    </xf>
    <xf numFmtId="1" fontId="20" fillId="0" borderId="11" xfId="0" applyNumberFormat="1" applyFont="1" applyBorder="1" applyAlignment="1">
      <alignment horizontal="center" vertical="center"/>
    </xf>
    <xf numFmtId="3" fontId="20" fillId="0" borderId="11" xfId="0" applyNumberFormat="1" applyFont="1" applyBorder="1" applyAlignment="1">
      <alignment horizontal="center" vertical="center"/>
    </xf>
    <xf numFmtId="0" fontId="23" fillId="0" borderId="11" xfId="0" applyFont="1" applyBorder="1" applyAlignment="1">
      <alignment horizontal="left" vertical="center" wrapText="1" indent="1"/>
    </xf>
    <xf numFmtId="0" fontId="20" fillId="0" borderId="12" xfId="0" applyFont="1" applyBorder="1" applyAlignment="1">
      <alignment horizontal="left" vertical="center" wrapText="1" indent="1"/>
    </xf>
    <xf numFmtId="0" fontId="20" fillId="0" borderId="12" xfId="0" applyFont="1" applyBorder="1" applyAlignment="1">
      <alignment horizontal="center" vertical="center" wrapText="1"/>
    </xf>
    <xf numFmtId="1" fontId="20" fillId="0" borderId="12" xfId="0" applyNumberFormat="1" applyFont="1" applyBorder="1" applyAlignment="1">
      <alignment horizontal="center" vertical="center"/>
    </xf>
    <xf numFmtId="3" fontId="20" fillId="0" borderId="12" xfId="0" applyNumberFormat="1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center" vertical="center" wrapText="1"/>
    </xf>
    <xf numFmtId="1" fontId="20" fillId="0" borderId="1" xfId="0" applyNumberFormat="1" applyFont="1" applyBorder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 indent="1"/>
    </xf>
    <xf numFmtId="0" fontId="20" fillId="0" borderId="15" xfId="0" applyFont="1" applyBorder="1" applyAlignment="1">
      <alignment horizontal="left" vertical="center" wrapText="1" indent="1"/>
    </xf>
    <xf numFmtId="0" fontId="20" fillId="0" borderId="15" xfId="0" applyFont="1" applyBorder="1" applyAlignment="1">
      <alignment horizontal="center" vertical="center" wrapText="1" readingOrder="1"/>
    </xf>
    <xf numFmtId="0" fontId="20" fillId="0" borderId="15" xfId="0" applyFont="1" applyBorder="1" applyAlignment="1">
      <alignment horizontal="center" vertical="center" wrapText="1"/>
    </xf>
    <xf numFmtId="1" fontId="20" fillId="0" borderId="15" xfId="0" applyNumberFormat="1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66" fontId="20" fillId="0" borderId="15" xfId="0" applyNumberFormat="1" applyFont="1" applyFill="1" applyBorder="1" applyAlignment="1">
      <alignment horizontal="right" vertical="center" indent="3"/>
    </xf>
    <xf numFmtId="166" fontId="20" fillId="0" borderId="0" xfId="0" applyNumberFormat="1" applyFont="1" applyFill="1" applyBorder="1" applyAlignment="1">
      <alignment horizontal="right" vertical="center" indent="3"/>
    </xf>
    <xf numFmtId="0" fontId="20" fillId="0" borderId="2" xfId="0" applyFont="1" applyBorder="1" applyAlignment="1">
      <alignment horizontal="center" vertical="center" wrapText="1"/>
    </xf>
    <xf numFmtId="1" fontId="20" fillId="0" borderId="2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 wrapText="1" indent="1"/>
    </xf>
    <xf numFmtId="1" fontId="20" fillId="0" borderId="9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 wrapText="1" indent="1"/>
    </xf>
    <xf numFmtId="0" fontId="2" fillId="0" borderId="0" xfId="0" applyFont="1" applyAlignment="1">
      <alignment vertical="center"/>
    </xf>
    <xf numFmtId="0" fontId="40" fillId="0" borderId="0" xfId="0" applyFont="1" applyAlignment="1">
      <alignment vertical="center" readingOrder="1"/>
    </xf>
    <xf numFmtId="0" fontId="40" fillId="0" borderId="0" xfId="0" applyFont="1" applyAlignment="1">
      <alignment horizontal="left" vertical="center" readingOrder="1"/>
    </xf>
    <xf numFmtId="0" fontId="23" fillId="0" borderId="0" xfId="0" applyFont="1" applyAlignment="1">
      <alignment vertical="center"/>
    </xf>
    <xf numFmtId="166" fontId="20" fillId="0" borderId="0" xfId="0" applyNumberFormat="1" applyFont="1" applyAlignment="1">
      <alignment vertical="center"/>
    </xf>
    <xf numFmtId="166" fontId="14" fillId="0" borderId="0" xfId="0" applyNumberFormat="1" applyFont="1" applyAlignment="1">
      <alignment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4" fillId="0" borderId="0" xfId="0" applyFont="1">
      <alignment vertical="top"/>
    </xf>
    <xf numFmtId="166" fontId="14" fillId="0" borderId="0" xfId="0" applyNumberFormat="1" applyFont="1">
      <alignment vertical="top"/>
    </xf>
    <xf numFmtId="0" fontId="23" fillId="0" borderId="0" xfId="0" applyFont="1" applyAlignment="1">
      <alignment horizontal="center" vertical="center"/>
    </xf>
    <xf numFmtId="0" fontId="40" fillId="2" borderId="7" xfId="0" applyFont="1" applyFill="1" applyBorder="1" applyAlignment="1">
      <alignment horizontal="center" vertical="center" wrapText="1"/>
    </xf>
    <xf numFmtId="166" fontId="40" fillId="2" borderId="7" xfId="0" applyNumberFormat="1" applyFont="1" applyFill="1" applyBorder="1" applyAlignment="1">
      <alignment horizontal="center" vertical="center" wrapText="1"/>
    </xf>
    <xf numFmtId="0" fontId="40" fillId="0" borderId="13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38" fillId="0" borderId="7" xfId="0" applyFont="1" applyBorder="1" applyAlignment="1">
      <alignment horizontal="center" vertical="center" wrapText="1"/>
    </xf>
    <xf numFmtId="166" fontId="38" fillId="0" borderId="7" xfId="0" applyNumberFormat="1" applyFont="1" applyBorder="1" applyAlignment="1">
      <alignment horizontal="center" vertical="center" wrapText="1"/>
    </xf>
    <xf numFmtId="0" fontId="23" fillId="0" borderId="0" xfId="0" applyFont="1">
      <alignment vertical="top"/>
    </xf>
    <xf numFmtId="0" fontId="23" fillId="0" borderId="9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left" vertical="center" wrapText="1" indent="1"/>
    </xf>
    <xf numFmtId="0" fontId="23" fillId="0" borderId="10" xfId="0" applyFont="1" applyBorder="1" applyAlignment="1">
      <alignment horizontal="center" vertical="center" wrapText="1"/>
    </xf>
    <xf numFmtId="166" fontId="20" fillId="0" borderId="10" xfId="0" applyNumberFormat="1" applyFont="1" applyBorder="1" applyAlignment="1">
      <alignment horizontal="right" vertical="center" indent="1"/>
    </xf>
    <xf numFmtId="0" fontId="23" fillId="0" borderId="10" xfId="0" applyFont="1" applyBorder="1" applyAlignment="1">
      <alignment horizontal="center" vertical="center" wrapText="1" readingOrder="1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3" fontId="23" fillId="0" borderId="12" xfId="0" applyNumberFormat="1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right" vertical="center" indent="1"/>
    </xf>
    <xf numFmtId="0" fontId="23" fillId="0" borderId="12" xfId="0" applyFont="1" applyBorder="1" applyAlignment="1">
      <alignment horizontal="center" vertical="center" wrapText="1" readingOrder="1"/>
    </xf>
    <xf numFmtId="0" fontId="23" fillId="0" borderId="6" xfId="0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 wrapText="1" indent="1"/>
    </xf>
    <xf numFmtId="0" fontId="23" fillId="0" borderId="2" xfId="0" applyFont="1" applyBorder="1" applyAlignment="1">
      <alignment horizontal="center" vertical="center" wrapText="1"/>
    </xf>
    <xf numFmtId="3" fontId="23" fillId="0" borderId="2" xfId="0" applyNumberFormat="1" applyFont="1" applyBorder="1" applyAlignment="1">
      <alignment horizontal="center" vertical="center"/>
    </xf>
    <xf numFmtId="166" fontId="20" fillId="0" borderId="2" xfId="0" applyNumberFormat="1" applyFont="1" applyBorder="1" applyAlignment="1">
      <alignment horizontal="right" vertical="center" indent="1"/>
    </xf>
    <xf numFmtId="0" fontId="23" fillId="0" borderId="2" xfId="0" applyFont="1" applyBorder="1" applyAlignment="1">
      <alignment horizontal="center" vertical="center" wrapText="1" readingOrder="1"/>
    </xf>
    <xf numFmtId="3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 wrapText="1" indent="1"/>
    </xf>
    <xf numFmtId="1" fontId="20" fillId="0" borderId="0" xfId="0" applyNumberFormat="1" applyFont="1" applyBorder="1" applyAlignment="1">
      <alignment horizontal="center" vertical="center"/>
    </xf>
    <xf numFmtId="3" fontId="40" fillId="0" borderId="7" xfId="0" applyNumberFormat="1" applyFont="1" applyBorder="1" applyAlignment="1">
      <alignment horizontal="center" vertical="center"/>
    </xf>
    <xf numFmtId="166" fontId="38" fillId="0" borderId="7" xfId="0" applyNumberFormat="1" applyFont="1" applyBorder="1" applyAlignment="1">
      <alignment horizontal="right" vertical="center" indent="1"/>
    </xf>
    <xf numFmtId="0" fontId="23" fillId="0" borderId="0" xfId="0" applyFont="1" applyBorder="1" applyAlignment="1">
      <alignment horizontal="center" vertical="center" wrapText="1" readingOrder="1"/>
    </xf>
    <xf numFmtId="0" fontId="23" fillId="0" borderId="0" xfId="0" applyFont="1" applyBorder="1">
      <alignment vertical="top"/>
    </xf>
    <xf numFmtId="166" fontId="20" fillId="0" borderId="0" xfId="0" applyNumberFormat="1" applyFont="1" applyBorder="1" applyAlignment="1">
      <alignment horizontal="right" vertical="center" indent="1"/>
    </xf>
    <xf numFmtId="1" fontId="20" fillId="0" borderId="10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 wrapText="1" indent="1" readingOrder="1"/>
    </xf>
    <xf numFmtId="0" fontId="23" fillId="0" borderId="13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 indent="1"/>
    </xf>
    <xf numFmtId="0" fontId="23" fillId="0" borderId="9" xfId="0" applyFont="1" applyBorder="1" applyAlignment="1">
      <alignment horizontal="center" vertical="center" wrapText="1"/>
    </xf>
    <xf numFmtId="166" fontId="20" fillId="0" borderId="9" xfId="0" applyNumberFormat="1" applyFont="1" applyBorder="1" applyAlignment="1">
      <alignment horizontal="right" vertical="center" indent="1"/>
    </xf>
    <xf numFmtId="0" fontId="23" fillId="0" borderId="15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 wrapText="1"/>
    </xf>
    <xf numFmtId="3" fontId="23" fillId="0" borderId="11" xfId="0" applyNumberFormat="1" applyFont="1" applyBorder="1" applyAlignment="1">
      <alignment horizontal="center" vertical="center"/>
    </xf>
    <xf numFmtId="166" fontId="20" fillId="0" borderId="11" xfId="0" applyNumberFormat="1" applyFont="1" applyBorder="1" applyAlignment="1">
      <alignment horizontal="right" vertical="center" indent="1"/>
    </xf>
    <xf numFmtId="0" fontId="23" fillId="0" borderId="11" xfId="0" applyFont="1" applyBorder="1" applyAlignment="1">
      <alignment horizontal="center" vertical="center" wrapText="1" readingOrder="1"/>
    </xf>
    <xf numFmtId="166" fontId="20" fillId="0" borderId="11" xfId="0" applyNumberFormat="1" applyFont="1" applyBorder="1" applyAlignment="1">
      <alignment horizontal="right" vertical="center" indent="3"/>
    </xf>
    <xf numFmtId="49" fontId="20" fillId="0" borderId="15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1" fontId="20" fillId="0" borderId="0" xfId="0" applyNumberFormat="1" applyFont="1" applyBorder="1" applyAlignment="1">
      <alignment horizontal="center" vertical="center" wrapText="1"/>
    </xf>
    <xf numFmtId="3" fontId="40" fillId="0" borderId="6" xfId="0" applyNumberFormat="1" applyFont="1" applyBorder="1" applyAlignment="1">
      <alignment horizontal="center" vertical="center"/>
    </xf>
    <xf numFmtId="166" fontId="38" fillId="0" borderId="1" xfId="0" applyNumberFormat="1" applyFont="1" applyBorder="1" applyAlignment="1">
      <alignment horizontal="right" vertical="center" indent="1"/>
    </xf>
    <xf numFmtId="3" fontId="23" fillId="0" borderId="0" xfId="0" applyNumberFormat="1" applyFont="1" applyAlignment="1">
      <alignment horizontal="right" vertical="center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1" fontId="20" fillId="0" borderId="0" xfId="0" applyNumberFormat="1" applyFont="1" applyAlignment="1">
      <alignment horizontal="center" vertical="center"/>
    </xf>
    <xf numFmtId="166" fontId="40" fillId="0" borderId="7" xfId="0" applyNumberFormat="1" applyFont="1" applyBorder="1" applyAlignment="1">
      <alignment horizontal="center" vertical="center"/>
    </xf>
    <xf numFmtId="42" fontId="40" fillId="0" borderId="0" xfId="0" applyNumberFormat="1" applyFont="1" applyAlignment="1">
      <alignment horizontal="right" vertical="center"/>
    </xf>
    <xf numFmtId="0" fontId="40" fillId="0" borderId="0" xfId="0" applyFont="1" applyBorder="1" applyAlignment="1">
      <alignment horizontal="center" vertical="center"/>
    </xf>
    <xf numFmtId="3" fontId="40" fillId="0" borderId="0" xfId="0" applyNumberFormat="1" applyFont="1" applyBorder="1" applyAlignment="1">
      <alignment horizontal="center" vertical="center"/>
    </xf>
    <xf numFmtId="166" fontId="40" fillId="0" borderId="0" xfId="0" applyNumberFormat="1" applyFont="1" applyBorder="1" applyAlignment="1">
      <alignment horizontal="center" vertical="center"/>
    </xf>
    <xf numFmtId="9" fontId="23" fillId="0" borderId="0" xfId="0" applyNumberFormat="1" applyFont="1">
      <alignment vertical="top"/>
    </xf>
    <xf numFmtId="166" fontId="2" fillId="0" borderId="0" xfId="0" applyNumberFormat="1" applyFont="1">
      <alignment vertical="top"/>
    </xf>
    <xf numFmtId="166" fontId="2" fillId="0" borderId="0" xfId="0" applyNumberFormat="1" applyFont="1" applyAlignment="1">
      <alignment vertical="top"/>
    </xf>
    <xf numFmtId="0" fontId="41" fillId="0" borderId="0" xfId="0" applyFont="1" applyAlignment="1">
      <alignment vertical="center"/>
    </xf>
    <xf numFmtId="0" fontId="41" fillId="0" borderId="0" xfId="0" applyFont="1">
      <alignment vertical="top"/>
    </xf>
    <xf numFmtId="0" fontId="39" fillId="0" borderId="0" xfId="0" applyFont="1" applyAlignment="1">
      <alignment vertical="center" readingOrder="1"/>
    </xf>
    <xf numFmtId="0" fontId="39" fillId="0" borderId="0" xfId="0" applyFont="1" applyAlignment="1">
      <alignment horizontal="left" vertical="center" readingOrder="1"/>
    </xf>
    <xf numFmtId="1" fontId="23" fillId="0" borderId="10" xfId="0" applyNumberFormat="1" applyFont="1" applyBorder="1" applyAlignment="1">
      <alignment horizontal="center" vertical="center"/>
    </xf>
    <xf numFmtId="165" fontId="23" fillId="0" borderId="10" xfId="0" applyNumberFormat="1" applyFont="1" applyBorder="1" applyAlignment="1">
      <alignment horizontal="right" vertical="center" indent="1"/>
    </xf>
    <xf numFmtId="1" fontId="23" fillId="0" borderId="12" xfId="0" applyNumberFormat="1" applyFont="1" applyBorder="1" applyAlignment="1">
      <alignment horizontal="center" vertical="center"/>
    </xf>
    <xf numFmtId="165" fontId="23" fillId="0" borderId="12" xfId="0" applyNumberFormat="1" applyFont="1" applyBorder="1" applyAlignment="1">
      <alignment horizontal="right" vertical="center" indent="1"/>
    </xf>
    <xf numFmtId="42" fontId="23" fillId="0" borderId="12" xfId="0" applyNumberFormat="1" applyFont="1" applyBorder="1" applyAlignment="1">
      <alignment horizontal="right" vertical="center"/>
    </xf>
    <xf numFmtId="1" fontId="23" fillId="0" borderId="2" xfId="0" applyNumberFormat="1" applyFont="1" applyBorder="1" applyAlignment="1">
      <alignment horizontal="center" vertical="center"/>
    </xf>
    <xf numFmtId="165" fontId="23" fillId="0" borderId="2" xfId="0" applyNumberFormat="1" applyFont="1" applyBorder="1" applyAlignment="1">
      <alignment horizontal="right" vertical="center" indent="1"/>
    </xf>
    <xf numFmtId="1" fontId="23" fillId="0" borderId="0" xfId="0" applyNumberFormat="1" applyFont="1" applyBorder="1" applyAlignment="1">
      <alignment horizontal="center" vertical="center"/>
    </xf>
    <xf numFmtId="3" fontId="23" fillId="0" borderId="7" xfId="0" applyNumberFormat="1" applyFont="1" applyBorder="1" applyAlignment="1">
      <alignment horizontal="center" vertical="center"/>
    </xf>
    <xf numFmtId="165" fontId="23" fillId="0" borderId="7" xfId="0" applyNumberFormat="1" applyFont="1" applyBorder="1" applyAlignment="1">
      <alignment horizontal="right" vertical="center" indent="1"/>
    </xf>
    <xf numFmtId="165" fontId="23" fillId="0" borderId="0" xfId="0" applyNumberFormat="1" applyFont="1" applyBorder="1" applyAlignment="1">
      <alignment horizontal="right" vertical="center" indent="1"/>
    </xf>
    <xf numFmtId="1" fontId="23" fillId="0" borderId="12" xfId="0" applyNumberFormat="1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3" fontId="23" fillId="0" borderId="12" xfId="0" applyNumberFormat="1" applyFont="1" applyFill="1" applyBorder="1" applyAlignment="1">
      <alignment horizontal="center" vertical="center"/>
    </xf>
    <xf numFmtId="165" fontId="23" fillId="0" borderId="12" xfId="0" applyNumberFormat="1" applyFont="1" applyFill="1" applyBorder="1" applyAlignment="1">
      <alignment horizontal="right" vertical="center" indent="1"/>
    </xf>
    <xf numFmtId="0" fontId="43" fillId="0" borderId="0" xfId="0" applyFont="1" applyAlignment="1">
      <alignment horizontal="center" vertical="center"/>
    </xf>
    <xf numFmtId="0" fontId="43" fillId="0" borderId="12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43" fillId="0" borderId="12" xfId="0" applyFont="1" applyBorder="1" applyAlignment="1">
      <alignment horizontal="left" vertical="center" wrapText="1" indent="1"/>
    </xf>
    <xf numFmtId="0" fontId="43" fillId="0" borderId="12" xfId="0" applyFont="1" applyBorder="1" applyAlignment="1">
      <alignment horizontal="center" vertical="center" wrapText="1"/>
    </xf>
    <xf numFmtId="1" fontId="43" fillId="0" borderId="12" xfId="0" applyNumberFormat="1" applyFont="1" applyBorder="1" applyAlignment="1">
      <alignment horizontal="center" vertical="center"/>
    </xf>
    <xf numFmtId="165" fontId="43" fillId="0" borderId="12" xfId="0" applyNumberFormat="1" applyFont="1" applyBorder="1" applyAlignment="1">
      <alignment horizontal="right" vertical="center" indent="1"/>
    </xf>
    <xf numFmtId="0" fontId="43" fillId="0" borderId="0" xfId="0" applyFont="1">
      <alignment vertical="top"/>
    </xf>
    <xf numFmtId="165" fontId="20" fillId="0" borderId="12" xfId="0" applyNumberFormat="1" applyFont="1" applyFill="1" applyBorder="1" applyAlignment="1">
      <alignment horizontal="right" vertical="center" indent="1"/>
    </xf>
    <xf numFmtId="1" fontId="20" fillId="0" borderId="2" xfId="0" applyNumberFormat="1" applyFont="1" applyFill="1" applyBorder="1" applyAlignment="1">
      <alignment horizontal="center" vertical="center"/>
    </xf>
    <xf numFmtId="3" fontId="20" fillId="0" borderId="2" xfId="0" applyNumberFormat="1" applyFont="1" applyFill="1" applyBorder="1" applyAlignment="1">
      <alignment horizontal="center" vertical="center"/>
    </xf>
    <xf numFmtId="165" fontId="20" fillId="0" borderId="2" xfId="0" applyNumberFormat="1" applyFont="1" applyFill="1" applyBorder="1" applyAlignment="1">
      <alignment horizontal="right" vertical="center" indent="1"/>
    </xf>
    <xf numFmtId="1" fontId="20" fillId="0" borderId="10" xfId="0" applyNumberFormat="1" applyFont="1" applyFill="1" applyBorder="1" applyAlignment="1">
      <alignment horizontal="center" vertical="center"/>
    </xf>
    <xf numFmtId="165" fontId="20" fillId="0" borderId="8" xfId="0" applyNumberFormat="1" applyFont="1" applyFill="1" applyBorder="1" applyAlignment="1">
      <alignment horizontal="right" vertical="center" indent="1"/>
    </xf>
    <xf numFmtId="165" fontId="20" fillId="0" borderId="0" xfId="0" applyNumberFormat="1" applyFont="1" applyFill="1" applyBorder="1" applyAlignment="1">
      <alignment horizontal="right" vertical="center" indent="1"/>
    </xf>
    <xf numFmtId="0" fontId="23" fillId="0" borderId="12" xfId="0" applyFont="1" applyBorder="1" applyAlignment="1">
      <alignment horizontal="left" vertical="center" wrapText="1" indent="1" readingOrder="1"/>
    </xf>
    <xf numFmtId="165" fontId="20" fillId="0" borderId="0" xfId="0" applyNumberFormat="1" applyFont="1" applyBorder="1" applyAlignment="1">
      <alignment horizontal="right" vertical="center" indent="1"/>
    </xf>
    <xf numFmtId="0" fontId="20" fillId="0" borderId="12" xfId="0" applyFont="1" applyBorder="1" applyAlignment="1">
      <alignment horizontal="center" vertical="center" wrapText="1" readingOrder="1"/>
    </xf>
    <xf numFmtId="165" fontId="20" fillId="0" borderId="0" xfId="0" applyNumberFormat="1" applyFont="1" applyBorder="1" applyAlignment="1">
      <alignment horizontal="right" vertical="center" indent="3"/>
    </xf>
    <xf numFmtId="49" fontId="20" fillId="0" borderId="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 indent="1"/>
    </xf>
    <xf numFmtId="42" fontId="20" fillId="0" borderId="0" xfId="0" applyNumberFormat="1" applyFont="1" applyFill="1" applyBorder="1" applyAlignment="1">
      <alignment horizontal="right" vertical="center" indent="1"/>
    </xf>
    <xf numFmtId="0" fontId="23" fillId="0" borderId="1" xfId="0" applyFont="1" applyBorder="1" applyAlignment="1">
      <alignment horizontal="center" vertical="center"/>
    </xf>
    <xf numFmtId="49" fontId="23" fillId="0" borderId="5" xfId="0" applyNumberFormat="1" applyFont="1" applyBorder="1" applyAlignment="1">
      <alignment horizontal="center" vertical="center"/>
    </xf>
    <xf numFmtId="166" fontId="20" fillId="0" borderId="6" xfId="0" applyNumberFormat="1" applyFont="1" applyFill="1" applyBorder="1" applyAlignment="1">
      <alignment horizontal="right" vertical="center" indent="3"/>
    </xf>
    <xf numFmtId="1" fontId="23" fillId="0" borderId="0" xfId="0" applyNumberFormat="1" applyFont="1" applyBorder="1" applyAlignment="1">
      <alignment horizontal="center" vertical="center" wrapText="1"/>
    </xf>
    <xf numFmtId="165" fontId="40" fillId="0" borderId="7" xfId="0" applyNumberFormat="1" applyFont="1" applyBorder="1" applyAlignment="1">
      <alignment horizontal="right" vertical="center" indent="1"/>
    </xf>
    <xf numFmtId="0" fontId="23" fillId="0" borderId="1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left" vertical="center" wrapText="1" indent="1"/>
    </xf>
    <xf numFmtId="3" fontId="40" fillId="0" borderId="1" xfId="0" applyNumberFormat="1" applyFont="1" applyBorder="1" applyAlignment="1">
      <alignment horizontal="center" vertical="center"/>
    </xf>
    <xf numFmtId="166" fontId="40" fillId="0" borderId="1" xfId="3" applyNumberFormat="1" applyFont="1" applyBorder="1" applyAlignment="1">
      <alignment horizontal="right" vertical="center" indent="1"/>
    </xf>
    <xf numFmtId="1" fontId="23" fillId="0" borderId="0" xfId="0" applyNumberFormat="1" applyFont="1" applyAlignment="1">
      <alignment horizontal="center" vertical="center"/>
    </xf>
    <xf numFmtId="4" fontId="40" fillId="0" borderId="0" xfId="0" applyNumberFormat="1" applyFont="1" applyAlignment="1">
      <alignment horizontal="right" vertical="center"/>
    </xf>
    <xf numFmtId="166" fontId="2" fillId="0" borderId="0" xfId="0" applyNumberFormat="1" applyFont="1" applyAlignment="1">
      <alignment vertical="center"/>
    </xf>
    <xf numFmtId="166" fontId="40" fillId="0" borderId="7" xfId="0" applyNumberFormat="1" applyFont="1" applyBorder="1" applyAlignment="1">
      <alignment horizontal="center" vertical="center" wrapText="1"/>
    </xf>
    <xf numFmtId="166" fontId="23" fillId="0" borderId="12" xfId="0" applyNumberFormat="1" applyFont="1" applyBorder="1" applyAlignment="1">
      <alignment horizontal="right" vertical="center" indent="1"/>
    </xf>
    <xf numFmtId="166" fontId="23" fillId="0" borderId="2" xfId="0" applyNumberFormat="1" applyFont="1" applyBorder="1" applyAlignment="1">
      <alignment horizontal="right" vertical="center" indent="1"/>
    </xf>
    <xf numFmtId="166" fontId="23" fillId="0" borderId="0" xfId="0" applyNumberFormat="1" applyFont="1" applyBorder="1" applyAlignment="1">
      <alignment horizontal="right" vertical="center" indent="1"/>
    </xf>
    <xf numFmtId="166" fontId="40" fillId="0" borderId="1" xfId="0" applyNumberFormat="1" applyFont="1" applyBorder="1" applyAlignment="1">
      <alignment horizontal="right" vertical="center" indent="1"/>
    </xf>
    <xf numFmtId="0" fontId="23" fillId="0" borderId="12" xfId="0" applyFont="1" applyFill="1" applyBorder="1" applyAlignment="1">
      <alignment horizontal="center" vertical="center" wrapText="1" readingOrder="1"/>
    </xf>
    <xf numFmtId="166" fontId="20" fillId="0" borderId="12" xfId="0" applyNumberFormat="1" applyFont="1" applyBorder="1" applyAlignment="1">
      <alignment horizontal="right" vertical="center" indent="3"/>
    </xf>
    <xf numFmtId="49" fontId="23" fillId="0" borderId="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 wrapText="1" indent="1"/>
    </xf>
    <xf numFmtId="0" fontId="20" fillId="0" borderId="10" xfId="0" applyFont="1" applyBorder="1" applyAlignment="1">
      <alignment horizontal="center" vertical="center" wrapText="1" readingOrder="1"/>
    </xf>
    <xf numFmtId="0" fontId="20" fillId="0" borderId="10" xfId="0" applyFont="1" applyBorder="1" applyAlignment="1">
      <alignment horizontal="center" vertical="center" wrapText="1"/>
    </xf>
    <xf numFmtId="166" fontId="20" fillId="0" borderId="10" xfId="0" applyNumberFormat="1" applyFont="1" applyBorder="1" applyAlignment="1">
      <alignment horizontal="right" vertical="center" indent="3"/>
    </xf>
    <xf numFmtId="3" fontId="20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horizontal="left" vertical="top" wrapText="1"/>
    </xf>
    <xf numFmtId="0" fontId="23" fillId="0" borderId="0" xfId="0" applyFont="1" applyAlignment="1">
      <alignment horizontal="center" vertical="top" wrapText="1"/>
    </xf>
    <xf numFmtId="0" fontId="23" fillId="0" borderId="0" xfId="0" applyFont="1" applyAlignment="1">
      <alignment horizontal="left" vertical="top"/>
    </xf>
    <xf numFmtId="4" fontId="23" fillId="0" borderId="0" xfId="0" applyNumberFormat="1" applyFont="1" applyAlignment="1">
      <alignment horizontal="left" vertical="top" wrapText="1"/>
    </xf>
    <xf numFmtId="1" fontId="20" fillId="0" borderId="0" xfId="0" applyNumberFormat="1" applyFont="1" applyAlignment="1">
      <alignment horizontal="center" vertical="top"/>
    </xf>
    <xf numFmtId="4" fontId="23" fillId="0" borderId="0" xfId="0" applyNumberFormat="1" applyFont="1" applyAlignment="1">
      <alignment horizontal="center" vertical="top"/>
    </xf>
    <xf numFmtId="166" fontId="20" fillId="0" borderId="0" xfId="0" applyNumberFormat="1" applyFont="1">
      <alignment vertical="top"/>
    </xf>
    <xf numFmtId="4" fontId="23" fillId="0" borderId="0" xfId="0" applyNumberFormat="1" applyFont="1" applyAlignment="1">
      <alignment horizontal="right" vertical="top"/>
    </xf>
    <xf numFmtId="0" fontId="23" fillId="0" borderId="9" xfId="0" applyFont="1" applyBorder="1" applyAlignment="1">
      <alignment horizontal="center" vertical="center" wrapText="1" readingOrder="1"/>
    </xf>
    <xf numFmtId="0" fontId="23" fillId="0" borderId="12" xfId="0" applyFont="1" applyBorder="1">
      <alignment vertical="top"/>
    </xf>
    <xf numFmtId="0" fontId="23" fillId="0" borderId="2" xfId="0" applyFont="1" applyBorder="1">
      <alignment vertical="top"/>
    </xf>
    <xf numFmtId="0" fontId="23" fillId="0" borderId="10" xfId="0" applyFont="1" applyBorder="1">
      <alignment vertical="top"/>
    </xf>
    <xf numFmtId="3" fontId="38" fillId="0" borderId="1" xfId="3" applyNumberFormat="1" applyFont="1" applyBorder="1" applyAlignment="1">
      <alignment horizontal="center" vertical="center"/>
    </xf>
    <xf numFmtId="166" fontId="38" fillId="0" borderId="1" xfId="3" applyNumberFormat="1" applyFont="1" applyBorder="1" applyAlignment="1">
      <alignment horizontal="center" vertical="center"/>
    </xf>
    <xf numFmtId="1" fontId="23" fillId="0" borderId="0" xfId="0" applyNumberFormat="1" applyFont="1" applyAlignment="1">
      <alignment horizontal="center" vertical="top"/>
    </xf>
    <xf numFmtId="42" fontId="23" fillId="0" borderId="0" xfId="0" applyNumberFormat="1" applyFont="1" applyAlignment="1">
      <alignment horizontal="right" vertical="center"/>
    </xf>
    <xf numFmtId="165" fontId="40" fillId="0" borderId="7" xfId="0" applyNumberFormat="1" applyFont="1" applyBorder="1" applyAlignment="1">
      <alignment horizontal="center" vertical="center" wrapText="1"/>
    </xf>
    <xf numFmtId="0" fontId="20" fillId="0" borderId="0" xfId="0" applyFont="1" applyBorder="1">
      <alignment vertical="top"/>
    </xf>
    <xf numFmtId="165" fontId="40" fillId="0" borderId="1" xfId="0" applyNumberFormat="1" applyFont="1" applyBorder="1" applyAlignment="1">
      <alignment horizontal="right" vertical="center" indent="1"/>
    </xf>
    <xf numFmtId="42" fontId="40" fillId="0" borderId="2" xfId="0" applyNumberFormat="1" applyFont="1" applyBorder="1" applyAlignment="1">
      <alignment horizontal="center" vertical="center"/>
    </xf>
    <xf numFmtId="165" fontId="23" fillId="0" borderId="0" xfId="0" applyNumberFormat="1" applyFont="1">
      <alignment vertical="top"/>
    </xf>
    <xf numFmtId="166" fontId="23" fillId="0" borderId="0" xfId="0" applyNumberFormat="1" applyFont="1" applyAlignment="1">
      <alignment vertical="center"/>
    </xf>
    <xf numFmtId="0" fontId="23" fillId="0" borderId="0" xfId="0" applyFont="1" applyAlignment="1">
      <alignment vertical="top" wrapText="1"/>
    </xf>
    <xf numFmtId="0" fontId="23" fillId="0" borderId="0" xfId="0" applyFont="1" applyAlignment="1">
      <alignment vertical="top"/>
    </xf>
    <xf numFmtId="166" fontId="23" fillId="0" borderId="0" xfId="0" applyNumberFormat="1" applyFont="1">
      <alignment vertical="top"/>
    </xf>
    <xf numFmtId="0" fontId="20" fillId="0" borderId="0" xfId="0" applyFont="1" applyBorder="1" applyAlignment="1">
      <alignment horizontal="center" vertical="center" wrapText="1" readingOrder="1"/>
    </xf>
    <xf numFmtId="0" fontId="20" fillId="0" borderId="0" xfId="0" applyFont="1" applyBorder="1" applyAlignment="1">
      <alignment horizontal="center" vertical="center" wrapText="1"/>
    </xf>
    <xf numFmtId="166" fontId="20" fillId="0" borderId="0" xfId="0" applyNumberFormat="1" applyFont="1" applyBorder="1" applyAlignment="1">
      <alignment horizontal="left" vertical="center" wrapText="1" indent="1"/>
    </xf>
    <xf numFmtId="49" fontId="20" fillId="0" borderId="11" xfId="0" applyNumberFormat="1" applyFont="1" applyFill="1" applyBorder="1" applyAlignment="1">
      <alignment horizontal="center" vertical="center" wrapText="1"/>
    </xf>
    <xf numFmtId="166" fontId="20" fillId="0" borderId="11" xfId="0" applyNumberFormat="1" applyFont="1" applyBorder="1" applyAlignment="1">
      <alignment horizontal="center" vertical="center" wrapText="1" readingOrder="1"/>
    </xf>
    <xf numFmtId="0" fontId="23" fillId="0" borderId="0" xfId="0" applyFont="1" applyBorder="1" applyAlignment="1">
      <alignment vertical="top" wrapText="1"/>
    </xf>
    <xf numFmtId="9" fontId="20" fillId="0" borderId="11" xfId="0" applyNumberFormat="1" applyFont="1" applyFill="1" applyBorder="1" applyAlignment="1">
      <alignment horizontal="center" vertical="center" wrapText="1" readingOrder="1"/>
    </xf>
    <xf numFmtId="0" fontId="20" fillId="0" borderId="2" xfId="0" applyFont="1" applyFill="1" applyBorder="1" applyAlignment="1">
      <alignment horizontal="center" vertical="center" wrapText="1"/>
    </xf>
    <xf numFmtId="3" fontId="38" fillId="0" borderId="7" xfId="0" applyNumberFormat="1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vertical="top" wrapText="1"/>
    </xf>
    <xf numFmtId="0" fontId="20" fillId="0" borderId="2" xfId="0" applyFont="1" applyFill="1" applyBorder="1" applyAlignment="1">
      <alignment horizontal="left" vertical="center" wrapText="1" indent="1"/>
    </xf>
    <xf numFmtId="0" fontId="20" fillId="0" borderId="6" xfId="0" applyFont="1" applyFill="1" applyBorder="1" applyAlignment="1">
      <alignment horizontal="center" vertical="center"/>
    </xf>
    <xf numFmtId="3" fontId="23" fillId="0" borderId="11" xfId="0" applyNumberFormat="1" applyFont="1" applyFill="1" applyBorder="1" applyAlignment="1">
      <alignment horizontal="center" vertical="center"/>
    </xf>
    <xf numFmtId="3" fontId="23" fillId="0" borderId="1" xfId="0" applyNumberFormat="1" applyFont="1" applyFill="1" applyBorder="1" applyAlignment="1">
      <alignment horizontal="center" vertical="center"/>
    </xf>
    <xf numFmtId="49" fontId="23" fillId="0" borderId="12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 vertical="center" wrapText="1"/>
    </xf>
    <xf numFmtId="1" fontId="23" fillId="0" borderId="1" xfId="0" applyNumberFormat="1" applyFont="1" applyFill="1" applyBorder="1" applyAlignment="1">
      <alignment horizontal="center" vertical="center"/>
    </xf>
    <xf numFmtId="165" fontId="23" fillId="0" borderId="1" xfId="0" applyNumberFormat="1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left" vertical="center" wrapText="1"/>
    </xf>
    <xf numFmtId="0" fontId="23" fillId="0" borderId="9" xfId="0" applyFont="1" applyFill="1" applyBorder="1" applyAlignment="1">
      <alignment horizontal="center" vertical="center" wrapText="1"/>
    </xf>
    <xf numFmtId="1" fontId="23" fillId="0" borderId="9" xfId="0" applyNumberFormat="1" applyFont="1" applyFill="1" applyBorder="1" applyAlignment="1">
      <alignment horizontal="center" vertical="center"/>
    </xf>
    <xf numFmtId="3" fontId="23" fillId="0" borderId="9" xfId="0" applyNumberFormat="1" applyFont="1" applyFill="1" applyBorder="1" applyAlignment="1">
      <alignment horizontal="center" vertical="center"/>
    </xf>
    <xf numFmtId="165" fontId="23" fillId="0" borderId="9" xfId="0" applyNumberFormat="1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left" vertical="center" wrapText="1"/>
    </xf>
    <xf numFmtId="0" fontId="23" fillId="0" borderId="11" xfId="0" applyFont="1" applyFill="1" applyBorder="1" applyAlignment="1">
      <alignment horizontal="center" vertical="center" wrapText="1"/>
    </xf>
    <xf numFmtId="165" fontId="20" fillId="0" borderId="11" xfId="0" applyNumberFormat="1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 readingOrder="1"/>
    </xf>
    <xf numFmtId="1" fontId="23" fillId="0" borderId="11" xfId="0" applyNumberFormat="1" applyFont="1" applyFill="1" applyBorder="1" applyAlignment="1">
      <alignment horizontal="center" vertical="center"/>
    </xf>
    <xf numFmtId="165" fontId="23" fillId="0" borderId="11" xfId="0" applyNumberFormat="1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 readingOrder="1"/>
    </xf>
    <xf numFmtId="165" fontId="23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 readingOrder="1"/>
    </xf>
    <xf numFmtId="0" fontId="23" fillId="0" borderId="1" xfId="0" applyFont="1" applyBorder="1">
      <alignment vertical="top"/>
    </xf>
    <xf numFmtId="0" fontId="44" fillId="0" borderId="0" xfId="0" applyFont="1" applyAlignment="1">
      <alignment horizontal="center" vertical="center"/>
    </xf>
    <xf numFmtId="0" fontId="45" fillId="0" borderId="13" xfId="0" applyFont="1" applyBorder="1" applyAlignment="1">
      <alignment horizontal="center" vertical="center" wrapText="1"/>
    </xf>
    <xf numFmtId="0" fontId="45" fillId="0" borderId="7" xfId="0" applyFont="1" applyBorder="1" applyAlignment="1">
      <alignment horizontal="center" vertical="center" wrapText="1"/>
    </xf>
    <xf numFmtId="166" fontId="45" fillId="0" borderId="7" xfId="0" applyNumberFormat="1" applyFont="1" applyBorder="1" applyAlignment="1">
      <alignment horizontal="center" vertical="center" wrapText="1"/>
    </xf>
    <xf numFmtId="0" fontId="44" fillId="0" borderId="7" xfId="0" applyFont="1" applyBorder="1" applyAlignment="1">
      <alignment horizontal="center" vertical="center"/>
    </xf>
    <xf numFmtId="0" fontId="23" fillId="0" borderId="3" xfId="0" applyFont="1" applyBorder="1">
      <alignment vertical="top"/>
    </xf>
    <xf numFmtId="0" fontId="23" fillId="0" borderId="9" xfId="0" quotePrefix="1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left" vertical="center" wrapText="1"/>
    </xf>
    <xf numFmtId="0" fontId="20" fillId="0" borderId="11" xfId="0" quotePrefix="1" applyFont="1" applyFill="1" applyBorder="1" applyAlignment="1">
      <alignment horizontal="center" vertical="center" wrapText="1" readingOrder="1"/>
    </xf>
    <xf numFmtId="165" fontId="23" fillId="0" borderId="9" xfId="0" applyNumberFormat="1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 readingOrder="1"/>
    </xf>
    <xf numFmtId="0" fontId="23" fillId="0" borderId="11" xfId="0" quotePrefix="1" applyFont="1" applyFill="1" applyBorder="1" applyAlignment="1">
      <alignment horizontal="center" vertical="center" wrapText="1"/>
    </xf>
    <xf numFmtId="0" fontId="23" fillId="0" borderId="1" xfId="0" quotePrefix="1" applyFont="1" applyFill="1" applyBorder="1" applyAlignment="1">
      <alignment horizontal="center" vertical="center" wrapText="1" readingOrder="1"/>
    </xf>
    <xf numFmtId="3" fontId="2" fillId="0" borderId="0" xfId="0" applyNumberFormat="1" applyFont="1" applyAlignment="1">
      <alignment horizontal="right" vertical="center"/>
    </xf>
    <xf numFmtId="0" fontId="39" fillId="0" borderId="0" xfId="0" applyFont="1" applyAlignment="1">
      <alignment horizontal="left" vertical="center" wrapText="1" readingOrder="1"/>
    </xf>
    <xf numFmtId="1" fontId="2" fillId="0" borderId="0" xfId="0" applyNumberFormat="1" applyFont="1" applyAlignment="1">
      <alignment horizontal="center" vertical="center"/>
    </xf>
    <xf numFmtId="166" fontId="39" fillId="0" borderId="0" xfId="0" applyNumberFormat="1" applyFont="1" applyBorder="1" applyAlignment="1">
      <alignment horizontal="right" vertical="center" indent="1"/>
    </xf>
    <xf numFmtId="4" fontId="46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 indent="5" readingOrder="1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horizontal="center" vertical="center" wrapText="1" readingOrder="1"/>
    </xf>
    <xf numFmtId="15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7" fillId="0" borderId="0" xfId="0" applyFont="1" applyAlignment="1">
      <alignment horizontal="left" wrapText="1" readingOrder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right" vertical="center" indent="1"/>
    </xf>
    <xf numFmtId="0" fontId="2" fillId="0" borderId="0" xfId="0" applyFont="1" applyAlignment="1">
      <alignment horizontal="left" vertical="center" wrapText="1" readingOrder="1"/>
    </xf>
    <xf numFmtId="0" fontId="47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12" fillId="0" borderId="1" xfId="0" applyFont="1" applyFill="1" applyBorder="1" applyAlignment="1">
      <alignment horizontal="center" vertical="center" wrapText="1" readingOrder="1"/>
    </xf>
    <xf numFmtId="1" fontId="12" fillId="0" borderId="1" xfId="0" applyNumberFormat="1" applyFont="1" applyFill="1" applyBorder="1" applyAlignment="1">
      <alignment horizontal="center" vertical="center"/>
    </xf>
    <xf numFmtId="166" fontId="12" fillId="0" borderId="1" xfId="0" applyNumberFormat="1" applyFont="1" applyFill="1" applyBorder="1" applyAlignment="1">
      <alignment horizontal="right" vertical="center" indent="1"/>
    </xf>
    <xf numFmtId="0" fontId="12" fillId="0" borderId="1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166" fontId="12" fillId="0" borderId="9" xfId="0" applyNumberFormat="1" applyFont="1" applyFill="1" applyBorder="1" applyAlignment="1">
      <alignment horizontal="right" vertical="center" indent="1"/>
    </xf>
    <xf numFmtId="0" fontId="15" fillId="0" borderId="11" xfId="0" applyFont="1" applyFill="1" applyBorder="1" applyAlignment="1">
      <alignment horizontal="center" vertical="center"/>
    </xf>
    <xf numFmtId="0" fontId="23" fillId="0" borderId="1" xfId="0" applyFont="1" applyBorder="1" applyAlignment="1">
      <alignment vertical="top"/>
    </xf>
    <xf numFmtId="49" fontId="23" fillId="0" borderId="8" xfId="0" applyNumberFormat="1" applyFont="1" applyBorder="1" applyAlignment="1">
      <alignment horizontal="center" vertical="center"/>
    </xf>
    <xf numFmtId="0" fontId="23" fillId="0" borderId="9" xfId="0" applyFont="1" applyFill="1" applyBorder="1" applyAlignment="1">
      <alignment horizontal="left" vertical="center" wrapText="1" indent="1"/>
    </xf>
    <xf numFmtId="42" fontId="23" fillId="0" borderId="10" xfId="0" applyNumberFormat="1" applyFont="1" applyBorder="1" applyAlignment="1">
      <alignment horizontal="right" vertical="center" indent="1"/>
    </xf>
    <xf numFmtId="42" fontId="23" fillId="0" borderId="12" xfId="0" applyNumberFormat="1" applyFont="1" applyBorder="1" applyAlignment="1">
      <alignment horizontal="right" vertical="center" indent="1"/>
    </xf>
    <xf numFmtId="49" fontId="23" fillId="0" borderId="6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 indent="1"/>
    </xf>
    <xf numFmtId="0" fontId="23" fillId="0" borderId="1" xfId="0" applyFont="1" applyBorder="1" applyAlignment="1">
      <alignment horizontal="center" vertical="center" wrapText="1"/>
    </xf>
    <xf numFmtId="42" fontId="23" fillId="0" borderId="2" xfId="0" applyNumberFormat="1" applyFont="1" applyBorder="1" applyAlignment="1">
      <alignment horizontal="right" vertical="center" indent="1"/>
    </xf>
    <xf numFmtId="42" fontId="40" fillId="0" borderId="1" xfId="0" applyNumberFormat="1" applyFont="1" applyBorder="1" applyAlignment="1">
      <alignment horizontal="right" vertical="center" indent="1"/>
    </xf>
    <xf numFmtId="0" fontId="23" fillId="0" borderId="0" xfId="0" applyFont="1" applyBorder="1" applyAlignment="1">
      <alignment vertical="top"/>
    </xf>
    <xf numFmtId="4" fontId="40" fillId="0" borderId="0" xfId="0" applyNumberFormat="1" applyFont="1" applyBorder="1" applyAlignment="1">
      <alignment horizontal="right" vertical="center" indent="1"/>
    </xf>
    <xf numFmtId="0" fontId="23" fillId="0" borderId="12" xfId="0" applyFont="1" applyBorder="1" applyAlignment="1">
      <alignment horizontal="left" vertical="center" indent="1"/>
    </xf>
    <xf numFmtId="42" fontId="23" fillId="0" borderId="11" xfId="0" applyNumberFormat="1" applyFont="1" applyBorder="1" applyAlignment="1">
      <alignment horizontal="right" vertical="center" indent="1"/>
    </xf>
    <xf numFmtId="0" fontId="23" fillId="0" borderId="11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 indent="1"/>
    </xf>
    <xf numFmtId="0" fontId="39" fillId="0" borderId="0" xfId="0" applyFont="1" applyAlignment="1"/>
    <xf numFmtId="0" fontId="39" fillId="0" borderId="0" xfId="0" applyFont="1" applyAlignment="1">
      <alignment wrapText="1"/>
    </xf>
    <xf numFmtId="0" fontId="39" fillId="0" borderId="0" xfId="0" applyFont="1" applyAlignment="1">
      <alignment vertical="top"/>
    </xf>
    <xf numFmtId="0" fontId="39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 readingOrder="1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center" vertical="center" wrapText="1" readingOrder="1"/>
    </xf>
    <xf numFmtId="0" fontId="2" fillId="0" borderId="0" xfId="0" applyFont="1" applyBorder="1" applyAlignment="1">
      <alignment vertical="top"/>
    </xf>
    <xf numFmtId="0" fontId="39" fillId="0" borderId="0" xfId="0" applyFont="1" applyBorder="1" applyAlignment="1">
      <alignment horizontal="center" vertical="center"/>
    </xf>
    <xf numFmtId="4" fontId="39" fillId="0" borderId="0" xfId="0" applyNumberFormat="1" applyFont="1" applyBorder="1" applyAlignment="1">
      <alignment horizontal="right" vertical="center" indent="1"/>
    </xf>
    <xf numFmtId="0" fontId="39" fillId="0" borderId="0" xfId="0" applyFont="1" applyAlignment="1">
      <alignment vertical="center"/>
    </xf>
    <xf numFmtId="0" fontId="39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vertical="center" readingOrder="1"/>
    </xf>
    <xf numFmtId="165" fontId="23" fillId="0" borderId="12" xfId="0" applyNumberFormat="1" applyFont="1" applyBorder="1" applyAlignment="1">
      <alignment horizontal="center" vertical="center"/>
    </xf>
    <xf numFmtId="166" fontId="16" fillId="10" borderId="7" xfId="0" applyNumberFormat="1" applyFont="1" applyFill="1" applyBorder="1" applyAlignment="1">
      <alignment horizontal="center" vertical="center" wrapText="1"/>
    </xf>
    <xf numFmtId="0" fontId="16" fillId="10" borderId="13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66" fontId="15" fillId="0" borderId="0" xfId="0" applyNumberFormat="1" applyFont="1" applyFill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left" vertical="center" wrapText="1" indent="1"/>
    </xf>
    <xf numFmtId="0" fontId="15" fillId="0" borderId="10" xfId="0" applyFont="1" applyFill="1" applyBorder="1" applyAlignment="1">
      <alignment horizontal="center" vertical="center" wrapText="1" readingOrder="1"/>
    </xf>
    <xf numFmtId="0" fontId="15" fillId="0" borderId="10" xfId="0" applyFont="1" applyFill="1" applyBorder="1" applyAlignment="1">
      <alignment horizontal="center" vertical="center" wrapText="1"/>
    </xf>
    <xf numFmtId="1" fontId="15" fillId="0" borderId="9" xfId="0" applyNumberFormat="1" applyFont="1" applyFill="1" applyBorder="1" applyAlignment="1">
      <alignment horizontal="center" vertical="center"/>
    </xf>
    <xf numFmtId="166" fontId="15" fillId="0" borderId="10" xfId="0" applyNumberFormat="1" applyFont="1" applyFill="1" applyBorder="1" applyAlignment="1">
      <alignment horizontal="right" vertical="center" indent="1"/>
    </xf>
    <xf numFmtId="166" fontId="15" fillId="0" borderId="0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 wrapText="1"/>
    </xf>
    <xf numFmtId="166" fontId="15" fillId="0" borderId="9" xfId="0" applyNumberFormat="1" applyFont="1" applyFill="1" applyBorder="1" applyAlignment="1">
      <alignment horizontal="center" vertical="center"/>
    </xf>
    <xf numFmtId="3" fontId="15" fillId="0" borderId="9" xfId="0" applyNumberFormat="1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left" vertical="center" wrapText="1" indent="1"/>
    </xf>
    <xf numFmtId="0" fontId="15" fillId="0" borderId="12" xfId="0" applyFont="1" applyFill="1" applyBorder="1" applyAlignment="1">
      <alignment horizontal="center" vertical="center" wrapText="1" readingOrder="1"/>
    </xf>
    <xf numFmtId="0" fontId="15" fillId="0" borderId="12" xfId="0" applyFont="1" applyFill="1" applyBorder="1" applyAlignment="1">
      <alignment horizontal="center" vertical="center" wrapText="1"/>
    </xf>
    <xf numFmtId="1" fontId="15" fillId="0" borderId="11" xfId="0" applyNumberFormat="1" applyFont="1" applyFill="1" applyBorder="1" applyAlignment="1">
      <alignment horizontal="center" vertical="center"/>
    </xf>
    <xf numFmtId="166" fontId="15" fillId="0" borderId="12" xfId="0" applyNumberFormat="1" applyFont="1" applyFill="1" applyBorder="1" applyAlignment="1">
      <alignment horizontal="right" vertical="center" indent="1"/>
    </xf>
    <xf numFmtId="0" fontId="15" fillId="0" borderId="11" xfId="0" applyFont="1" applyFill="1" applyBorder="1" applyAlignment="1">
      <alignment horizontal="center" vertical="center" wrapText="1"/>
    </xf>
    <xf numFmtId="166" fontId="15" fillId="0" borderId="11" xfId="0" applyNumberFormat="1" applyFont="1" applyFill="1" applyBorder="1" applyAlignment="1">
      <alignment horizontal="center" vertical="center"/>
    </xf>
    <xf numFmtId="3" fontId="15" fillId="0" borderId="11" xfId="0" applyNumberFormat="1" applyFont="1" applyFill="1" applyBorder="1" applyAlignment="1">
      <alignment horizontal="center" vertical="center"/>
    </xf>
    <xf numFmtId="1" fontId="15" fillId="0" borderId="12" xfId="0" applyNumberFormat="1" applyFont="1" applyFill="1" applyBorder="1" applyAlignment="1">
      <alignment horizontal="center" vertical="center"/>
    </xf>
    <xf numFmtId="49" fontId="15" fillId="0" borderId="12" xfId="0" applyNumberFormat="1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/>
    </xf>
    <xf numFmtId="3" fontId="49" fillId="0" borderId="8" xfId="0" applyNumberFormat="1" applyFont="1" applyFill="1" applyBorder="1" applyAlignment="1">
      <alignment horizontal="center" vertical="center"/>
    </xf>
    <xf numFmtId="0" fontId="49" fillId="0" borderId="8" xfId="0" applyFont="1" applyFill="1" applyBorder="1" applyAlignment="1">
      <alignment horizontal="center" vertical="center"/>
    </xf>
    <xf numFmtId="0" fontId="49" fillId="0" borderId="8" xfId="0" applyFont="1" applyFill="1" applyBorder="1" applyAlignment="1">
      <alignment horizontal="left" vertical="center" wrapText="1" indent="1"/>
    </xf>
    <xf numFmtId="0" fontId="49" fillId="0" borderId="8" xfId="0" applyFont="1" applyFill="1" applyBorder="1" applyAlignment="1">
      <alignment horizontal="center" vertical="center" wrapText="1"/>
    </xf>
    <xf numFmtId="1" fontId="49" fillId="0" borderId="8" xfId="0" applyNumberFormat="1" applyFont="1" applyFill="1" applyBorder="1" applyAlignment="1">
      <alignment horizontal="center" vertical="center"/>
    </xf>
    <xf numFmtId="3" fontId="49" fillId="11" borderId="7" xfId="0" applyNumberFormat="1" applyFont="1" applyFill="1" applyBorder="1" applyAlignment="1">
      <alignment horizontal="center" vertical="center"/>
    </xf>
    <xf numFmtId="166" fontId="49" fillId="11" borderId="7" xfId="0" applyNumberFormat="1" applyFont="1" applyFill="1" applyBorder="1" applyAlignment="1">
      <alignment horizontal="center" vertical="center"/>
    </xf>
    <xf numFmtId="0" fontId="49" fillId="11" borderId="7" xfId="0" applyFont="1" applyFill="1" applyBorder="1" applyAlignment="1">
      <alignment horizontal="center" vertical="center"/>
    </xf>
    <xf numFmtId="166" fontId="49" fillId="0" borderId="8" xfId="0" applyNumberFormat="1" applyFont="1" applyFill="1" applyBorder="1" applyAlignment="1">
      <alignment horizontal="center" vertical="center"/>
    </xf>
    <xf numFmtId="166" fontId="49" fillId="0" borderId="7" xfId="0" applyNumberFormat="1" applyFont="1" applyFill="1" applyBorder="1" applyAlignment="1">
      <alignment horizontal="center" vertical="center"/>
    </xf>
    <xf numFmtId="0" fontId="49" fillId="0" borderId="21" xfId="0" applyFont="1" applyFill="1" applyBorder="1" applyAlignment="1">
      <alignment horizontal="center" vertical="center"/>
    </xf>
    <xf numFmtId="3" fontId="49" fillId="0" borderId="21" xfId="0" applyNumberFormat="1" applyFont="1" applyFill="1" applyBorder="1" applyAlignment="1">
      <alignment horizontal="center" vertical="center"/>
    </xf>
    <xf numFmtId="166" fontId="49" fillId="0" borderId="21" xfId="0" applyNumberFormat="1" applyFont="1" applyFill="1" applyBorder="1" applyAlignment="1">
      <alignment horizontal="center" vertical="center"/>
    </xf>
    <xf numFmtId="166" fontId="49" fillId="0" borderId="0" xfId="0" applyNumberFormat="1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 wrapText="1"/>
    </xf>
    <xf numFmtId="3" fontId="49" fillId="0" borderId="0" xfId="0" applyNumberFormat="1" applyFont="1" applyFill="1" applyBorder="1" applyAlignment="1">
      <alignment horizontal="center" vertical="center"/>
    </xf>
    <xf numFmtId="166" fontId="49" fillId="10" borderId="7" xfId="0" applyNumberFormat="1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/>
    </xf>
    <xf numFmtId="0" fontId="49" fillId="0" borderId="6" xfId="0" applyFont="1" applyFill="1" applyBorder="1" applyAlignment="1">
      <alignment horizontal="center" vertical="center" wrapText="1"/>
    </xf>
    <xf numFmtId="3" fontId="49" fillId="11" borderId="6" xfId="0" applyNumberFormat="1" applyFont="1" applyFill="1" applyBorder="1" applyAlignment="1">
      <alignment horizontal="center" vertical="center" wrapText="1"/>
    </xf>
    <xf numFmtId="166" fontId="49" fillId="11" borderId="7" xfId="0" applyNumberFormat="1" applyFont="1" applyFill="1" applyBorder="1" applyAlignment="1">
      <alignment horizontal="center" vertical="center" wrapText="1"/>
    </xf>
    <xf numFmtId="0" fontId="49" fillId="11" borderId="7" xfId="0" applyFont="1" applyFill="1" applyBorder="1" applyAlignment="1">
      <alignment horizontal="center" vertical="center" wrapText="1"/>
    </xf>
    <xf numFmtId="166" fontId="15" fillId="0" borderId="6" xfId="0" applyNumberFormat="1" applyFont="1" applyFill="1" applyBorder="1" applyAlignment="1">
      <alignment horizontal="center" vertical="center"/>
    </xf>
    <xf numFmtId="166" fontId="15" fillId="0" borderId="11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top" wrapText="1"/>
    </xf>
    <xf numFmtId="0" fontId="15" fillId="0" borderId="11" xfId="0" applyFont="1" applyFill="1" applyBorder="1" applyAlignment="1">
      <alignment vertical="top" wrapText="1"/>
    </xf>
    <xf numFmtId="1" fontId="49" fillId="0" borderId="10" xfId="0" applyNumberFormat="1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vertical="top" wrapText="1"/>
    </xf>
    <xf numFmtId="0" fontId="49" fillId="0" borderId="0" xfId="0" applyFont="1" applyFill="1" applyBorder="1" applyAlignment="1">
      <alignment horizontal="left" vertical="center" wrapText="1" indent="1"/>
    </xf>
    <xf numFmtId="1" fontId="49" fillId="0" borderId="0" xfId="0" applyNumberFormat="1" applyFont="1" applyFill="1" applyBorder="1" applyAlignment="1">
      <alignment horizontal="center" vertical="center"/>
    </xf>
    <xf numFmtId="49" fontId="15" fillId="0" borderId="12" xfId="1" applyNumberFormat="1" applyFont="1" applyFill="1" applyBorder="1" applyAlignment="1">
      <alignment horizontal="center" vertical="center" wrapText="1"/>
    </xf>
    <xf numFmtId="49" fontId="15" fillId="0" borderId="12" xfId="0" applyNumberFormat="1" applyFont="1" applyFill="1" applyBorder="1" applyAlignment="1">
      <alignment horizontal="center" vertical="center" wrapText="1" readingOrder="1"/>
    </xf>
    <xf numFmtId="3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 wrapText="1" indent="1"/>
    </xf>
    <xf numFmtId="49" fontId="15" fillId="0" borderId="0" xfId="0" applyNumberFormat="1" applyFont="1" applyFill="1" applyBorder="1" applyAlignment="1">
      <alignment horizontal="center" vertical="center" wrapText="1" readingOrder="1"/>
    </xf>
    <xf numFmtId="0" fontId="15" fillId="0" borderId="0" xfId="0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center" vertical="center"/>
    </xf>
    <xf numFmtId="166" fontId="15" fillId="0" borderId="0" xfId="0" applyNumberFormat="1" applyFont="1" applyFill="1" applyBorder="1" applyAlignment="1">
      <alignment horizontal="right" vertical="center" indent="1"/>
    </xf>
    <xf numFmtId="49" fontId="15" fillId="0" borderId="11" xfId="0" applyNumberFormat="1" applyFont="1" applyFill="1" applyBorder="1" applyAlignment="1">
      <alignment horizontal="center" vertical="center" wrapText="1"/>
    </xf>
    <xf numFmtId="49" fontId="15" fillId="0" borderId="12" xfId="0" applyNumberFormat="1" applyFont="1" applyFill="1" applyBorder="1" applyAlignment="1">
      <alignment vertical="center" wrapText="1"/>
    </xf>
    <xf numFmtId="0" fontId="15" fillId="0" borderId="12" xfId="0" applyFont="1" applyFill="1" applyBorder="1">
      <alignment vertical="top"/>
    </xf>
    <xf numFmtId="42" fontId="15" fillId="0" borderId="12" xfId="0" applyNumberFormat="1" applyFont="1" applyFill="1" applyBorder="1" applyAlignment="1">
      <alignment horizontal="right" vertical="center" indent="1"/>
    </xf>
    <xf numFmtId="42" fontId="15" fillId="0" borderId="0" xfId="0" applyNumberFormat="1" applyFont="1" applyFill="1" applyBorder="1" applyAlignment="1">
      <alignment vertical="center"/>
    </xf>
    <xf numFmtId="0" fontId="15" fillId="0" borderId="11" xfId="0" applyFont="1" applyFill="1" applyBorder="1">
      <alignment vertical="top"/>
    </xf>
    <xf numFmtId="0" fontId="15" fillId="0" borderId="0" xfId="0" applyFont="1" applyFill="1" applyBorder="1">
      <alignment vertical="top"/>
    </xf>
    <xf numFmtId="4" fontId="15" fillId="0" borderId="12" xfId="0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 wrapText="1" indent="1"/>
    </xf>
    <xf numFmtId="0" fontId="6" fillId="0" borderId="12" xfId="0" applyFont="1" applyBorder="1" applyAlignment="1">
      <alignment horizontal="center" vertical="center" wrapText="1" readingOrder="1"/>
    </xf>
    <xf numFmtId="0" fontId="6" fillId="0" borderId="12" xfId="0" applyFont="1" applyBorder="1" applyAlignment="1">
      <alignment horizontal="center" vertical="center" wrapText="1"/>
    </xf>
    <xf numFmtId="1" fontId="6" fillId="0" borderId="12" xfId="0" applyNumberFormat="1" applyFont="1" applyBorder="1" applyAlignment="1">
      <alignment horizontal="center" vertical="center"/>
    </xf>
    <xf numFmtId="3" fontId="6" fillId="0" borderId="12" xfId="0" applyNumberFormat="1" applyFont="1" applyBorder="1" applyAlignment="1">
      <alignment horizontal="center" vertical="center"/>
    </xf>
    <xf numFmtId="166" fontId="6" fillId="0" borderId="12" xfId="0" applyNumberFormat="1" applyFont="1" applyFill="1" applyBorder="1" applyAlignment="1">
      <alignment horizontal="right" vertical="center" indent="1"/>
    </xf>
    <xf numFmtId="166" fontId="15" fillId="0" borderId="0" xfId="0" applyNumberFormat="1" applyFont="1" applyAlignment="1">
      <alignment horizontal="center" vertical="center"/>
    </xf>
    <xf numFmtId="42" fontId="15" fillId="0" borderId="12" xfId="0" applyNumberFormat="1" applyFont="1" applyFill="1" applyBorder="1" applyAlignment="1">
      <alignment horizontal="right" vertical="center" indent="2"/>
    </xf>
    <xf numFmtId="166" fontId="15" fillId="0" borderId="12" xfId="0" applyNumberFormat="1" applyFont="1" applyFill="1" applyBorder="1" applyAlignment="1">
      <alignment horizontal="right" vertical="center" indent="3"/>
    </xf>
    <xf numFmtId="0" fontId="15" fillId="0" borderId="11" xfId="0" applyNumberFormat="1" applyFont="1" applyFill="1" applyBorder="1" applyAlignment="1">
      <alignment horizontal="center" vertical="center" wrapText="1"/>
    </xf>
    <xf numFmtId="0" fontId="15" fillId="0" borderId="11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/>
    </xf>
    <xf numFmtId="3" fontId="20" fillId="0" borderId="11" xfId="0" applyNumberFormat="1" applyFont="1" applyFill="1" applyBorder="1" applyAlignment="1">
      <alignment horizontal="center" vertical="center"/>
    </xf>
    <xf numFmtId="0" fontId="40" fillId="2" borderId="7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40" fillId="0" borderId="13" xfId="0" applyFont="1" applyBorder="1" applyAlignment="1">
      <alignment horizontal="center" vertical="center" wrapText="1"/>
    </xf>
    <xf numFmtId="0" fontId="20" fillId="0" borderId="11" xfId="1" applyNumberFormat="1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/>
    </xf>
    <xf numFmtId="3" fontId="12" fillId="0" borderId="11" xfId="0" applyNumberFormat="1" applyFont="1" applyFill="1" applyBorder="1" applyAlignment="1">
      <alignment horizontal="center" vertical="center"/>
    </xf>
    <xf numFmtId="3" fontId="20" fillId="0" borderId="11" xfId="0" applyNumberFormat="1" applyFont="1" applyFill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66" fontId="38" fillId="0" borderId="0" xfId="0" applyNumberFormat="1" applyFont="1" applyBorder="1" applyAlignment="1">
      <alignment horizontal="right" vertical="center" indent="1"/>
    </xf>
    <xf numFmtId="1" fontId="23" fillId="0" borderId="2" xfId="0" applyNumberFormat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3" fontId="23" fillId="0" borderId="2" xfId="0" applyNumberFormat="1" applyFont="1" applyFill="1" applyBorder="1" applyAlignment="1">
      <alignment horizontal="center" vertical="center"/>
    </xf>
    <xf numFmtId="168" fontId="0" fillId="0" borderId="0" xfId="0" applyNumberFormat="1" applyAlignment="1">
      <alignment vertical="center"/>
    </xf>
    <xf numFmtId="168" fontId="2" fillId="0" borderId="0" xfId="0" applyNumberFormat="1" applyFont="1" applyAlignment="1">
      <alignment vertical="center"/>
    </xf>
    <xf numFmtId="166" fontId="20" fillId="12" borderId="1" xfId="0" applyNumberFormat="1" applyFont="1" applyFill="1" applyBorder="1" applyAlignment="1">
      <alignment horizontal="right" vertical="center" indent="3"/>
    </xf>
    <xf numFmtId="166" fontId="12" fillId="12" borderId="11" xfId="0" applyNumberFormat="1" applyFont="1" applyFill="1" applyBorder="1" applyAlignment="1">
      <alignment horizontal="right" vertical="center" indent="3"/>
    </xf>
    <xf numFmtId="168" fontId="20" fillId="0" borderId="12" xfId="0" applyNumberFormat="1" applyFont="1" applyFill="1" applyBorder="1" applyAlignment="1">
      <alignment horizontal="right" vertical="center" indent="1"/>
    </xf>
    <xf numFmtId="168" fontId="20" fillId="0" borderId="11" xfId="0" applyNumberFormat="1" applyFont="1" applyFill="1" applyBorder="1" applyAlignment="1">
      <alignment horizontal="right" vertical="center" indent="3"/>
    </xf>
    <xf numFmtId="168" fontId="20" fillId="0" borderId="11" xfId="0" applyNumberFormat="1" applyFont="1" applyFill="1" applyBorder="1" applyAlignment="1">
      <alignment horizontal="right" vertical="center" indent="1"/>
    </xf>
    <xf numFmtId="168" fontId="20" fillId="0" borderId="12" xfId="0" applyNumberFormat="1" applyFont="1" applyFill="1" applyBorder="1" applyAlignment="1">
      <alignment horizontal="center" vertical="center"/>
    </xf>
    <xf numFmtId="43" fontId="20" fillId="0" borderId="11" xfId="1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vertical="top" wrapText="1"/>
    </xf>
    <xf numFmtId="169" fontId="12" fillId="0" borderId="11" xfId="0" applyNumberFormat="1" applyFont="1" applyFill="1" applyBorder="1" applyAlignment="1">
      <alignment horizontal="right" vertical="center" indent="1"/>
    </xf>
    <xf numFmtId="166" fontId="20" fillId="0" borderId="0" xfId="0" applyNumberFormat="1" applyFont="1" applyFill="1" applyBorder="1" applyAlignment="1">
      <alignment vertical="center"/>
    </xf>
    <xf numFmtId="0" fontId="50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166" fontId="38" fillId="0" borderId="7" xfId="0" applyNumberFormat="1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horizontal="center" vertical="center" wrapText="1"/>
    </xf>
    <xf numFmtId="166" fontId="20" fillId="0" borderId="1" xfId="0" applyNumberFormat="1" applyFont="1" applyFill="1" applyBorder="1" applyAlignment="1">
      <alignment horizontal="center" vertical="center"/>
    </xf>
    <xf numFmtId="0" fontId="50" fillId="0" borderId="46" xfId="0" applyFont="1" applyBorder="1" applyAlignment="1">
      <alignment horizontal="center" vertical="center"/>
    </xf>
    <xf numFmtId="0" fontId="50" fillId="0" borderId="33" xfId="0" applyFont="1" applyBorder="1" applyAlignment="1">
      <alignment horizontal="center" vertical="center"/>
    </xf>
    <xf numFmtId="0" fontId="23" fillId="13" borderId="11" xfId="0" applyFont="1" applyFill="1" applyBorder="1" applyAlignment="1">
      <alignment horizontal="center" vertical="center"/>
    </xf>
    <xf numFmtId="166" fontId="23" fillId="13" borderId="12" xfId="0" applyNumberFormat="1" applyFont="1" applyFill="1" applyBorder="1" applyAlignment="1">
      <alignment vertical="center"/>
    </xf>
    <xf numFmtId="166" fontId="23" fillId="13" borderId="3" xfId="0" applyNumberFormat="1" applyFont="1" applyFill="1" applyBorder="1" applyAlignment="1">
      <alignment vertical="center"/>
    </xf>
    <xf numFmtId="0" fontId="50" fillId="0" borderId="9" xfId="0" applyFont="1" applyBorder="1" applyAlignment="1">
      <alignment vertical="center"/>
    </xf>
    <xf numFmtId="0" fontId="50" fillId="0" borderId="11" xfId="0" applyFont="1" applyBorder="1" applyAlignment="1">
      <alignment vertical="center"/>
    </xf>
    <xf numFmtId="0" fontId="23" fillId="13" borderId="7" xfId="0" applyFont="1" applyFill="1" applyBorder="1" applyAlignment="1">
      <alignment horizontal="center" vertical="center"/>
    </xf>
    <xf numFmtId="166" fontId="23" fillId="13" borderId="7" xfId="0" applyNumberFormat="1" applyFont="1" applyFill="1" applyBorder="1" applyAlignment="1">
      <alignment vertical="center"/>
    </xf>
    <xf numFmtId="0" fontId="23" fillId="13" borderId="40" xfId="0" applyFont="1" applyFill="1" applyBorder="1" applyAlignment="1">
      <alignment horizontal="center" vertical="center"/>
    </xf>
    <xf numFmtId="166" fontId="23" fillId="13" borderId="40" xfId="0" applyNumberFormat="1" applyFont="1" applyFill="1" applyBorder="1" applyAlignment="1">
      <alignment vertical="center"/>
    </xf>
    <xf numFmtId="166" fontId="23" fillId="13" borderId="54" xfId="0" applyNumberFormat="1" applyFont="1" applyFill="1" applyBorder="1" applyAlignment="1">
      <alignment vertical="center"/>
    </xf>
    <xf numFmtId="0" fontId="23" fillId="13" borderId="55" xfId="0" applyFont="1" applyFill="1" applyBorder="1" applyAlignment="1">
      <alignment horizontal="center" vertical="center"/>
    </xf>
    <xf numFmtId="0" fontId="23" fillId="13" borderId="9" xfId="0" applyFont="1" applyFill="1" applyBorder="1" applyAlignment="1">
      <alignment horizontal="center" vertical="center"/>
    </xf>
    <xf numFmtId="0" fontId="23" fillId="13" borderId="57" xfId="0" applyFont="1" applyFill="1" applyBorder="1" applyAlignment="1">
      <alignment horizontal="center" vertical="center"/>
    </xf>
    <xf numFmtId="166" fontId="23" fillId="13" borderId="58" xfId="0" applyNumberFormat="1" applyFont="1" applyFill="1" applyBorder="1" applyAlignment="1">
      <alignment vertical="center"/>
    </xf>
    <xf numFmtId="0" fontId="23" fillId="13" borderId="59" xfId="0" applyFont="1" applyFill="1" applyBorder="1" applyAlignment="1">
      <alignment horizontal="center" vertical="center"/>
    </xf>
    <xf numFmtId="166" fontId="23" fillId="13" borderId="55" xfId="0" applyNumberFormat="1" applyFont="1" applyFill="1" applyBorder="1" applyAlignment="1">
      <alignment vertical="center"/>
    </xf>
    <xf numFmtId="166" fontId="23" fillId="13" borderId="42" xfId="0" applyNumberFormat="1" applyFont="1" applyFill="1" applyBorder="1" applyAlignment="1">
      <alignment vertical="center"/>
    </xf>
    <xf numFmtId="0" fontId="23" fillId="13" borderId="27" xfId="0" applyFont="1" applyFill="1" applyBorder="1" applyAlignment="1">
      <alignment horizontal="center" vertical="center"/>
    </xf>
    <xf numFmtId="0" fontId="23" fillId="13" borderId="18" xfId="0" applyFont="1" applyFill="1" applyBorder="1" applyAlignment="1">
      <alignment horizontal="center" vertical="center"/>
    </xf>
    <xf numFmtId="166" fontId="23" fillId="13" borderId="39" xfId="0" applyNumberFormat="1" applyFont="1" applyFill="1" applyBorder="1" applyAlignment="1">
      <alignment vertical="center"/>
    </xf>
    <xf numFmtId="166" fontId="23" fillId="13" borderId="26" xfId="0" applyNumberFormat="1" applyFont="1" applyFill="1" applyBorder="1" applyAlignment="1">
      <alignment vertical="center"/>
    </xf>
    <xf numFmtId="166" fontId="23" fillId="13" borderId="10" xfId="0" applyNumberFormat="1" applyFont="1" applyFill="1" applyBorder="1" applyAlignment="1">
      <alignment vertical="center"/>
    </xf>
    <xf numFmtId="0" fontId="23" fillId="13" borderId="62" xfId="0" applyNumberFormat="1" applyFont="1" applyFill="1" applyBorder="1" applyAlignment="1">
      <alignment horizontal="center" vertical="center"/>
    </xf>
    <xf numFmtId="0" fontId="23" fillId="13" borderId="25" xfId="0" applyNumberFormat="1" applyFont="1" applyFill="1" applyBorder="1" applyAlignment="1">
      <alignment horizontal="center" vertical="center"/>
    </xf>
    <xf numFmtId="0" fontId="23" fillId="13" borderId="63" xfId="0" applyNumberFormat="1" applyFont="1" applyFill="1" applyBorder="1" applyAlignment="1">
      <alignment horizontal="center" vertical="center"/>
    </xf>
    <xf numFmtId="0" fontId="23" fillId="13" borderId="4" xfId="0" applyNumberFormat="1" applyFont="1" applyFill="1" applyBorder="1" applyAlignment="1">
      <alignment horizontal="center" vertical="center"/>
    </xf>
    <xf numFmtId="0" fontId="23" fillId="13" borderId="64" xfId="0" applyNumberFormat="1" applyFont="1" applyFill="1" applyBorder="1" applyAlignment="1">
      <alignment horizontal="center" vertical="center"/>
    </xf>
    <xf numFmtId="0" fontId="23" fillId="13" borderId="8" xfId="0" applyNumberFormat="1" applyFont="1" applyFill="1" applyBorder="1" applyAlignment="1">
      <alignment horizontal="center" vertical="center"/>
    </xf>
    <xf numFmtId="0" fontId="23" fillId="13" borderId="0" xfId="0" applyNumberFormat="1" applyFont="1" applyFill="1" applyBorder="1" applyAlignment="1">
      <alignment horizontal="center" vertical="center"/>
    </xf>
    <xf numFmtId="0" fontId="23" fillId="13" borderId="57" xfId="0" applyNumberFormat="1" applyFont="1" applyFill="1" applyBorder="1" applyAlignment="1">
      <alignment horizontal="center" vertical="center"/>
    </xf>
    <xf numFmtId="0" fontId="0" fillId="11" borderId="0" xfId="0" applyNumberFormat="1" applyFill="1" applyBorder="1" applyAlignment="1">
      <alignment horizontal="center" vertical="center"/>
    </xf>
    <xf numFmtId="166" fontId="23" fillId="13" borderId="45" xfId="0" applyNumberFormat="1" applyFont="1" applyFill="1" applyBorder="1" applyAlignment="1">
      <alignment vertical="center"/>
    </xf>
    <xf numFmtId="166" fontId="23" fillId="13" borderId="25" xfId="0" applyNumberFormat="1" applyFont="1" applyFill="1" applyBorder="1" applyAlignment="1">
      <alignment vertical="center"/>
    </xf>
    <xf numFmtId="166" fontId="23" fillId="13" borderId="0" xfId="0" applyNumberFormat="1" applyFont="1" applyFill="1" applyBorder="1" applyAlignment="1">
      <alignment vertical="center"/>
    </xf>
    <xf numFmtId="0" fontId="23" fillId="13" borderId="32" xfId="0" applyFont="1" applyFill="1" applyBorder="1" applyAlignment="1">
      <alignment horizontal="center" vertical="center"/>
    </xf>
    <xf numFmtId="0" fontId="23" fillId="13" borderId="28" xfId="0" applyFont="1" applyFill="1" applyBorder="1" applyAlignment="1">
      <alignment horizontal="center" vertical="center"/>
    </xf>
    <xf numFmtId="0" fontId="23" fillId="13" borderId="35" xfId="0" applyFont="1" applyFill="1" applyBorder="1" applyAlignment="1">
      <alignment horizontal="center" vertical="center"/>
    </xf>
    <xf numFmtId="0" fontId="23" fillId="13" borderId="19" xfId="0" applyFont="1" applyFill="1" applyBorder="1" applyAlignment="1">
      <alignment horizontal="center" vertical="center"/>
    </xf>
    <xf numFmtId="0" fontId="23" fillId="13" borderId="38" xfId="0" applyFont="1" applyFill="1" applyBorder="1" applyAlignment="1">
      <alignment horizontal="center" vertical="center"/>
    </xf>
    <xf numFmtId="0" fontId="23" fillId="13" borderId="16" xfId="0" applyFont="1" applyFill="1" applyBorder="1" applyAlignment="1">
      <alignment horizontal="center" vertical="center"/>
    </xf>
    <xf numFmtId="0" fontId="23" fillId="13" borderId="6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3" fillId="14" borderId="40" xfId="0" applyFont="1" applyFill="1" applyBorder="1" applyAlignment="1">
      <alignment horizontal="center" vertical="center"/>
    </xf>
    <xf numFmtId="166" fontId="23" fillId="14" borderId="40" xfId="0" applyNumberFormat="1" applyFont="1" applyFill="1" applyBorder="1" applyAlignment="1">
      <alignment vertical="center"/>
    </xf>
    <xf numFmtId="3" fontId="20" fillId="14" borderId="63" xfId="0" applyNumberFormat="1" applyFont="1" applyFill="1" applyBorder="1" applyAlignment="1">
      <alignment horizontal="center" vertical="center"/>
    </xf>
    <xf numFmtId="3" fontId="20" fillId="14" borderId="40" xfId="0" applyNumberFormat="1" applyFont="1" applyFill="1" applyBorder="1" applyAlignment="1">
      <alignment horizontal="center" vertical="center"/>
    </xf>
    <xf numFmtId="0" fontId="23" fillId="14" borderId="32" xfId="0" applyFont="1" applyFill="1" applyBorder="1" applyAlignment="1">
      <alignment horizontal="center" vertical="center"/>
    </xf>
    <xf numFmtId="0" fontId="23" fillId="14" borderId="7" xfId="0" applyFont="1" applyFill="1" applyBorder="1" applyAlignment="1">
      <alignment horizontal="center" vertical="center"/>
    </xf>
    <xf numFmtId="166" fontId="23" fillId="14" borderId="7" xfId="0" applyNumberFormat="1" applyFont="1" applyFill="1" applyBorder="1" applyAlignment="1">
      <alignment vertical="center"/>
    </xf>
    <xf numFmtId="3" fontId="20" fillId="14" borderId="4" xfId="0" applyNumberFormat="1" applyFont="1" applyFill="1" applyBorder="1" applyAlignment="1">
      <alignment horizontal="center" vertical="center"/>
    </xf>
    <xf numFmtId="3" fontId="20" fillId="14" borderId="7" xfId="0" applyNumberFormat="1" applyFont="1" applyFill="1" applyBorder="1" applyAlignment="1">
      <alignment horizontal="center" vertical="center"/>
    </xf>
    <xf numFmtId="0" fontId="23" fillId="14" borderId="30" xfId="0" applyFont="1" applyFill="1" applyBorder="1" applyAlignment="1">
      <alignment horizontal="center" vertical="center"/>
    </xf>
    <xf numFmtId="0" fontId="23" fillId="14" borderId="4" xfId="0" applyNumberFormat="1" applyFont="1" applyFill="1" applyBorder="1" applyAlignment="1">
      <alignment horizontal="center" vertical="center"/>
    </xf>
    <xf numFmtId="0" fontId="23" fillId="14" borderId="55" xfId="0" applyFont="1" applyFill="1" applyBorder="1" applyAlignment="1">
      <alignment horizontal="center" vertical="center"/>
    </xf>
    <xf numFmtId="166" fontId="23" fillId="14" borderId="55" xfId="0" applyNumberFormat="1" applyFont="1" applyFill="1" applyBorder="1" applyAlignment="1">
      <alignment vertical="center"/>
    </xf>
    <xf numFmtId="0" fontId="23" fillId="14" borderId="64" xfId="0" applyNumberFormat="1" applyFont="1" applyFill="1" applyBorder="1" applyAlignment="1">
      <alignment horizontal="center" vertical="center"/>
    </xf>
    <xf numFmtId="0" fontId="23" fillId="14" borderId="35" xfId="0" applyFont="1" applyFill="1" applyBorder="1" applyAlignment="1">
      <alignment horizontal="center" vertical="center"/>
    </xf>
    <xf numFmtId="0" fontId="23" fillId="14" borderId="18" xfId="0" applyFont="1" applyFill="1" applyBorder="1" applyAlignment="1">
      <alignment horizontal="center" vertical="center"/>
    </xf>
    <xf numFmtId="166" fontId="23" fillId="14" borderId="39" xfId="0" applyNumberFormat="1" applyFont="1" applyFill="1" applyBorder="1" applyAlignment="1">
      <alignment vertical="center"/>
    </xf>
    <xf numFmtId="0" fontId="23" fillId="14" borderId="27" xfId="0" applyFont="1" applyFill="1" applyBorder="1" applyAlignment="1">
      <alignment horizontal="center" vertical="center"/>
    </xf>
    <xf numFmtId="166" fontId="23" fillId="14" borderId="26" xfId="0" applyNumberFormat="1" applyFont="1" applyFill="1" applyBorder="1" applyAlignment="1">
      <alignment vertical="center"/>
    </xf>
    <xf numFmtId="0" fontId="23" fillId="14" borderId="28" xfId="0" applyFont="1" applyFill="1" applyBorder="1" applyAlignment="1">
      <alignment horizontal="center" vertical="center"/>
    </xf>
    <xf numFmtId="0" fontId="23" fillId="14" borderId="62" xfId="0" applyNumberFormat="1" applyFont="1" applyFill="1" applyBorder="1" applyAlignment="1">
      <alignment horizontal="center" vertical="center"/>
    </xf>
    <xf numFmtId="166" fontId="23" fillId="14" borderId="45" xfId="0" applyNumberFormat="1" applyFont="1" applyFill="1" applyBorder="1" applyAlignment="1">
      <alignment vertical="center"/>
    </xf>
    <xf numFmtId="0" fontId="23" fillId="14" borderId="25" xfId="0" applyNumberFormat="1" applyFont="1" applyFill="1" applyBorder="1" applyAlignment="1">
      <alignment horizontal="center" vertical="center"/>
    </xf>
    <xf numFmtId="166" fontId="23" fillId="14" borderId="25" xfId="0" applyNumberFormat="1" applyFont="1" applyFill="1" applyBorder="1" applyAlignment="1">
      <alignment vertical="center"/>
    </xf>
    <xf numFmtId="3" fontId="20" fillId="14" borderId="64" xfId="0" applyNumberFormat="1" applyFont="1" applyFill="1" applyBorder="1" applyAlignment="1">
      <alignment horizontal="center" vertical="center"/>
    </xf>
    <xf numFmtId="3" fontId="20" fillId="14" borderId="55" xfId="0" applyNumberFormat="1" applyFont="1" applyFill="1" applyBorder="1" applyAlignment="1">
      <alignment horizontal="center" vertical="center"/>
    </xf>
    <xf numFmtId="0" fontId="23" fillId="14" borderId="63" xfId="0" applyNumberFormat="1" applyFont="1" applyFill="1" applyBorder="1" applyAlignment="1">
      <alignment horizontal="center" vertical="center"/>
    </xf>
    <xf numFmtId="0" fontId="23" fillId="13" borderId="45" xfId="0" applyNumberFormat="1" applyFont="1" applyFill="1" applyBorder="1" applyAlignment="1">
      <alignment horizontal="center" vertical="center"/>
    </xf>
    <xf numFmtId="0" fontId="40" fillId="11" borderId="66" xfId="0" applyFont="1" applyFill="1" applyBorder="1" applyAlignment="1">
      <alignment horizontal="center" vertical="center"/>
    </xf>
    <xf numFmtId="0" fontId="40" fillId="11" borderId="6" xfId="0" applyFont="1" applyFill="1" applyBorder="1" applyAlignment="1">
      <alignment horizontal="center" vertical="center"/>
    </xf>
    <xf numFmtId="166" fontId="40" fillId="11" borderId="6" xfId="0" applyNumberFormat="1" applyFont="1" applyFill="1" applyBorder="1" applyAlignment="1">
      <alignment horizontal="center" vertical="center"/>
    </xf>
    <xf numFmtId="0" fontId="40" fillId="11" borderId="6" xfId="0" applyNumberFormat="1" applyFont="1" applyFill="1" applyBorder="1" applyAlignment="1">
      <alignment horizontal="center" vertical="center"/>
    </xf>
    <xf numFmtId="0" fontId="23" fillId="14" borderId="57" xfId="0" applyFont="1" applyFill="1" applyBorder="1" applyAlignment="1">
      <alignment horizontal="center" vertical="center"/>
    </xf>
    <xf numFmtId="166" fontId="23" fillId="14" borderId="58" xfId="0" applyNumberFormat="1" applyFont="1" applyFill="1" applyBorder="1" applyAlignment="1">
      <alignment vertical="center"/>
    </xf>
    <xf numFmtId="0" fontId="23" fillId="14" borderId="57" xfId="0" applyNumberFormat="1" applyFont="1" applyFill="1" applyBorder="1" applyAlignment="1">
      <alignment horizontal="center" vertical="center"/>
    </xf>
    <xf numFmtId="0" fontId="23" fillId="14" borderId="59" xfId="0" applyFont="1" applyFill="1" applyBorder="1" applyAlignment="1">
      <alignment horizontal="center" vertical="center"/>
    </xf>
    <xf numFmtId="0" fontId="23" fillId="14" borderId="65" xfId="0" applyFont="1" applyFill="1" applyBorder="1" applyAlignment="1">
      <alignment horizontal="center" vertical="center"/>
    </xf>
    <xf numFmtId="166" fontId="23" fillId="13" borderId="59" xfId="0" applyNumberFormat="1" applyFont="1" applyFill="1" applyBorder="1" applyAlignment="1">
      <alignment vertical="center"/>
    </xf>
    <xf numFmtId="0" fontId="23" fillId="13" borderId="59" xfId="0" applyNumberFormat="1" applyFont="1" applyFill="1" applyBorder="1" applyAlignment="1">
      <alignment horizontal="center" vertical="center"/>
    </xf>
    <xf numFmtId="166" fontId="23" fillId="14" borderId="59" xfId="0" applyNumberFormat="1" applyFont="1" applyFill="1" applyBorder="1" applyAlignment="1">
      <alignment vertical="center"/>
    </xf>
    <xf numFmtId="0" fontId="23" fillId="14" borderId="59" xfId="0" applyNumberFormat="1" applyFont="1" applyFill="1" applyBorder="1" applyAlignment="1">
      <alignment horizontal="center" vertical="center"/>
    </xf>
    <xf numFmtId="0" fontId="23" fillId="14" borderId="1" xfId="0" applyFont="1" applyFill="1" applyBorder="1" applyAlignment="1">
      <alignment horizontal="center" vertical="center"/>
    </xf>
    <xf numFmtId="166" fontId="23" fillId="14" borderId="1" xfId="0" applyNumberFormat="1" applyFont="1" applyFill="1" applyBorder="1" applyAlignment="1">
      <alignment vertical="center"/>
    </xf>
    <xf numFmtId="3" fontId="20" fillId="14" borderId="5" xfId="0" applyNumberFormat="1" applyFont="1" applyFill="1" applyBorder="1" applyAlignment="1">
      <alignment horizontal="center" vertical="center"/>
    </xf>
    <xf numFmtId="3" fontId="20" fillId="14" borderId="1" xfId="0" applyNumberFormat="1" applyFont="1" applyFill="1" applyBorder="1" applyAlignment="1">
      <alignment horizontal="center" vertical="center"/>
    </xf>
    <xf numFmtId="0" fontId="23" fillId="14" borderId="37" xfId="0" applyFont="1" applyFill="1" applyBorder="1" applyAlignment="1">
      <alignment horizontal="center" vertical="center"/>
    </xf>
    <xf numFmtId="0" fontId="23" fillId="14" borderId="9" xfId="0" applyFont="1" applyFill="1" applyBorder="1" applyAlignment="1">
      <alignment horizontal="center" vertical="center"/>
    </xf>
    <xf numFmtId="166" fontId="23" fillId="14" borderId="9" xfId="0" applyNumberFormat="1" applyFont="1" applyFill="1" applyBorder="1" applyAlignment="1">
      <alignment vertical="center"/>
    </xf>
    <xf numFmtId="3" fontId="20" fillId="14" borderId="13" xfId="0" applyNumberFormat="1" applyFont="1" applyFill="1" applyBorder="1" applyAlignment="1">
      <alignment horizontal="center" vertical="center"/>
    </xf>
    <xf numFmtId="3" fontId="20" fillId="14" borderId="9" xfId="0" applyNumberFormat="1" applyFont="1" applyFill="1" applyBorder="1" applyAlignment="1">
      <alignment horizontal="center" vertical="center"/>
    </xf>
    <xf numFmtId="0" fontId="23" fillId="14" borderId="38" xfId="0" applyFont="1" applyFill="1" applyBorder="1" applyAlignment="1">
      <alignment horizontal="center" vertical="center"/>
    </xf>
    <xf numFmtId="0" fontId="23" fillId="14" borderId="63" xfId="0" applyFont="1" applyFill="1" applyBorder="1" applyAlignment="1">
      <alignment horizontal="center" vertical="center"/>
    </xf>
    <xf numFmtId="0" fontId="23" fillId="14" borderId="4" xfId="0" applyFont="1" applyFill="1" applyBorder="1" applyAlignment="1">
      <alignment horizontal="center" vertical="center"/>
    </xf>
    <xf numFmtId="0" fontId="23" fillId="14" borderId="64" xfId="0" applyFont="1" applyFill="1" applyBorder="1" applyAlignment="1">
      <alignment horizontal="center" vertical="center"/>
    </xf>
    <xf numFmtId="166" fontId="23" fillId="14" borderId="43" xfId="0" applyNumberFormat="1" applyFont="1" applyFill="1" applyBorder="1" applyAlignment="1">
      <alignment vertical="center"/>
    </xf>
    <xf numFmtId="166" fontId="23" fillId="13" borderId="43" xfId="0" applyNumberFormat="1" applyFont="1" applyFill="1" applyBorder="1" applyAlignment="1">
      <alignment vertical="center"/>
    </xf>
    <xf numFmtId="0" fontId="23" fillId="13" borderId="43" xfId="0" applyFont="1" applyFill="1" applyBorder="1" applyAlignment="1">
      <alignment vertical="center"/>
    </xf>
    <xf numFmtId="0" fontId="0" fillId="0" borderId="68" xfId="0" applyBorder="1" applyAlignment="1">
      <alignment vertical="center"/>
    </xf>
    <xf numFmtId="166" fontId="40" fillId="0" borderId="69" xfId="0" applyNumberFormat="1" applyFont="1" applyBorder="1" applyAlignment="1">
      <alignment horizontal="center" vertical="center"/>
    </xf>
    <xf numFmtId="0" fontId="23" fillId="13" borderId="15" xfId="0" applyFont="1" applyFill="1" applyBorder="1" applyAlignment="1">
      <alignment horizontal="center" vertical="center"/>
    </xf>
    <xf numFmtId="0" fontId="23" fillId="14" borderId="44" xfId="0" applyFont="1" applyFill="1" applyBorder="1" applyAlignment="1">
      <alignment vertical="center"/>
    </xf>
    <xf numFmtId="0" fontId="23" fillId="14" borderId="17" xfId="0" applyFont="1" applyFill="1" applyBorder="1" applyAlignment="1">
      <alignment horizontal="left" vertical="center"/>
    </xf>
    <xf numFmtId="0" fontId="23" fillId="14" borderId="18" xfId="0" applyFont="1" applyFill="1" applyBorder="1" applyAlignment="1">
      <alignment horizontal="left" vertical="center"/>
    </xf>
    <xf numFmtId="0" fontId="23" fillId="14" borderId="18" xfId="0" applyFont="1" applyFill="1" applyBorder="1" applyAlignment="1">
      <alignment vertical="center"/>
    </xf>
    <xf numFmtId="0" fontId="23" fillId="14" borderId="45" xfId="0" applyFont="1" applyFill="1" applyBorder="1" applyAlignment="1">
      <alignment vertical="center"/>
    </xf>
    <xf numFmtId="0" fontId="23" fillId="14" borderId="47" xfId="0" applyFont="1" applyFill="1" applyBorder="1" applyAlignment="1">
      <alignment vertical="center"/>
    </xf>
    <xf numFmtId="0" fontId="23" fillId="14" borderId="23" xfId="0" applyFont="1" applyFill="1" applyBorder="1" applyAlignment="1">
      <alignment horizontal="left" vertical="center"/>
    </xf>
    <xf numFmtId="0" fontId="23" fillId="14" borderId="27" xfId="0" applyFont="1" applyFill="1" applyBorder="1" applyAlignment="1">
      <alignment horizontal="left" vertical="center"/>
    </xf>
    <xf numFmtId="0" fontId="23" fillId="14" borderId="27" xfId="0" applyFont="1" applyFill="1" applyBorder="1" applyAlignment="1">
      <alignment vertical="center"/>
    </xf>
    <xf numFmtId="0" fontId="23" fillId="14" borderId="25" xfId="0" applyFont="1" applyFill="1" applyBorder="1" applyAlignment="1">
      <alignment vertical="center"/>
    </xf>
    <xf numFmtId="0" fontId="23" fillId="13" borderId="44" xfId="0" applyFont="1" applyFill="1" applyBorder="1" applyAlignment="1">
      <alignment vertical="center"/>
    </xf>
    <xf numFmtId="0" fontId="23" fillId="13" borderId="17" xfId="0" applyFont="1" applyFill="1" applyBorder="1" applyAlignment="1">
      <alignment horizontal="left" vertical="center"/>
    </xf>
    <xf numFmtId="0" fontId="23" fillId="13" borderId="18" xfId="0" applyFont="1" applyFill="1" applyBorder="1" applyAlignment="1">
      <alignment horizontal="left" vertical="center"/>
    </xf>
    <xf numFmtId="166" fontId="23" fillId="13" borderId="18" xfId="0" applyNumberFormat="1" applyFont="1" applyFill="1" applyBorder="1" applyAlignment="1">
      <alignment vertical="center"/>
    </xf>
    <xf numFmtId="0" fontId="23" fillId="13" borderId="45" xfId="0" applyFont="1" applyFill="1" applyBorder="1" applyAlignment="1">
      <alignment vertical="center"/>
    </xf>
    <xf numFmtId="0" fontId="23" fillId="13" borderId="47" xfId="0" applyFont="1" applyFill="1" applyBorder="1" applyAlignment="1">
      <alignment vertical="center"/>
    </xf>
    <xf numFmtId="0" fontId="23" fillId="13" borderId="23" xfId="0" applyFont="1" applyFill="1" applyBorder="1" applyAlignment="1">
      <alignment horizontal="left" vertical="center"/>
    </xf>
    <xf numFmtId="0" fontId="23" fillId="13" borderId="27" xfId="0" applyFont="1" applyFill="1" applyBorder="1" applyAlignment="1">
      <alignment horizontal="left" vertical="center"/>
    </xf>
    <xf numFmtId="166" fontId="23" fillId="13" borderId="27" xfId="0" applyNumberFormat="1" applyFont="1" applyFill="1" applyBorder="1" applyAlignment="1">
      <alignment vertical="center"/>
    </xf>
    <xf numFmtId="0" fontId="23" fillId="13" borderId="25" xfId="0" applyFont="1" applyFill="1" applyBorder="1" applyAlignment="1">
      <alignment vertical="center"/>
    </xf>
    <xf numFmtId="0" fontId="23" fillId="13" borderId="18" xfId="0" applyFont="1" applyFill="1" applyBorder="1" applyAlignment="1">
      <alignment vertical="center"/>
    </xf>
    <xf numFmtId="0" fontId="23" fillId="13" borderId="27" xfId="0" applyFont="1" applyFill="1" applyBorder="1" applyAlignment="1">
      <alignment vertical="center"/>
    </xf>
    <xf numFmtId="0" fontId="23" fillId="14" borderId="40" xfId="0" applyFont="1" applyFill="1" applyBorder="1" applyAlignment="1">
      <alignment horizontal="left" vertical="center"/>
    </xf>
    <xf numFmtId="166" fontId="23" fillId="14" borderId="42" xfId="0" applyNumberFormat="1" applyFont="1" applyFill="1" applyBorder="1" applyAlignment="1">
      <alignment vertical="center"/>
    </xf>
    <xf numFmtId="166" fontId="23" fillId="14" borderId="31" xfId="0" applyNumberFormat="1" applyFont="1" applyFill="1" applyBorder="1" applyAlignment="1">
      <alignment vertical="center"/>
    </xf>
    <xf numFmtId="166" fontId="23" fillId="14" borderId="23" xfId="0" applyNumberFormat="1" applyFont="1" applyFill="1" applyBorder="1" applyAlignment="1">
      <alignment vertical="center"/>
    </xf>
    <xf numFmtId="166" fontId="23" fillId="14" borderId="27" xfId="0" applyNumberFormat="1" applyFont="1" applyFill="1" applyBorder="1" applyAlignment="1">
      <alignment vertical="center"/>
    </xf>
    <xf numFmtId="0" fontId="23" fillId="13" borderId="40" xfId="0" applyFont="1" applyFill="1" applyBorder="1" applyAlignment="1">
      <alignment horizontal="left" vertical="center"/>
    </xf>
    <xf numFmtId="166" fontId="23" fillId="13" borderId="31" xfId="0" applyNumberFormat="1" applyFont="1" applyFill="1" applyBorder="1" applyAlignment="1">
      <alignment vertical="center"/>
    </xf>
    <xf numFmtId="0" fontId="23" fillId="13" borderId="48" xfId="0" applyFont="1" applyFill="1" applyBorder="1" applyAlignment="1">
      <alignment vertical="center"/>
    </xf>
    <xf numFmtId="0" fontId="23" fillId="13" borderId="14" xfId="0" applyFont="1" applyFill="1" applyBorder="1" applyAlignment="1">
      <alignment horizontal="left" vertical="center"/>
    </xf>
    <xf numFmtId="0" fontId="23" fillId="13" borderId="7" xfId="0" applyFont="1" applyFill="1" applyBorder="1" applyAlignment="1">
      <alignment horizontal="left" vertical="center"/>
    </xf>
    <xf numFmtId="166" fontId="23" fillId="13" borderId="29" xfId="0" applyNumberFormat="1" applyFont="1" applyFill="1" applyBorder="1" applyAlignment="1">
      <alignment vertical="center"/>
    </xf>
    <xf numFmtId="0" fontId="23" fillId="13" borderId="11" xfId="0" applyFont="1" applyFill="1" applyBorder="1" applyAlignment="1">
      <alignment vertical="center"/>
    </xf>
    <xf numFmtId="0" fontId="23" fillId="13" borderId="0" xfId="0" applyFont="1" applyFill="1" applyBorder="1" applyAlignment="1">
      <alignment vertical="center"/>
    </xf>
    <xf numFmtId="0" fontId="23" fillId="13" borderId="55" xfId="0" applyFont="1" applyFill="1" applyBorder="1" applyAlignment="1">
      <alignment horizontal="left" vertical="center"/>
    </xf>
    <xf numFmtId="166" fontId="23" fillId="13" borderId="34" xfId="0" applyNumberFormat="1" applyFont="1" applyFill="1" applyBorder="1" applyAlignment="1">
      <alignment vertical="center"/>
    </xf>
    <xf numFmtId="0" fontId="23" fillId="14" borderId="48" xfId="0" applyFont="1" applyFill="1" applyBorder="1" applyAlignment="1">
      <alignment vertical="center"/>
    </xf>
    <xf numFmtId="0" fontId="23" fillId="14" borderId="14" xfId="0" applyFont="1" applyFill="1" applyBorder="1" applyAlignment="1">
      <alignment horizontal="left" vertical="center"/>
    </xf>
    <xf numFmtId="0" fontId="23" fillId="14" borderId="11" xfId="0" applyFont="1" applyFill="1" applyBorder="1" applyAlignment="1">
      <alignment horizontal="left" vertical="center"/>
    </xf>
    <xf numFmtId="0" fontId="23" fillId="14" borderId="11" xfId="0" applyFont="1" applyFill="1" applyBorder="1" applyAlignment="1">
      <alignment horizontal="center" vertical="center"/>
    </xf>
    <xf numFmtId="166" fontId="23" fillId="14" borderId="12" xfId="0" applyNumberFormat="1" applyFont="1" applyFill="1" applyBorder="1" applyAlignment="1">
      <alignment vertical="center"/>
    </xf>
    <xf numFmtId="0" fontId="23" fillId="14" borderId="0" xfId="0" applyFont="1" applyFill="1" applyBorder="1" applyAlignment="1">
      <alignment vertical="center"/>
    </xf>
    <xf numFmtId="0" fontId="23" fillId="14" borderId="11" xfId="0" applyFont="1" applyFill="1" applyBorder="1" applyAlignment="1">
      <alignment vertical="center"/>
    </xf>
    <xf numFmtId="0" fontId="23" fillId="13" borderId="11" xfId="0" applyFont="1" applyFill="1" applyBorder="1" applyAlignment="1">
      <alignment horizontal="left" vertical="center"/>
    </xf>
    <xf numFmtId="0" fontId="20" fillId="13" borderId="11" xfId="0" applyFont="1" applyFill="1" applyBorder="1" applyAlignment="1">
      <alignment horizontal="left" vertical="center" wrapText="1"/>
    </xf>
    <xf numFmtId="166" fontId="23" fillId="13" borderId="17" xfId="0" applyNumberFormat="1" applyFont="1" applyFill="1" applyBorder="1" applyAlignment="1">
      <alignment vertical="center"/>
    </xf>
    <xf numFmtId="166" fontId="23" fillId="13" borderId="14" xfId="0" applyNumberFormat="1" applyFont="1" applyFill="1" applyBorder="1" applyAlignment="1">
      <alignment vertical="center"/>
    </xf>
    <xf numFmtId="0" fontId="23" fillId="13" borderId="12" xfId="0" applyFont="1" applyFill="1" applyBorder="1" applyAlignment="1">
      <alignment horizontal="left" vertical="center"/>
    </xf>
    <xf numFmtId="0" fontId="23" fillId="14" borderId="31" xfId="0" applyFont="1" applyFill="1" applyBorder="1" applyAlignment="1">
      <alignment vertical="center"/>
    </xf>
    <xf numFmtId="0" fontId="20" fillId="14" borderId="40" xfId="0" applyFont="1" applyFill="1" applyBorder="1" applyAlignment="1">
      <alignment horizontal="left" vertical="center" wrapText="1"/>
    </xf>
    <xf numFmtId="166" fontId="20" fillId="14" borderId="31" xfId="0" applyNumberFormat="1" applyFont="1" applyFill="1" applyBorder="1" applyAlignment="1">
      <alignment horizontal="right" vertical="center"/>
    </xf>
    <xf numFmtId="0" fontId="23" fillId="14" borderId="42" xfId="0" applyFont="1" applyFill="1" applyBorder="1" applyAlignment="1">
      <alignment vertical="center"/>
    </xf>
    <xf numFmtId="0" fontId="23" fillId="14" borderId="40" xfId="0" applyFont="1" applyFill="1" applyBorder="1" applyAlignment="1">
      <alignment vertical="center"/>
    </xf>
    <xf numFmtId="0" fontId="23" fillId="14" borderId="29" xfId="0" applyFont="1" applyFill="1" applyBorder="1" applyAlignment="1">
      <alignment vertical="center"/>
    </xf>
    <xf numFmtId="0" fontId="23" fillId="14" borderId="7" xfId="0" applyFont="1" applyFill="1" applyBorder="1" applyAlignment="1">
      <alignment horizontal="left" vertical="center"/>
    </xf>
    <xf numFmtId="0" fontId="20" fillId="14" borderId="7" xfId="0" applyFont="1" applyFill="1" applyBorder="1" applyAlignment="1">
      <alignment horizontal="left" vertical="center" wrapText="1"/>
    </xf>
    <xf numFmtId="166" fontId="20" fillId="14" borderId="29" xfId="0" applyNumberFormat="1" applyFont="1" applyFill="1" applyBorder="1" applyAlignment="1">
      <alignment horizontal="right" vertical="center"/>
    </xf>
    <xf numFmtId="0" fontId="23" fillId="14" borderId="3" xfId="0" applyFont="1" applyFill="1" applyBorder="1" applyAlignment="1">
      <alignment vertical="center"/>
    </xf>
    <xf numFmtId="0" fontId="23" fillId="14" borderId="7" xfId="0" applyFont="1" applyFill="1" applyBorder="1" applyAlignment="1">
      <alignment vertical="center"/>
    </xf>
    <xf numFmtId="166" fontId="23" fillId="14" borderId="29" xfId="0" applyNumberFormat="1" applyFont="1" applyFill="1" applyBorder="1" applyAlignment="1">
      <alignment vertical="center"/>
    </xf>
    <xf numFmtId="0" fontId="23" fillId="14" borderId="34" xfId="0" applyFont="1" applyFill="1" applyBorder="1" applyAlignment="1">
      <alignment vertical="center"/>
    </xf>
    <xf numFmtId="0" fontId="23" fillId="14" borderId="55" xfId="0" applyFont="1" applyFill="1" applyBorder="1" applyAlignment="1">
      <alignment horizontal="left" vertical="center"/>
    </xf>
    <xf numFmtId="166" fontId="23" fillId="14" borderId="34" xfId="0" applyNumberFormat="1" applyFont="1" applyFill="1" applyBorder="1" applyAlignment="1">
      <alignment vertical="center"/>
    </xf>
    <xf numFmtId="0" fontId="23" fillId="14" borderId="54" xfId="0" applyFont="1" applyFill="1" applyBorder="1" applyAlignment="1">
      <alignment vertical="center"/>
    </xf>
    <xf numFmtId="0" fontId="23" fillId="14" borderId="55" xfId="0" applyFont="1" applyFill="1" applyBorder="1" applyAlignment="1">
      <alignment vertical="center"/>
    </xf>
    <xf numFmtId="0" fontId="23" fillId="13" borderId="60" xfId="0" applyFont="1" applyFill="1" applyBorder="1" applyAlignment="1">
      <alignment vertical="center"/>
    </xf>
    <xf numFmtId="0" fontId="23" fillId="13" borderId="31" xfId="0" applyFont="1" applyFill="1" applyBorder="1" applyAlignment="1">
      <alignment horizontal="left" vertical="center"/>
    </xf>
    <xf numFmtId="0" fontId="23" fillId="13" borderId="62" xfId="0" applyFont="1" applyFill="1" applyBorder="1" applyAlignment="1">
      <alignment vertical="center"/>
    </xf>
    <xf numFmtId="0" fontId="23" fillId="13" borderId="61" xfId="0" applyFont="1" applyFill="1" applyBorder="1" applyAlignment="1">
      <alignment vertical="center"/>
    </xf>
    <xf numFmtId="0" fontId="23" fillId="13" borderId="41" xfId="0" applyFont="1" applyFill="1" applyBorder="1" applyAlignment="1">
      <alignment horizontal="left" vertical="center"/>
    </xf>
    <xf numFmtId="0" fontId="23" fillId="13" borderId="9" xfId="0" applyFont="1" applyFill="1" applyBorder="1" applyAlignment="1">
      <alignment horizontal="left" vertical="center"/>
    </xf>
    <xf numFmtId="166" fontId="23" fillId="13" borderId="41" xfId="0" applyNumberFormat="1" applyFont="1" applyFill="1" applyBorder="1" applyAlignment="1">
      <alignment vertical="center"/>
    </xf>
    <xf numFmtId="0" fontId="23" fillId="13" borderId="8" xfId="0" applyFont="1" applyFill="1" applyBorder="1" applyAlignment="1">
      <alignment vertical="center"/>
    </xf>
    <xf numFmtId="0" fontId="20" fillId="14" borderId="55" xfId="0" applyFont="1" applyFill="1" applyBorder="1" applyAlignment="1">
      <alignment horizontal="left" vertical="center" wrapText="1"/>
    </xf>
    <xf numFmtId="166" fontId="20" fillId="14" borderId="34" xfId="0" applyNumberFormat="1" applyFont="1" applyFill="1" applyBorder="1" applyAlignment="1">
      <alignment horizontal="right" vertical="center"/>
    </xf>
    <xf numFmtId="0" fontId="23" fillId="14" borderId="60" xfId="0" applyFont="1" applyFill="1" applyBorder="1" applyAlignment="1">
      <alignment vertical="center"/>
    </xf>
    <xf numFmtId="0" fontId="23" fillId="14" borderId="31" xfId="0" applyFont="1" applyFill="1" applyBorder="1" applyAlignment="1">
      <alignment horizontal="left" vertical="center"/>
    </xf>
    <xf numFmtId="166" fontId="20" fillId="14" borderId="17" xfId="0" applyNumberFormat="1" applyFont="1" applyFill="1" applyBorder="1" applyAlignment="1">
      <alignment horizontal="right" vertical="center"/>
    </xf>
    <xf numFmtId="0" fontId="23" fillId="14" borderId="53" xfId="0" applyFont="1" applyFill="1" applyBorder="1" applyAlignment="1">
      <alignment vertical="center"/>
    </xf>
    <xf numFmtId="0" fontId="23" fillId="14" borderId="34" xfId="0" applyFont="1" applyFill="1" applyBorder="1" applyAlignment="1">
      <alignment horizontal="left" vertical="center"/>
    </xf>
    <xf numFmtId="0" fontId="23" fillId="14" borderId="52" xfId="0" applyFont="1" applyFill="1" applyBorder="1" applyAlignment="1">
      <alignment vertical="center"/>
    </xf>
    <xf numFmtId="0" fontId="23" fillId="14" borderId="59" xfId="0" applyFont="1" applyFill="1" applyBorder="1" applyAlignment="1">
      <alignment horizontal="left" vertical="center"/>
    </xf>
    <xf numFmtId="0" fontId="23" fillId="14" borderId="59" xfId="0" applyFont="1" applyFill="1" applyBorder="1" applyAlignment="1">
      <alignment vertical="center"/>
    </xf>
    <xf numFmtId="0" fontId="23" fillId="13" borderId="52" xfId="0" applyFont="1" applyFill="1" applyBorder="1" applyAlignment="1">
      <alignment vertical="center"/>
    </xf>
    <xf numFmtId="0" fontId="23" fillId="13" borderId="59" xfId="0" applyFont="1" applyFill="1" applyBorder="1" applyAlignment="1">
      <alignment horizontal="left" vertical="center"/>
    </xf>
    <xf numFmtId="0" fontId="23" fillId="13" borderId="59" xfId="0" applyFont="1" applyFill="1" applyBorder="1" applyAlignment="1">
      <alignment vertical="center"/>
    </xf>
    <xf numFmtId="0" fontId="23" fillId="14" borderId="66" xfId="0" applyFont="1" applyFill="1" applyBorder="1" applyAlignment="1">
      <alignment vertical="center"/>
    </xf>
    <xf numFmtId="0" fontId="23" fillId="14" borderId="36" xfId="0" applyFont="1" applyFill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 wrapText="1"/>
    </xf>
    <xf numFmtId="166" fontId="20" fillId="14" borderId="36" xfId="0" applyNumberFormat="1" applyFont="1" applyFill="1" applyBorder="1" applyAlignment="1">
      <alignment horizontal="right" vertical="center"/>
    </xf>
    <xf numFmtId="0" fontId="23" fillId="14" borderId="1" xfId="0" applyFont="1" applyFill="1" applyBorder="1" applyAlignment="1">
      <alignment vertical="center"/>
    </xf>
    <xf numFmtId="0" fontId="23" fillId="14" borderId="20" xfId="0" applyFont="1" applyFill="1" applyBorder="1" applyAlignment="1">
      <alignment vertical="center"/>
    </xf>
    <xf numFmtId="0" fontId="23" fillId="14" borderId="29" xfId="0" applyFont="1" applyFill="1" applyBorder="1" applyAlignment="1">
      <alignment horizontal="left" vertical="center"/>
    </xf>
    <xf numFmtId="0" fontId="23" fillId="14" borderId="61" xfId="0" applyFont="1" applyFill="1" applyBorder="1" applyAlignment="1">
      <alignment vertical="center"/>
    </xf>
    <xf numFmtId="0" fontId="23" fillId="14" borderId="41" xfId="0" applyFont="1" applyFill="1" applyBorder="1" applyAlignment="1">
      <alignment horizontal="left" vertical="center"/>
    </xf>
    <xf numFmtId="0" fontId="20" fillId="14" borderId="9" xfId="0" applyFont="1" applyFill="1" applyBorder="1" applyAlignment="1">
      <alignment horizontal="left" vertical="center" wrapText="1"/>
    </xf>
    <xf numFmtId="166" fontId="20" fillId="14" borderId="41" xfId="0" applyNumberFormat="1" applyFont="1" applyFill="1" applyBorder="1" applyAlignment="1">
      <alignment horizontal="right" vertical="center"/>
    </xf>
    <xf numFmtId="0" fontId="23" fillId="14" borderId="9" xfId="0" applyFont="1" applyFill="1" applyBorder="1" applyAlignment="1">
      <alignment vertical="center"/>
    </xf>
    <xf numFmtId="0" fontId="23" fillId="13" borderId="56" xfId="0" applyFont="1" applyFill="1" applyBorder="1" applyAlignment="1">
      <alignment vertical="center"/>
    </xf>
    <xf numFmtId="0" fontId="23" fillId="13" borderId="52" xfId="0" applyFont="1" applyFill="1" applyBorder="1" applyAlignment="1">
      <alignment horizontal="left" vertical="center"/>
    </xf>
    <xf numFmtId="0" fontId="23" fillId="13" borderId="57" xfId="0" applyFont="1" applyFill="1" applyBorder="1" applyAlignment="1">
      <alignment horizontal="left" vertical="center"/>
    </xf>
    <xf numFmtId="166" fontId="23" fillId="13" borderId="52" xfId="0" applyNumberFormat="1" applyFont="1" applyFill="1" applyBorder="1" applyAlignment="1">
      <alignment vertical="center"/>
    </xf>
    <xf numFmtId="0" fontId="23" fillId="13" borderId="57" xfId="0" applyFont="1" applyFill="1" applyBorder="1" applyAlignment="1">
      <alignment vertical="center"/>
    </xf>
    <xf numFmtId="0" fontId="23" fillId="14" borderId="56" xfId="0" applyFont="1" applyFill="1" applyBorder="1" applyAlignment="1">
      <alignment vertical="center"/>
    </xf>
    <xf numFmtId="0" fontId="23" fillId="14" borderId="52" xfId="0" applyFont="1" applyFill="1" applyBorder="1" applyAlignment="1">
      <alignment horizontal="left" vertical="center"/>
    </xf>
    <xf numFmtId="0" fontId="23" fillId="14" borderId="57" xfId="0" applyFont="1" applyFill="1" applyBorder="1" applyAlignment="1">
      <alignment horizontal="left" vertical="center"/>
    </xf>
    <xf numFmtId="166" fontId="23" fillId="14" borderId="52" xfId="0" applyNumberFormat="1" applyFont="1" applyFill="1" applyBorder="1" applyAlignment="1">
      <alignment vertical="center"/>
    </xf>
    <xf numFmtId="0" fontId="23" fillId="14" borderId="57" xfId="0" applyFont="1" applyFill="1" applyBorder="1" applyAlignment="1">
      <alignment vertical="center"/>
    </xf>
    <xf numFmtId="0" fontId="0" fillId="11" borderId="48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11" xfId="0" applyBorder="1" applyAlignment="1">
      <alignment vertical="center"/>
    </xf>
    <xf numFmtId="0" fontId="23" fillId="13" borderId="4" xfId="0" applyFont="1" applyFill="1" applyBorder="1" applyAlignment="1">
      <alignment horizontal="center" vertical="center"/>
    </xf>
    <xf numFmtId="166" fontId="23" fillId="14" borderId="34" xfId="0" applyNumberFormat="1" applyFont="1" applyFill="1" applyBorder="1" applyAlignment="1">
      <alignment horizontal="center" vertical="center"/>
    </xf>
    <xf numFmtId="166" fontId="23" fillId="13" borderId="62" xfId="0" applyNumberFormat="1" applyFont="1" applyFill="1" applyBorder="1" applyAlignment="1">
      <alignment vertical="center"/>
    </xf>
    <xf numFmtId="166" fontId="23" fillId="14" borderId="59" xfId="0" applyNumberFormat="1" applyFont="1" applyFill="1" applyBorder="1" applyAlignment="1">
      <alignment horizontal="center" vertical="center"/>
    </xf>
    <xf numFmtId="166" fontId="23" fillId="14" borderId="31" xfId="0" applyNumberFormat="1" applyFont="1" applyFill="1" applyBorder="1" applyAlignment="1">
      <alignment horizontal="center" vertical="center"/>
    </xf>
    <xf numFmtId="166" fontId="23" fillId="14" borderId="29" xfId="0" applyNumberFormat="1" applyFont="1" applyFill="1" applyBorder="1" applyAlignment="1">
      <alignment horizontal="center" vertical="center"/>
    </xf>
    <xf numFmtId="166" fontId="23" fillId="13" borderId="57" xfId="0" applyNumberFormat="1" applyFont="1" applyFill="1" applyBorder="1" applyAlignment="1">
      <alignment vertical="center"/>
    </xf>
    <xf numFmtId="166" fontId="23" fillId="14" borderId="57" xfId="0" applyNumberFormat="1" applyFont="1" applyFill="1" applyBorder="1" applyAlignment="1">
      <alignment vertical="center"/>
    </xf>
    <xf numFmtId="166" fontId="23" fillId="14" borderId="67" xfId="0" applyNumberFormat="1" applyFont="1" applyFill="1" applyBorder="1" applyAlignment="1">
      <alignment vertical="center"/>
    </xf>
    <xf numFmtId="166" fontId="23" fillId="13" borderId="67" xfId="0" applyNumberFormat="1" applyFont="1" applyFill="1" applyBorder="1" applyAlignment="1">
      <alignment vertical="center"/>
    </xf>
    <xf numFmtId="3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 indent="1"/>
    </xf>
    <xf numFmtId="3" fontId="23" fillId="0" borderId="0" xfId="0" applyNumberFormat="1" applyFont="1" applyBorder="1" applyAlignment="1">
      <alignment horizontal="center" vertical="center"/>
    </xf>
    <xf numFmtId="3" fontId="23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/>
    </xf>
    <xf numFmtId="0" fontId="38" fillId="2" borderId="7" xfId="0" applyFont="1" applyFill="1" applyBorder="1" applyAlignment="1">
      <alignment horizontal="center" vertical="center" wrapText="1"/>
    </xf>
    <xf numFmtId="0" fontId="38" fillId="2" borderId="7" xfId="0" applyFont="1" applyFill="1" applyBorder="1" applyAlignment="1">
      <alignment horizontal="center" vertical="center"/>
    </xf>
    <xf numFmtId="3" fontId="20" fillId="0" borderId="11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top"/>
    </xf>
    <xf numFmtId="3" fontId="12" fillId="0" borderId="12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40" fillId="2" borderId="7" xfId="0" applyFont="1" applyFill="1" applyBorder="1" applyAlignment="1">
      <alignment horizontal="center" vertical="center" wrapText="1"/>
    </xf>
    <xf numFmtId="3" fontId="23" fillId="0" borderId="12" xfId="0" applyNumberFormat="1" applyFont="1" applyBorder="1" applyAlignment="1">
      <alignment horizontal="center" vertical="center"/>
    </xf>
    <xf numFmtId="3" fontId="23" fillId="0" borderId="2" xfId="0" applyNumberFormat="1" applyFont="1" applyBorder="1" applyAlignment="1">
      <alignment horizontal="center" vertical="center"/>
    </xf>
    <xf numFmtId="3" fontId="23" fillId="0" borderId="11" xfId="0" applyNumberFormat="1" applyFont="1" applyBorder="1" applyAlignment="1">
      <alignment horizontal="center" vertical="center"/>
    </xf>
    <xf numFmtId="3" fontId="23" fillId="0" borderId="9" xfId="0" applyNumberFormat="1" applyFont="1" applyBorder="1" applyAlignment="1">
      <alignment horizontal="center" vertical="center"/>
    </xf>
    <xf numFmtId="3" fontId="43" fillId="0" borderId="12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40" fillId="0" borderId="13" xfId="0" applyFont="1" applyBorder="1" applyAlignment="1">
      <alignment horizontal="center" vertical="center" wrapText="1"/>
    </xf>
    <xf numFmtId="3" fontId="20" fillId="0" borderId="10" xfId="0" applyNumberFormat="1" applyFont="1" applyBorder="1" applyAlignment="1">
      <alignment horizontal="center" vertical="center"/>
    </xf>
    <xf numFmtId="3" fontId="20" fillId="0" borderId="15" xfId="0" applyNumberFormat="1" applyFont="1" applyBorder="1" applyAlignment="1">
      <alignment horizontal="center" vertical="center"/>
    </xf>
    <xf numFmtId="3" fontId="20" fillId="0" borderId="12" xfId="0" applyNumberFormat="1" applyFont="1" applyBorder="1" applyAlignment="1">
      <alignment horizontal="center" vertical="center"/>
    </xf>
    <xf numFmtId="3" fontId="20" fillId="0" borderId="11" xfId="0" applyNumberFormat="1" applyFont="1" applyBorder="1" applyAlignment="1">
      <alignment horizontal="center" vertical="center"/>
    </xf>
    <xf numFmtId="15" fontId="42" fillId="0" borderId="0" xfId="0" applyNumberFormat="1" applyFont="1" applyAlignment="1">
      <alignment vertical="center"/>
    </xf>
    <xf numFmtId="168" fontId="41" fillId="0" borderId="0" xfId="0" applyNumberFormat="1" applyFont="1" applyAlignment="1">
      <alignment vertical="center"/>
    </xf>
    <xf numFmtId="166" fontId="41" fillId="0" borderId="0" xfId="0" applyNumberFormat="1" applyFont="1" applyAlignment="1">
      <alignment vertical="center"/>
    </xf>
    <xf numFmtId="0" fontId="42" fillId="0" borderId="0" xfId="0" applyFont="1" applyAlignment="1">
      <alignment vertical="center"/>
    </xf>
    <xf numFmtId="0" fontId="51" fillId="0" borderId="0" xfId="0" applyFont="1" applyAlignment="1"/>
    <xf numFmtId="0" fontId="41" fillId="0" borderId="0" xfId="0" applyFont="1" applyAlignment="1">
      <alignment vertical="top"/>
    </xf>
    <xf numFmtId="0" fontId="23" fillId="0" borderId="9" xfId="0" applyFont="1" applyFill="1" applyBorder="1" applyAlignment="1">
      <alignment horizontal="center" vertical="center" readingOrder="1"/>
    </xf>
    <xf numFmtId="0" fontId="23" fillId="0" borderId="1" xfId="0" applyFont="1" applyFill="1" applyBorder="1" applyAlignment="1">
      <alignment horizontal="center" vertical="center" readingOrder="1"/>
    </xf>
    <xf numFmtId="0" fontId="20" fillId="0" borderId="0" xfId="0" applyFont="1" applyFill="1" applyAlignment="1">
      <alignment horizontal="center" vertical="center"/>
    </xf>
    <xf numFmtId="0" fontId="47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15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 wrapText="1" readingOrder="1"/>
    </xf>
    <xf numFmtId="3" fontId="20" fillId="0" borderId="12" xfId="0" applyNumberFormat="1" applyFont="1" applyFill="1" applyBorder="1" applyAlignment="1">
      <alignment horizontal="center" vertical="center"/>
    </xf>
    <xf numFmtId="0" fontId="52" fillId="0" borderId="0" xfId="0" applyFont="1" applyFill="1" applyAlignment="1">
      <alignment vertical="center"/>
    </xf>
    <xf numFmtId="3" fontId="52" fillId="0" borderId="0" xfId="0" applyNumberFormat="1" applyFont="1" applyFill="1" applyAlignment="1">
      <alignment horizontal="right" vertical="center"/>
    </xf>
    <xf numFmtId="0" fontId="52" fillId="0" borderId="0" xfId="0" applyFont="1" applyFill="1" applyAlignment="1">
      <alignment horizontal="left" vertical="center" indent="5" readingOrder="1"/>
    </xf>
    <xf numFmtId="0" fontId="53" fillId="0" borderId="0" xfId="0" applyFont="1" applyFill="1" applyAlignment="1">
      <alignment horizontal="center"/>
    </xf>
    <xf numFmtId="1" fontId="52" fillId="0" borderId="0" xfId="0" applyNumberFormat="1" applyFont="1" applyFill="1" applyAlignment="1">
      <alignment horizontal="center" vertical="center"/>
    </xf>
    <xf numFmtId="166" fontId="53" fillId="0" borderId="0" xfId="0" applyNumberFormat="1" applyFont="1" applyFill="1" applyBorder="1" applyAlignment="1">
      <alignment horizontal="right" vertical="center" indent="1"/>
    </xf>
    <xf numFmtId="4" fontId="53" fillId="0" borderId="0" xfId="0" applyNumberFormat="1" applyFont="1" applyFill="1" applyAlignment="1">
      <alignment horizontal="right" vertical="center"/>
    </xf>
    <xf numFmtId="166" fontId="52" fillId="0" borderId="0" xfId="0" applyNumberFormat="1" applyFont="1" applyFill="1" applyAlignment="1">
      <alignment vertical="center"/>
    </xf>
    <xf numFmtId="166" fontId="52" fillId="0" borderId="0" xfId="0" applyNumberFormat="1" applyFont="1" applyFill="1" applyAlignment="1">
      <alignment horizontal="center" vertical="center" wrapText="1"/>
    </xf>
    <xf numFmtId="0" fontId="52" fillId="0" borderId="0" xfId="0" applyFont="1" applyAlignment="1">
      <alignment vertical="center"/>
    </xf>
    <xf numFmtId="0" fontId="52" fillId="0" borderId="0" xfId="0" applyFont="1" applyFill="1" applyAlignment="1">
      <alignment horizontal="center" vertical="center" wrapText="1"/>
    </xf>
    <xf numFmtId="0" fontId="54" fillId="0" borderId="0" xfId="0" applyFont="1" applyFill="1" applyAlignment="1">
      <alignment horizontal="left" wrapText="1" readingOrder="1"/>
    </xf>
    <xf numFmtId="0" fontId="53" fillId="0" borderId="0" xfId="0" applyFont="1" applyFill="1" applyAlignment="1">
      <alignment vertical="center"/>
    </xf>
    <xf numFmtId="3" fontId="53" fillId="0" borderId="0" xfId="0" applyNumberFormat="1" applyFont="1" applyFill="1" applyAlignment="1">
      <alignment horizontal="right" vertical="center" indent="1"/>
    </xf>
    <xf numFmtId="0" fontId="53" fillId="0" borderId="0" xfId="0" applyFont="1" applyFill="1" applyAlignment="1">
      <alignment horizontal="left" vertical="center" wrapText="1" readingOrder="1"/>
    </xf>
    <xf numFmtId="1" fontId="53" fillId="0" borderId="0" xfId="0" applyNumberFormat="1" applyFont="1" applyFill="1" applyAlignment="1">
      <alignment horizontal="center" vertical="center"/>
    </xf>
    <xf numFmtId="166" fontId="53" fillId="0" borderId="0" xfId="0" applyNumberFormat="1" applyFont="1" applyFill="1" applyAlignment="1">
      <alignment vertical="center"/>
    </xf>
    <xf numFmtId="0" fontId="53" fillId="0" borderId="0" xfId="0" applyFont="1" applyFill="1" applyAlignment="1">
      <alignment horizontal="center" vertical="center" wrapText="1"/>
    </xf>
    <xf numFmtId="0" fontId="53" fillId="0" borderId="0" xfId="0" applyFont="1" applyAlignment="1">
      <alignment vertical="center"/>
    </xf>
    <xf numFmtId="0" fontId="5" fillId="0" borderId="0" xfId="0" applyFont="1" applyFill="1" applyAlignment="1">
      <alignment horizontal="left" vertical="center" wrapText="1" readingOrder="1"/>
    </xf>
    <xf numFmtId="0" fontId="5" fillId="0" borderId="0" xfId="0" applyFont="1" applyFill="1" applyAlignment="1">
      <alignment vertical="center" readingOrder="1"/>
    </xf>
    <xf numFmtId="0" fontId="23" fillId="0" borderId="0" xfId="0" applyFont="1" applyFill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3" fillId="0" borderId="0" xfId="0" applyFont="1" applyFill="1">
      <alignment vertical="top"/>
    </xf>
    <xf numFmtId="0" fontId="23" fillId="0" borderId="0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left" vertical="center" wrapText="1" indent="1"/>
    </xf>
    <xf numFmtId="0" fontId="23" fillId="0" borderId="12" xfId="0" applyFont="1" applyFill="1" applyBorder="1" applyAlignment="1">
      <alignment horizontal="center" vertical="center" wrapText="1"/>
    </xf>
    <xf numFmtId="166" fontId="23" fillId="0" borderId="12" xfId="0" applyNumberFormat="1" applyFont="1" applyFill="1" applyBorder="1" applyAlignment="1">
      <alignment horizontal="right" vertical="center" indent="1"/>
    </xf>
    <xf numFmtId="0" fontId="23" fillId="0" borderId="0" xfId="0" applyFont="1" applyFill="1" applyBorder="1">
      <alignment vertical="top"/>
    </xf>
    <xf numFmtId="0" fontId="23" fillId="0" borderId="12" xfId="0" applyFont="1" applyFill="1" applyBorder="1">
      <alignment vertical="top"/>
    </xf>
    <xf numFmtId="165" fontId="20" fillId="0" borderId="11" xfId="0" applyNumberFormat="1" applyFont="1" applyFill="1" applyBorder="1" applyAlignment="1">
      <alignment horizontal="right" vertical="center" indent="1"/>
    </xf>
    <xf numFmtId="49" fontId="23" fillId="0" borderId="15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left" vertical="center" wrapText="1" indent="1"/>
    </xf>
    <xf numFmtId="0" fontId="23" fillId="0" borderId="2" xfId="0" applyFont="1" applyFill="1" applyBorder="1" applyAlignment="1">
      <alignment horizontal="center" vertical="center" wrapText="1" readingOrder="1"/>
    </xf>
    <xf numFmtId="0" fontId="23" fillId="0" borderId="2" xfId="0" applyFont="1" applyFill="1" applyBorder="1" applyAlignment="1">
      <alignment horizontal="center" vertical="center" wrapText="1"/>
    </xf>
    <xf numFmtId="166" fontId="23" fillId="0" borderId="2" xfId="0" applyNumberFormat="1" applyFont="1" applyFill="1" applyBorder="1" applyAlignment="1">
      <alignment horizontal="right" vertical="center" indent="1"/>
    </xf>
    <xf numFmtId="49" fontId="23" fillId="0" borderId="0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left" vertical="center" wrapText="1" indent="1"/>
    </xf>
    <xf numFmtId="166" fontId="20" fillId="0" borderId="1" xfId="0" applyNumberFormat="1" applyFont="1" applyFill="1" applyBorder="1" applyAlignment="1">
      <alignment horizontal="right" vertical="center" indent="1"/>
    </xf>
    <xf numFmtId="166" fontId="20" fillId="0" borderId="2" xfId="0" applyNumberFormat="1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 wrapText="1" readingOrder="1"/>
    </xf>
    <xf numFmtId="3" fontId="5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5" fillId="0" borderId="0" xfId="0" applyFont="1" applyBorder="1" applyAlignment="1">
      <alignment horizontal="left" vertical="center" wrapText="1" indent="1"/>
    </xf>
    <xf numFmtId="3" fontId="23" fillId="0" borderId="0" xfId="0" applyNumberFormat="1" applyFont="1" applyBorder="1" applyAlignment="1">
      <alignment horizontal="center" vertical="center"/>
    </xf>
    <xf numFmtId="0" fontId="47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15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3" fontId="23" fillId="0" borderId="10" xfId="0" applyNumberFormat="1" applyFont="1" applyBorder="1" applyAlignment="1">
      <alignment horizontal="center" vertical="center"/>
    </xf>
    <xf numFmtId="3" fontId="12" fillId="0" borderId="11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 wrapText="1" readingOrder="1"/>
    </xf>
    <xf numFmtId="0" fontId="4" fillId="0" borderId="7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20" fillId="0" borderId="2" xfId="0" applyNumberFormat="1" applyFont="1" applyFill="1" applyBorder="1" applyAlignment="1">
      <alignment horizontal="center" vertical="center"/>
    </xf>
    <xf numFmtId="0" fontId="49" fillId="10" borderId="7" xfId="0" applyFont="1" applyFill="1" applyBorder="1" applyAlignment="1">
      <alignment horizontal="center" vertical="center" wrapText="1"/>
    </xf>
    <xf numFmtId="3" fontId="20" fillId="0" borderId="12" xfId="0" applyNumberFormat="1" applyFont="1" applyFill="1" applyBorder="1" applyAlignment="1">
      <alignment horizontal="center" vertical="center"/>
    </xf>
    <xf numFmtId="3" fontId="15" fillId="0" borderId="12" xfId="0" applyNumberFormat="1" applyFont="1" applyFill="1" applyBorder="1" applyAlignment="1">
      <alignment horizontal="center" vertical="center"/>
    </xf>
    <xf numFmtId="0" fontId="49" fillId="11" borderId="4" xfId="0" applyFont="1" applyFill="1" applyBorder="1" applyAlignment="1">
      <alignment horizontal="center" vertical="center"/>
    </xf>
    <xf numFmtId="0" fontId="38" fillId="2" borderId="13" xfId="0" applyFont="1" applyFill="1" applyBorder="1" applyAlignment="1">
      <alignment horizontal="center" vertical="center" wrapText="1"/>
    </xf>
    <xf numFmtId="3" fontId="20" fillId="0" borderId="1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 wrapText="1"/>
    </xf>
    <xf numFmtId="0" fontId="38" fillId="0" borderId="21" xfId="0" applyFont="1" applyFill="1" applyBorder="1" applyAlignment="1">
      <alignment horizontal="center" vertical="center" wrapText="1"/>
    </xf>
    <xf numFmtId="0" fontId="49" fillId="0" borderId="4" xfId="0" applyFont="1" applyFill="1" applyBorder="1" applyAlignment="1">
      <alignment horizontal="center" vertical="center" wrapText="1"/>
    </xf>
    <xf numFmtId="0" fontId="49" fillId="0" borderId="21" xfId="0" applyFont="1" applyFill="1" applyBorder="1" applyAlignment="1">
      <alignment horizontal="center" vertical="center" wrapText="1"/>
    </xf>
    <xf numFmtId="0" fontId="49" fillId="11" borderId="4" xfId="0" applyFont="1" applyFill="1" applyBorder="1" applyAlignment="1">
      <alignment horizontal="center" vertical="center" wrapText="1"/>
    </xf>
    <xf numFmtId="0" fontId="49" fillId="10" borderId="13" xfId="0" applyFont="1" applyFill="1" applyBorder="1" applyAlignment="1">
      <alignment horizontal="center" vertical="center" wrapText="1"/>
    </xf>
    <xf numFmtId="3" fontId="15" fillId="0" borderId="10" xfId="0" applyNumberFormat="1" applyFont="1" applyFill="1" applyBorder="1" applyAlignment="1">
      <alignment horizontal="center" vertical="center"/>
    </xf>
    <xf numFmtId="0" fontId="16" fillId="10" borderId="7" xfId="0" applyFont="1" applyFill="1" applyBorder="1" applyAlignment="1">
      <alignment horizontal="center" vertical="center" wrapText="1"/>
    </xf>
    <xf numFmtId="0" fontId="53" fillId="0" borderId="0" xfId="0" applyFont="1" applyFill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0" fontId="54" fillId="0" borderId="0" xfId="0" applyFont="1" applyFill="1" applyAlignment="1">
      <alignment horizontal="center"/>
    </xf>
    <xf numFmtId="0" fontId="38" fillId="0" borderId="21" xfId="0" applyFont="1" applyFill="1" applyBorder="1" applyAlignment="1">
      <alignment horizontal="center" vertical="center"/>
    </xf>
    <xf numFmtId="0" fontId="52" fillId="0" borderId="0" xfId="0" applyFont="1" applyFill="1" applyAlignment="1">
      <alignment horizontal="center" vertical="top"/>
    </xf>
    <xf numFmtId="3" fontId="12" fillId="0" borderId="12" xfId="0" applyNumberFormat="1" applyFont="1" applyBorder="1" applyAlignment="1">
      <alignment horizontal="center" vertical="center"/>
    </xf>
    <xf numFmtId="3" fontId="12" fillId="3" borderId="1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40" fillId="2" borderId="7" xfId="0" applyFont="1" applyFill="1" applyBorder="1" applyAlignment="1">
      <alignment horizontal="center" vertical="center" wrapText="1"/>
    </xf>
    <xf numFmtId="3" fontId="23" fillId="0" borderId="12" xfId="0" applyNumberFormat="1" applyFont="1" applyBorder="1" applyAlignment="1">
      <alignment horizontal="center" vertical="center"/>
    </xf>
    <xf numFmtId="3" fontId="23" fillId="0" borderId="2" xfId="0" applyNumberFormat="1" applyFont="1" applyBorder="1" applyAlignment="1">
      <alignment horizontal="center" vertical="center"/>
    </xf>
    <xf numFmtId="3" fontId="23" fillId="0" borderId="11" xfId="0" applyNumberFormat="1" applyFont="1" applyBorder="1" applyAlignment="1">
      <alignment horizontal="center" vertical="center"/>
    </xf>
    <xf numFmtId="3" fontId="23" fillId="0" borderId="11" xfId="0" applyNumberFormat="1" applyFont="1" applyFill="1" applyBorder="1" applyAlignment="1">
      <alignment horizontal="center" vertical="center"/>
    </xf>
    <xf numFmtId="3" fontId="23" fillId="0" borderId="12" xfId="0" applyNumberFormat="1" applyFont="1" applyFill="1" applyBorder="1" applyAlignment="1">
      <alignment horizontal="center" vertical="center"/>
    </xf>
    <xf numFmtId="3" fontId="23" fillId="0" borderId="9" xfId="0" applyNumberFormat="1" applyFont="1" applyBorder="1" applyAlignment="1">
      <alignment horizontal="center" vertical="center"/>
    </xf>
    <xf numFmtId="3" fontId="43" fillId="0" borderId="12" xfId="0" applyNumberFormat="1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 wrapText="1"/>
    </xf>
    <xf numFmtId="0" fontId="40" fillId="0" borderId="13" xfId="0" applyFont="1" applyBorder="1" applyAlignment="1">
      <alignment horizontal="center" vertical="center" wrapText="1"/>
    </xf>
    <xf numFmtId="3" fontId="20" fillId="0" borderId="10" xfId="0" applyNumberFormat="1" applyFont="1" applyBorder="1" applyAlignment="1">
      <alignment horizontal="center" vertical="center"/>
    </xf>
    <xf numFmtId="3" fontId="20" fillId="0" borderId="15" xfId="0" applyNumberFormat="1" applyFont="1" applyBorder="1" applyAlignment="1">
      <alignment horizontal="center" vertical="center"/>
    </xf>
    <xf numFmtId="3" fontId="20" fillId="0" borderId="12" xfId="0" applyNumberFormat="1" applyFont="1" applyBorder="1" applyAlignment="1">
      <alignment horizontal="center" vertical="center"/>
    </xf>
    <xf numFmtId="3" fontId="23" fillId="0" borderId="2" xfId="0" applyNumberFormat="1" applyFont="1" applyFill="1" applyBorder="1" applyAlignment="1">
      <alignment horizontal="center" vertical="center"/>
    </xf>
    <xf numFmtId="3" fontId="20" fillId="0" borderId="11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/>
    </xf>
    <xf numFmtId="0" fontId="55" fillId="0" borderId="12" xfId="0" applyFont="1" applyFill="1" applyBorder="1" applyAlignment="1">
      <alignment horizontal="center" vertical="center"/>
    </xf>
    <xf numFmtId="49" fontId="55" fillId="0" borderId="0" xfId="0" applyNumberFormat="1" applyFont="1" applyFill="1" applyBorder="1" applyAlignment="1">
      <alignment horizontal="center" vertical="center"/>
    </xf>
    <xf numFmtId="0" fontId="55" fillId="0" borderId="12" xfId="0" applyFont="1" applyFill="1" applyBorder="1" applyAlignment="1">
      <alignment horizontal="left" vertical="center" wrapText="1" indent="1"/>
    </xf>
    <xf numFmtId="49" fontId="55" fillId="0" borderId="12" xfId="0" applyNumberFormat="1" applyFont="1" applyFill="1" applyBorder="1" applyAlignment="1">
      <alignment horizontal="center" vertical="center" wrapText="1"/>
    </xf>
    <xf numFmtId="168" fontId="55" fillId="0" borderId="12" xfId="0" applyNumberFormat="1" applyFont="1" applyFill="1" applyBorder="1" applyAlignment="1">
      <alignment horizontal="right" vertical="center" indent="1"/>
    </xf>
    <xf numFmtId="0" fontId="55" fillId="0" borderId="12" xfId="0" applyFont="1" applyFill="1" applyBorder="1" applyAlignment="1">
      <alignment horizontal="center" vertical="center" wrapText="1"/>
    </xf>
    <xf numFmtId="1" fontId="55" fillId="0" borderId="11" xfId="0" applyNumberFormat="1" applyFont="1" applyFill="1" applyBorder="1" applyAlignment="1">
      <alignment horizontal="center" vertical="center"/>
    </xf>
    <xf numFmtId="168" fontId="55" fillId="0" borderId="12" xfId="0" applyNumberFormat="1" applyFont="1" applyFill="1" applyBorder="1" applyAlignment="1">
      <alignment horizontal="center" vertical="center"/>
    </xf>
    <xf numFmtId="166" fontId="55" fillId="0" borderId="12" xfId="0" applyNumberFormat="1" applyFont="1" applyFill="1" applyBorder="1" applyAlignment="1">
      <alignment horizontal="right" vertical="center" indent="1"/>
    </xf>
    <xf numFmtId="166" fontId="55" fillId="0" borderId="12" xfId="0" applyNumberFormat="1" applyFont="1" applyFill="1" applyBorder="1" applyAlignment="1">
      <alignment horizontal="center" vertical="center" wrapText="1" readingOrder="1"/>
    </xf>
    <xf numFmtId="166" fontId="55" fillId="0" borderId="0" xfId="0" applyNumberFormat="1" applyFont="1" applyFill="1" applyBorder="1" applyAlignment="1">
      <alignment horizontal="center" vertical="center"/>
    </xf>
    <xf numFmtId="0" fontId="55" fillId="0" borderId="11" xfId="0" applyFont="1" applyFill="1" applyBorder="1" applyAlignment="1">
      <alignment horizontal="center" vertical="center" wrapText="1"/>
    </xf>
    <xf numFmtId="0" fontId="55" fillId="0" borderId="11" xfId="0" applyFont="1" applyFill="1" applyBorder="1" applyAlignment="1">
      <alignment horizontal="center" vertical="center"/>
    </xf>
    <xf numFmtId="3" fontId="55" fillId="0" borderId="11" xfId="0" applyNumberFormat="1" applyFont="1" applyFill="1" applyBorder="1" applyAlignment="1">
      <alignment horizontal="center" vertical="center"/>
    </xf>
    <xf numFmtId="166" fontId="55" fillId="0" borderId="0" xfId="0" applyNumberFormat="1" applyFont="1" applyFill="1" applyBorder="1" applyAlignment="1">
      <alignment vertical="center"/>
    </xf>
    <xf numFmtId="0" fontId="20" fillId="12" borderId="11" xfId="0" applyFont="1" applyFill="1" applyBorder="1" applyAlignment="1">
      <alignment horizontal="center" vertical="center" wrapText="1"/>
    </xf>
    <xf numFmtId="0" fontId="20" fillId="12" borderId="11" xfId="0" applyFont="1" applyFill="1" applyBorder="1" applyAlignment="1">
      <alignment horizontal="center" vertical="center"/>
    </xf>
    <xf numFmtId="166" fontId="20" fillId="12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>
      <alignment vertical="top"/>
    </xf>
    <xf numFmtId="49" fontId="38" fillId="0" borderId="0" xfId="0" applyNumberFormat="1" applyFont="1" applyFill="1" applyAlignment="1">
      <alignment vertical="center" readingOrder="1"/>
    </xf>
    <xf numFmtId="49" fontId="38" fillId="0" borderId="8" xfId="0" applyNumberFormat="1" applyFont="1" applyFill="1" applyBorder="1" applyAlignment="1">
      <alignment horizontal="center" vertical="center"/>
    </xf>
    <xf numFmtId="49" fontId="38" fillId="0" borderId="6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Alignment="1">
      <alignment horizontal="center" vertical="center"/>
    </xf>
    <xf numFmtId="0" fontId="47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15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3" fontId="23" fillId="0" borderId="10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 wrapText="1" readingOrder="1"/>
    </xf>
    <xf numFmtId="0" fontId="40" fillId="2" borderId="7" xfId="0" applyFont="1" applyFill="1" applyBorder="1" applyAlignment="1">
      <alignment horizontal="center" vertical="center" wrapText="1"/>
    </xf>
    <xf numFmtId="0" fontId="40" fillId="0" borderId="13" xfId="0" applyFont="1" applyBorder="1" applyAlignment="1">
      <alignment horizontal="center" vertical="center" wrapText="1"/>
    </xf>
    <xf numFmtId="0" fontId="25" fillId="0" borderId="0" xfId="0" applyFont="1" applyAlignment="1">
      <alignment vertical="top"/>
    </xf>
    <xf numFmtId="0" fontId="56" fillId="0" borderId="0" xfId="0" applyFont="1" applyAlignment="1">
      <alignment vertical="top"/>
    </xf>
    <xf numFmtId="0" fontId="25" fillId="0" borderId="0" xfId="0" applyFont="1" applyAlignment="1">
      <alignment vertical="top" wrapText="1"/>
    </xf>
    <xf numFmtId="0" fontId="25" fillId="0" borderId="0" xfId="0" applyFont="1" applyAlignment="1"/>
    <xf numFmtId="0" fontId="56" fillId="0" borderId="0" xfId="0" applyFont="1" applyAlignment="1"/>
    <xf numFmtId="0" fontId="25" fillId="0" borderId="0" xfId="0" applyFont="1" applyAlignment="1">
      <alignment wrapText="1"/>
    </xf>
    <xf numFmtId="0" fontId="26" fillId="0" borderId="0" xfId="0" applyFont="1" applyAlignment="1">
      <alignment horizontal="center" vertical="top"/>
    </xf>
    <xf numFmtId="0" fontId="58" fillId="0" borderId="0" xfId="0" applyFont="1" applyAlignment="1">
      <alignment horizontal="center" vertical="top"/>
    </xf>
    <xf numFmtId="0" fontId="26" fillId="0" borderId="0" xfId="0" applyFont="1" applyAlignment="1">
      <alignment horizontal="center" vertical="top" wrapText="1"/>
    </xf>
    <xf numFmtId="0" fontId="26" fillId="0" borderId="0" xfId="0" applyFont="1" applyAlignment="1">
      <alignment horizontal="center" vertical="top" wrapText="1" readingOrder="1"/>
    </xf>
    <xf numFmtId="0" fontId="2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3" fontId="12" fillId="0" borderId="11" xfId="0" applyNumberFormat="1" applyFont="1" applyFill="1" applyBorder="1" applyAlignment="1">
      <alignment horizontal="center" vertical="center"/>
    </xf>
    <xf numFmtId="3" fontId="20" fillId="0" borderId="11" xfId="0" applyNumberFormat="1" applyFont="1" applyFill="1" applyBorder="1" applyAlignment="1">
      <alignment horizontal="center" vertical="center"/>
    </xf>
    <xf numFmtId="49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left" vertical="center" wrapText="1" indent="1"/>
    </xf>
    <xf numFmtId="0" fontId="38" fillId="0" borderId="0" xfId="0" applyFont="1" applyFill="1" applyBorder="1" applyAlignment="1">
      <alignment horizontal="center" vertical="center" wrapText="1"/>
    </xf>
    <xf numFmtId="170" fontId="38" fillId="0" borderId="0" xfId="0" applyNumberFormat="1" applyFont="1" applyFill="1" applyBorder="1" applyAlignment="1">
      <alignment horizontal="center" vertical="center"/>
    </xf>
    <xf numFmtId="170" fontId="38" fillId="2" borderId="7" xfId="0" applyNumberFormat="1" applyFont="1" applyFill="1" applyBorder="1" applyAlignment="1">
      <alignment horizontal="center" vertical="center" wrapText="1"/>
    </xf>
    <xf numFmtId="170" fontId="38" fillId="0" borderId="6" xfId="0" applyNumberFormat="1" applyFont="1" applyFill="1" applyBorder="1" applyAlignment="1">
      <alignment horizontal="center" vertical="center" wrapText="1"/>
    </xf>
    <xf numFmtId="3" fontId="38" fillId="2" borderId="0" xfId="0" applyNumberFormat="1" applyFont="1" applyFill="1" applyBorder="1" applyAlignment="1">
      <alignment horizontal="center" vertical="center" wrapText="1"/>
    </xf>
    <xf numFmtId="17" fontId="60" fillId="0" borderId="70" xfId="4" applyNumberFormat="1" applyFont="1" applyBorder="1" applyAlignment="1">
      <alignment horizontal="center" vertical="center"/>
    </xf>
    <xf numFmtId="166" fontId="20" fillId="0" borderId="15" xfId="0" applyNumberFormat="1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49" fontId="20" fillId="0" borderId="11" xfId="0" applyNumberFormat="1" applyFont="1" applyFill="1" applyBorder="1" applyAlignment="1">
      <alignment horizontal="center" vertical="center" wrapText="1" readingOrder="1"/>
    </xf>
    <xf numFmtId="9" fontId="20" fillId="0" borderId="15" xfId="0" applyNumberFormat="1" applyFont="1" applyFill="1" applyBorder="1" applyAlignment="1">
      <alignment horizontal="center" vertical="center" wrapText="1"/>
    </xf>
    <xf numFmtId="0" fontId="20" fillId="0" borderId="15" xfId="0" applyNumberFormat="1" applyFont="1" applyFill="1" applyBorder="1" applyAlignment="1">
      <alignment horizontal="center" vertical="center" wrapText="1"/>
    </xf>
    <xf numFmtId="170" fontId="38" fillId="0" borderId="10" xfId="0" applyNumberFormat="1" applyFont="1" applyFill="1" applyBorder="1" applyAlignment="1">
      <alignment horizontal="center" vertical="center"/>
    </xf>
    <xf numFmtId="43" fontId="20" fillId="0" borderId="12" xfId="1" applyFont="1" applyFill="1" applyBorder="1" applyAlignment="1">
      <alignment horizontal="center" vertical="center"/>
    </xf>
    <xf numFmtId="49" fontId="20" fillId="0" borderId="12" xfId="0" applyNumberFormat="1" applyFont="1" applyFill="1" applyBorder="1" applyAlignment="1">
      <alignment horizontal="center" vertical="center" wrapText="1"/>
    </xf>
    <xf numFmtId="17" fontId="20" fillId="0" borderId="70" xfId="4" applyNumberFormat="1" applyFont="1" applyBorder="1" applyAlignment="1">
      <alignment horizontal="center" vertical="center"/>
    </xf>
    <xf numFmtId="41" fontId="38" fillId="0" borderId="0" xfId="0" applyNumberFormat="1" applyFont="1" applyFill="1" applyBorder="1" applyAlignment="1">
      <alignment vertical="top" wrapText="1"/>
    </xf>
    <xf numFmtId="41" fontId="23" fillId="0" borderId="9" xfId="2" applyFont="1" applyBorder="1" applyAlignment="1">
      <alignment horizontal="center" vertical="center"/>
    </xf>
    <xf numFmtId="41" fontId="23" fillId="0" borderId="11" xfId="2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47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 readingOrder="1"/>
    </xf>
    <xf numFmtId="0" fontId="2" fillId="0" borderId="0" xfId="0" applyFont="1" applyAlignment="1">
      <alignment horizontal="center" vertical="top"/>
    </xf>
    <xf numFmtId="0" fontId="39" fillId="0" borderId="0" xfId="0" applyFont="1" applyAlignment="1">
      <alignment horizontal="center" vertical="top" wrapText="1" readingOrder="1"/>
    </xf>
    <xf numFmtId="0" fontId="2" fillId="0" borderId="0" xfId="0" applyFont="1" applyAlignment="1">
      <alignment horizontal="center" vertical="center"/>
    </xf>
    <xf numFmtId="0" fontId="39" fillId="0" borderId="0" xfId="0" applyFont="1" applyAlignment="1">
      <alignment horizontal="center" wrapText="1" readingOrder="1"/>
    </xf>
    <xf numFmtId="0" fontId="40" fillId="0" borderId="13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left" vertical="center" indent="1"/>
    </xf>
    <xf numFmtId="42" fontId="40" fillId="0" borderId="7" xfId="0" applyNumberFormat="1" applyFont="1" applyBorder="1" applyAlignment="1">
      <alignment horizontal="right" vertical="center" indent="1"/>
    </xf>
    <xf numFmtId="0" fontId="40" fillId="2" borderId="12" xfId="0" applyFont="1" applyFill="1" applyBorder="1" applyAlignment="1">
      <alignment horizontal="center" vertical="center" wrapText="1"/>
    </xf>
    <xf numFmtId="0" fontId="61" fillId="0" borderId="0" xfId="0" applyFont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0" fontId="61" fillId="0" borderId="6" xfId="0" applyFont="1" applyBorder="1" applyAlignment="1">
      <alignment horizontal="center" vertical="center"/>
    </xf>
    <xf numFmtId="0" fontId="61" fillId="0" borderId="2" xfId="0" applyFont="1" applyBorder="1" applyAlignment="1">
      <alignment horizontal="left" vertical="center" wrapText="1" indent="1"/>
    </xf>
    <xf numFmtId="0" fontId="61" fillId="0" borderId="2" xfId="0" applyFont="1" applyBorder="1" applyAlignment="1">
      <alignment horizontal="center" vertical="center" wrapText="1"/>
    </xf>
    <xf numFmtId="1" fontId="61" fillId="0" borderId="2" xfId="0" applyNumberFormat="1" applyFont="1" applyBorder="1" applyAlignment="1">
      <alignment horizontal="center" vertical="center"/>
    </xf>
    <xf numFmtId="0" fontId="61" fillId="0" borderId="2" xfId="0" applyFont="1" applyBorder="1">
      <alignment vertical="top"/>
    </xf>
    <xf numFmtId="3" fontId="61" fillId="0" borderId="2" xfId="0" applyNumberFormat="1" applyFont="1" applyBorder="1" applyAlignment="1">
      <alignment horizontal="center" vertical="center"/>
    </xf>
    <xf numFmtId="42" fontId="61" fillId="0" borderId="2" xfId="0" applyNumberFormat="1" applyFont="1" applyBorder="1" applyAlignment="1">
      <alignment horizontal="right" vertical="center" indent="1"/>
    </xf>
    <xf numFmtId="42" fontId="61" fillId="0" borderId="0" xfId="0" applyNumberFormat="1" applyFont="1">
      <alignment vertical="top"/>
    </xf>
    <xf numFmtId="0" fontId="61" fillId="0" borderId="0" xfId="0" applyFont="1">
      <alignment vertical="top"/>
    </xf>
    <xf numFmtId="0" fontId="38" fillId="0" borderId="0" xfId="0" applyFont="1" applyFill="1" applyAlignment="1">
      <alignment horizontal="center" vertical="center"/>
    </xf>
    <xf numFmtId="166" fontId="38" fillId="10" borderId="7" xfId="0" applyNumberFormat="1" applyFont="1" applyFill="1" applyBorder="1" applyAlignment="1">
      <alignment horizontal="center" vertical="center" wrapText="1"/>
    </xf>
    <xf numFmtId="0" fontId="20" fillId="10" borderId="7" xfId="0" applyFont="1" applyFill="1" applyBorder="1" applyAlignment="1">
      <alignment horizontal="center" vertical="center"/>
    </xf>
    <xf numFmtId="166" fontId="62" fillId="0" borderId="9" xfId="0" applyNumberFormat="1" applyFont="1" applyFill="1" applyBorder="1" applyAlignment="1">
      <alignment horizontal="center" vertical="center"/>
    </xf>
    <xf numFmtId="166" fontId="62" fillId="0" borderId="11" xfId="0" applyNumberFormat="1" applyFont="1" applyFill="1" applyBorder="1" applyAlignment="1">
      <alignment horizontal="center" vertical="center"/>
    </xf>
    <xf numFmtId="166" fontId="38" fillId="11" borderId="7" xfId="0" applyNumberFormat="1" applyFont="1" applyFill="1" applyBorder="1" applyAlignment="1">
      <alignment horizontal="center" vertical="center"/>
    </xf>
    <xf numFmtId="166" fontId="38" fillId="11" borderId="7" xfId="0" applyNumberFormat="1" applyFont="1" applyFill="1" applyBorder="1" applyAlignment="1">
      <alignment horizontal="center" vertical="center" wrapText="1"/>
    </xf>
    <xf numFmtId="166" fontId="20" fillId="12" borderId="11" xfId="0" applyNumberFormat="1" applyFont="1" applyFill="1" applyBorder="1" applyAlignment="1">
      <alignment horizontal="center" vertical="center"/>
    </xf>
    <xf numFmtId="0" fontId="23" fillId="15" borderId="9" xfId="0" applyFont="1" applyFill="1" applyBorder="1" applyAlignment="1">
      <alignment horizontal="center" vertical="center"/>
    </xf>
    <xf numFmtId="49" fontId="23" fillId="15" borderId="8" xfId="0" applyNumberFormat="1" applyFont="1" applyFill="1" applyBorder="1" applyAlignment="1">
      <alignment horizontal="center" vertical="center"/>
    </xf>
    <xf numFmtId="0" fontId="23" fillId="15" borderId="10" xfId="0" applyFont="1" applyFill="1" applyBorder="1" applyAlignment="1">
      <alignment horizontal="center" vertical="center"/>
    </xf>
    <xf numFmtId="0" fontId="23" fillId="15" borderId="10" xfId="0" applyFont="1" applyFill="1" applyBorder="1" applyAlignment="1">
      <alignment horizontal="left" vertical="center" wrapText="1" indent="1"/>
    </xf>
    <xf numFmtId="0" fontId="23" fillId="15" borderId="10" xfId="0" applyFont="1" applyFill="1" applyBorder="1" applyAlignment="1">
      <alignment horizontal="center" vertical="center" wrapText="1"/>
    </xf>
    <xf numFmtId="0" fontId="23" fillId="15" borderId="9" xfId="0" applyFont="1" applyFill="1" applyBorder="1" applyAlignment="1">
      <alignment horizontal="left" vertical="center" wrapText="1" indent="1"/>
    </xf>
    <xf numFmtId="0" fontId="23" fillId="15" borderId="9" xfId="0" applyFont="1" applyFill="1" applyBorder="1" applyAlignment="1">
      <alignment horizontal="center" vertical="center" wrapText="1"/>
    </xf>
    <xf numFmtId="42" fontId="23" fillId="15" borderId="10" xfId="0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/>
    </xf>
    <xf numFmtId="0" fontId="38" fillId="2" borderId="13" xfId="0" applyFont="1" applyFill="1" applyBorder="1" applyAlignment="1">
      <alignment horizontal="center" vertical="center" wrapText="1"/>
    </xf>
    <xf numFmtId="3" fontId="55" fillId="0" borderId="12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 wrapText="1"/>
    </xf>
    <xf numFmtId="0" fontId="38" fillId="0" borderId="21" xfId="0" applyFont="1" applyFill="1" applyBorder="1" applyAlignment="1">
      <alignment horizontal="center" vertical="center" wrapText="1"/>
    </xf>
    <xf numFmtId="0" fontId="38" fillId="0" borderId="21" xfId="0" applyFont="1" applyFill="1" applyBorder="1" applyAlignment="1">
      <alignment horizontal="center" vertical="center"/>
    </xf>
    <xf numFmtId="3" fontId="23" fillId="0" borderId="12" xfId="0" applyNumberFormat="1" applyFont="1" applyBorder="1" applyAlignment="1">
      <alignment horizontal="center" vertical="center"/>
    </xf>
    <xf numFmtId="3" fontId="20" fillId="0" borderId="11" xfId="0" applyNumberFormat="1" applyFont="1" applyFill="1" applyBorder="1" applyAlignment="1">
      <alignment horizontal="center" vertical="center"/>
    </xf>
    <xf numFmtId="0" fontId="38" fillId="10" borderId="7" xfId="0" applyFont="1" applyFill="1" applyBorder="1" applyAlignment="1">
      <alignment horizontal="center" vertical="center" wrapText="1"/>
    </xf>
    <xf numFmtId="0" fontId="38" fillId="10" borderId="13" xfId="0" applyFont="1" applyFill="1" applyBorder="1" applyAlignment="1">
      <alignment horizontal="center" vertical="center" wrapText="1"/>
    </xf>
    <xf numFmtId="0" fontId="20" fillId="10" borderId="7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top" wrapText="1"/>
    </xf>
    <xf numFmtId="166" fontId="20" fillId="0" borderId="0" xfId="0" applyNumberFormat="1" applyFont="1" applyFill="1" applyBorder="1" applyAlignment="1">
      <alignment vertical="top" wrapText="1"/>
    </xf>
    <xf numFmtId="0" fontId="62" fillId="0" borderId="0" xfId="0" applyFont="1" applyFill="1" applyBorder="1" applyAlignment="1">
      <alignment horizontal="center" vertical="center"/>
    </xf>
    <xf numFmtId="0" fontId="62" fillId="0" borderId="9" xfId="0" applyFont="1" applyFill="1" applyBorder="1" applyAlignment="1">
      <alignment horizontal="center" vertical="center"/>
    </xf>
    <xf numFmtId="49" fontId="62" fillId="0" borderId="8" xfId="0" applyNumberFormat="1" applyFont="1" applyFill="1" applyBorder="1" applyAlignment="1">
      <alignment horizontal="center" vertical="center"/>
    </xf>
    <xf numFmtId="0" fontId="62" fillId="0" borderId="10" xfId="0" applyFont="1" applyFill="1" applyBorder="1" applyAlignment="1">
      <alignment horizontal="center" vertical="center"/>
    </xf>
    <xf numFmtId="0" fontId="62" fillId="0" borderId="10" xfId="0" applyFont="1" applyFill="1" applyBorder="1" applyAlignment="1">
      <alignment horizontal="left" vertical="center" wrapText="1" indent="1"/>
    </xf>
    <xf numFmtId="0" fontId="62" fillId="0" borderId="10" xfId="0" applyFont="1" applyFill="1" applyBorder="1" applyAlignment="1">
      <alignment horizontal="center" vertical="center" wrapText="1" readingOrder="1"/>
    </xf>
    <xf numFmtId="0" fontId="62" fillId="0" borderId="10" xfId="0" applyFont="1" applyFill="1" applyBorder="1" applyAlignment="1">
      <alignment horizontal="center" vertical="center" wrapText="1"/>
    </xf>
    <xf numFmtId="1" fontId="62" fillId="0" borderId="9" xfId="0" applyNumberFormat="1" applyFont="1" applyFill="1" applyBorder="1" applyAlignment="1">
      <alignment horizontal="center" vertical="center"/>
    </xf>
    <xf numFmtId="3" fontId="62" fillId="0" borderId="10" xfId="0" applyNumberFormat="1" applyFont="1" applyFill="1" applyBorder="1" applyAlignment="1">
      <alignment horizontal="center" vertical="center"/>
    </xf>
    <xf numFmtId="166" fontId="62" fillId="0" borderId="10" xfId="0" applyNumberFormat="1" applyFont="1" applyFill="1" applyBorder="1" applyAlignment="1">
      <alignment horizontal="right" vertical="center" indent="1"/>
    </xf>
    <xf numFmtId="166" fontId="62" fillId="0" borderId="0" xfId="0" applyNumberFormat="1" applyFont="1" applyFill="1" applyBorder="1" applyAlignment="1">
      <alignment horizontal="center" vertical="center"/>
    </xf>
    <xf numFmtId="0" fontId="62" fillId="0" borderId="9" xfId="0" applyFont="1" applyFill="1" applyBorder="1" applyAlignment="1">
      <alignment horizontal="center" vertical="center" wrapText="1"/>
    </xf>
    <xf numFmtId="3" fontId="62" fillId="0" borderId="9" xfId="0" applyNumberFormat="1" applyFont="1" applyFill="1" applyBorder="1" applyAlignment="1">
      <alignment horizontal="center" vertical="center"/>
    </xf>
    <xf numFmtId="0" fontId="62" fillId="0" borderId="11" xfId="0" applyFont="1" applyFill="1" applyBorder="1" applyAlignment="1">
      <alignment horizontal="center" vertical="center"/>
    </xf>
    <xf numFmtId="49" fontId="62" fillId="0" borderId="0" xfId="0" applyNumberFormat="1" applyFont="1" applyFill="1" applyBorder="1" applyAlignment="1">
      <alignment horizontal="center" vertical="center"/>
    </xf>
    <xf numFmtId="0" fontId="62" fillId="0" borderId="12" xfId="0" applyFont="1" applyFill="1" applyBorder="1" applyAlignment="1">
      <alignment horizontal="center" vertical="center"/>
    </xf>
    <xf numFmtId="0" fontId="62" fillId="0" borderId="12" xfId="0" applyFont="1" applyFill="1" applyBorder="1" applyAlignment="1">
      <alignment horizontal="left" vertical="center" wrapText="1" indent="1"/>
    </xf>
    <xf numFmtId="0" fontId="62" fillId="0" borderId="12" xfId="0" applyFont="1" applyFill="1" applyBorder="1" applyAlignment="1">
      <alignment horizontal="center" vertical="center" wrapText="1"/>
    </xf>
    <xf numFmtId="1" fontId="62" fillId="0" borderId="11" xfId="0" applyNumberFormat="1" applyFont="1" applyFill="1" applyBorder="1" applyAlignment="1">
      <alignment horizontal="center" vertical="center"/>
    </xf>
    <xf numFmtId="3" fontId="62" fillId="0" borderId="12" xfId="0" applyNumberFormat="1" applyFont="1" applyFill="1" applyBorder="1" applyAlignment="1">
      <alignment horizontal="center" vertical="center"/>
    </xf>
    <xf numFmtId="166" fontId="62" fillId="0" borderId="12" xfId="0" applyNumberFormat="1" applyFont="1" applyFill="1" applyBorder="1" applyAlignment="1">
      <alignment horizontal="right" vertical="center" indent="1"/>
    </xf>
    <xf numFmtId="0" fontId="62" fillId="0" borderId="11" xfId="0" applyFont="1" applyFill="1" applyBorder="1" applyAlignment="1">
      <alignment horizontal="center" vertical="center" wrapText="1"/>
    </xf>
    <xf numFmtId="3" fontId="62" fillId="0" borderId="11" xfId="0" applyNumberFormat="1" applyFont="1" applyFill="1" applyBorder="1" applyAlignment="1">
      <alignment horizontal="center" vertical="center"/>
    </xf>
    <xf numFmtId="0" fontId="62" fillId="0" borderId="12" xfId="0" applyFont="1" applyFill="1" applyBorder="1" applyAlignment="1">
      <alignment horizontal="center" vertical="center" wrapText="1" readingOrder="1"/>
    </xf>
    <xf numFmtId="1" fontId="62" fillId="0" borderId="12" xfId="0" applyNumberFormat="1" applyFont="1" applyFill="1" applyBorder="1" applyAlignment="1">
      <alignment horizontal="center" vertical="center"/>
    </xf>
    <xf numFmtId="3" fontId="38" fillId="11" borderId="7" xfId="0" applyNumberFormat="1" applyFont="1" applyFill="1" applyBorder="1" applyAlignment="1">
      <alignment horizontal="center" vertical="center"/>
    </xf>
    <xf numFmtId="0" fontId="38" fillId="11" borderId="7" xfId="0" applyFont="1" applyFill="1" applyBorder="1" applyAlignment="1">
      <alignment horizontal="center" vertical="center"/>
    </xf>
    <xf numFmtId="0" fontId="38" fillId="11" borderId="4" xfId="0" applyFont="1" applyFill="1" applyBorder="1" applyAlignment="1">
      <alignment horizontal="center" vertical="center"/>
    </xf>
    <xf numFmtId="3" fontId="38" fillId="11" borderId="6" xfId="0" applyNumberFormat="1" applyFont="1" applyFill="1" applyBorder="1" applyAlignment="1">
      <alignment horizontal="center" vertical="center" wrapText="1"/>
    </xf>
    <xf numFmtId="0" fontId="38" fillId="11" borderId="7" xfId="0" applyFont="1" applyFill="1" applyBorder="1" applyAlignment="1">
      <alignment horizontal="center" vertical="center" wrapText="1"/>
    </xf>
    <xf numFmtId="0" fontId="38" fillId="11" borderId="4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vertical="top" wrapText="1"/>
    </xf>
    <xf numFmtId="0" fontId="62" fillId="0" borderId="11" xfId="0" applyFont="1" applyFill="1" applyBorder="1" applyAlignment="1">
      <alignment vertical="top" wrapText="1"/>
    </xf>
    <xf numFmtId="0" fontId="62" fillId="0" borderId="0" xfId="0" applyFont="1" applyFill="1" applyBorder="1" applyAlignment="1">
      <alignment vertical="top" wrapText="1"/>
    </xf>
    <xf numFmtId="1" fontId="38" fillId="0" borderId="0" xfId="0" applyNumberFormat="1" applyFont="1" applyFill="1" applyBorder="1" applyAlignment="1">
      <alignment horizontal="center" vertical="center"/>
    </xf>
    <xf numFmtId="49" fontId="20" fillId="0" borderId="12" xfId="1" applyNumberFormat="1" applyFont="1" applyFill="1" applyBorder="1" applyAlignment="1">
      <alignment horizontal="center" vertical="center" wrapText="1"/>
    </xf>
    <xf numFmtId="49" fontId="20" fillId="0" borderId="12" xfId="0" applyNumberFormat="1" applyFont="1" applyFill="1" applyBorder="1" applyAlignment="1">
      <alignment horizontal="center" vertical="center" wrapText="1" readingOrder="1"/>
    </xf>
    <xf numFmtId="49" fontId="62" fillId="0" borderId="12" xfId="0" applyNumberFormat="1" applyFont="1" applyFill="1" applyBorder="1" applyAlignment="1">
      <alignment horizontal="center" vertical="center" wrapText="1" readingOrder="1"/>
    </xf>
    <xf numFmtId="49" fontId="62" fillId="0" borderId="12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 wrapText="1" readingOrder="1"/>
    </xf>
    <xf numFmtId="49" fontId="20" fillId="0" borderId="12" xfId="0" applyNumberFormat="1" applyFont="1" applyFill="1" applyBorder="1" applyAlignment="1">
      <alignment vertical="center" wrapText="1"/>
    </xf>
    <xf numFmtId="0" fontId="20" fillId="0" borderId="12" xfId="0" applyFont="1" applyFill="1" applyBorder="1">
      <alignment vertical="top"/>
    </xf>
    <xf numFmtId="42" fontId="20" fillId="0" borderId="12" xfId="0" applyNumberFormat="1" applyFont="1" applyFill="1" applyBorder="1" applyAlignment="1">
      <alignment horizontal="right" vertical="center" indent="1"/>
    </xf>
    <xf numFmtId="42" fontId="20" fillId="0" borderId="0" xfId="0" applyNumberFormat="1" applyFont="1" applyFill="1" applyBorder="1" applyAlignment="1">
      <alignment vertical="center"/>
    </xf>
    <xf numFmtId="0" fontId="20" fillId="0" borderId="11" xfId="0" applyFont="1" applyFill="1" applyBorder="1">
      <alignment vertical="top"/>
    </xf>
    <xf numFmtId="0" fontId="20" fillId="0" borderId="0" xfId="0" applyFont="1" applyFill="1" applyBorder="1">
      <alignment vertical="top"/>
    </xf>
    <xf numFmtId="4" fontId="20" fillId="0" borderId="12" xfId="0" applyNumberFormat="1" applyFont="1" applyFill="1" applyBorder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42" fontId="20" fillId="0" borderId="12" xfId="0" applyNumberFormat="1" applyFont="1" applyFill="1" applyBorder="1" applyAlignment="1">
      <alignment horizontal="right" vertical="center" indent="2"/>
    </xf>
    <xf numFmtId="0" fontId="20" fillId="12" borderId="12" xfId="0" applyFont="1" applyFill="1" applyBorder="1" applyAlignment="1">
      <alignment horizontal="center" vertical="center"/>
    </xf>
    <xf numFmtId="49" fontId="20" fillId="12" borderId="0" xfId="0" applyNumberFormat="1" applyFont="1" applyFill="1" applyBorder="1" applyAlignment="1">
      <alignment horizontal="center" vertical="center"/>
    </xf>
    <xf numFmtId="0" fontId="20" fillId="12" borderId="12" xfId="0" applyFont="1" applyFill="1" applyBorder="1" applyAlignment="1">
      <alignment horizontal="left" vertical="center" wrapText="1" indent="1"/>
    </xf>
    <xf numFmtId="0" fontId="20" fillId="12" borderId="12" xfId="0" applyFont="1" applyFill="1" applyBorder="1" applyAlignment="1">
      <alignment horizontal="center" vertical="center" wrapText="1"/>
    </xf>
    <xf numFmtId="1" fontId="20" fillId="12" borderId="12" xfId="0" applyNumberFormat="1" applyFont="1" applyFill="1" applyBorder="1" applyAlignment="1">
      <alignment horizontal="center" vertical="center"/>
    </xf>
    <xf numFmtId="3" fontId="20" fillId="12" borderId="12" xfId="0" applyNumberFormat="1" applyFont="1" applyFill="1" applyBorder="1" applyAlignment="1">
      <alignment horizontal="center" vertical="center"/>
    </xf>
    <xf numFmtId="166" fontId="20" fillId="12" borderId="12" xfId="0" applyNumberFormat="1" applyFont="1" applyFill="1" applyBorder="1" applyAlignment="1">
      <alignment horizontal="right" vertical="center" indent="3"/>
    </xf>
    <xf numFmtId="0" fontId="20" fillId="12" borderId="12" xfId="0" applyFont="1" applyFill="1" applyBorder="1" applyAlignment="1">
      <alignment horizontal="center" vertical="center" wrapText="1" readingOrder="1"/>
    </xf>
    <xf numFmtId="166" fontId="20" fillId="12" borderId="12" xfId="0" applyNumberFormat="1" applyFont="1" applyFill="1" applyBorder="1" applyAlignment="1">
      <alignment horizontal="right" vertical="center" indent="1"/>
    </xf>
    <xf numFmtId="0" fontId="38" fillId="0" borderId="0" xfId="0" applyFont="1" applyFill="1" applyAlignment="1">
      <alignment horizontal="center"/>
    </xf>
    <xf numFmtId="166" fontId="20" fillId="0" borderId="0" xfId="0" applyNumberFormat="1" applyFont="1" applyFill="1" applyAlignment="1">
      <alignment horizontal="center" vertical="center" wrapText="1"/>
    </xf>
    <xf numFmtId="0" fontId="40" fillId="0" borderId="0" xfId="0" applyFont="1" applyAlignment="1">
      <alignment vertical="top"/>
    </xf>
    <xf numFmtId="0" fontId="38" fillId="0" borderId="0" xfId="0" applyFont="1" applyFill="1" applyAlignment="1">
      <alignment vertical="center"/>
    </xf>
    <xf numFmtId="3" fontId="38" fillId="0" borderId="0" xfId="0" applyNumberFormat="1" applyFont="1" applyFill="1" applyAlignment="1">
      <alignment horizontal="right" vertical="center" indent="1"/>
    </xf>
    <xf numFmtId="0" fontId="64" fillId="0" borderId="0" xfId="0" applyFont="1" applyFill="1" applyAlignment="1">
      <alignment horizontal="center"/>
    </xf>
    <xf numFmtId="1" fontId="38" fillId="0" borderId="0" xfId="0" applyNumberFormat="1" applyFont="1" applyFill="1" applyAlignment="1">
      <alignment horizontal="center" vertical="center"/>
    </xf>
    <xf numFmtId="166" fontId="38" fillId="0" borderId="0" xfId="0" applyNumberFormat="1" applyFont="1" applyFill="1" applyAlignment="1">
      <alignment vertical="center"/>
    </xf>
    <xf numFmtId="0" fontId="38" fillId="0" borderId="0" xfId="0" applyFont="1" applyFill="1" applyAlignment="1">
      <alignment horizontal="center" vertical="center" wrapText="1"/>
    </xf>
    <xf numFmtId="0" fontId="38" fillId="0" borderId="0" xfId="0" applyFont="1" applyAlignment="1">
      <alignment vertical="center"/>
    </xf>
    <xf numFmtId="0" fontId="10" fillId="0" borderId="0" xfId="0" applyFont="1" applyAlignment="1">
      <alignment horizontal="center" vertical="top" wrapText="1" readingOrder="1"/>
    </xf>
    <xf numFmtId="0" fontId="10" fillId="0" borderId="0" xfId="0" applyFont="1" applyAlignment="1">
      <alignment horizontal="center" vertical="top"/>
    </xf>
    <xf numFmtId="0" fontId="3" fillId="0" borderId="0" xfId="0" applyFont="1" applyAlignment="1">
      <alignment horizontal="center" wrapText="1" readingOrder="1"/>
    </xf>
    <xf numFmtId="15" fontId="3" fillId="0" borderId="0" xfId="0" applyNumberFormat="1" applyFont="1" applyAlignment="1">
      <alignment horizontal="center" vertical="top"/>
    </xf>
    <xf numFmtId="0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3" fontId="5" fillId="0" borderId="15" xfId="0" applyNumberFormat="1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0" borderId="21" xfId="0" applyBorder="1">
      <alignment vertical="top"/>
    </xf>
    <xf numFmtId="0" fontId="0" fillId="0" borderId="3" xfId="0" applyBorder="1">
      <alignment vertical="top"/>
    </xf>
    <xf numFmtId="0" fontId="4" fillId="2" borderId="2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top"/>
    </xf>
    <xf numFmtId="0" fontId="13" fillId="0" borderId="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/>
    </xf>
    <xf numFmtId="3" fontId="6" fillId="0" borderId="6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3" fontId="6" fillId="0" borderId="21" xfId="0" applyNumberFormat="1" applyFont="1" applyBorder="1" applyAlignment="1">
      <alignment horizontal="center" vertical="center"/>
    </xf>
    <xf numFmtId="3" fontId="6" fillId="0" borderId="8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0" fillId="0" borderId="10" xfId="0" applyBorder="1">
      <alignment vertical="top"/>
    </xf>
    <xf numFmtId="0" fontId="0" fillId="0" borderId="5" xfId="0" applyBorder="1">
      <alignment vertical="top"/>
    </xf>
    <xf numFmtId="0" fontId="0" fillId="0" borderId="2" xfId="0" applyBorder="1">
      <alignment vertical="top"/>
    </xf>
    <xf numFmtId="0" fontId="25" fillId="0" borderId="0" xfId="0" applyFont="1" applyAlignment="1">
      <alignment horizontal="center" vertical="top" wrapText="1" readingOrder="1"/>
    </xf>
    <xf numFmtId="0" fontId="25" fillId="0" borderId="0" xfId="0" applyFont="1" applyAlignment="1">
      <alignment horizontal="center" wrapText="1" readingOrder="1"/>
    </xf>
    <xf numFmtId="3" fontId="5" fillId="0" borderId="13" xfId="0" applyNumberFormat="1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 readingOrder="1"/>
    </xf>
    <xf numFmtId="0" fontId="10" fillId="0" borderId="0" xfId="0" applyFont="1" applyAlignment="1">
      <alignment horizontal="left" vertical="center" wrapText="1" readingOrder="1"/>
    </xf>
    <xf numFmtId="0" fontId="4" fillId="2" borderId="40" xfId="0" applyFont="1" applyFill="1" applyBorder="1" applyAlignment="1">
      <alignment horizontal="center" vertical="center" wrapText="1" readingOrder="1"/>
    </xf>
    <xf numFmtId="0" fontId="4" fillId="2" borderId="9" xfId="0" applyFont="1" applyFill="1" applyBorder="1" applyAlignment="1">
      <alignment horizontal="center" vertical="center" wrapText="1" readingOrder="1"/>
    </xf>
    <xf numFmtId="0" fontId="4" fillId="2" borderId="31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5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5" fillId="0" borderId="15" xfId="0" applyFont="1" applyBorder="1" applyAlignment="1">
      <alignment horizontal="left" vertical="center" wrapText="1" indent="1"/>
    </xf>
    <xf numFmtId="0" fontId="5" fillId="0" borderId="0" xfId="0" applyFont="1" applyBorder="1" applyAlignment="1">
      <alignment horizontal="left" vertical="center" wrapText="1" indent="1"/>
    </xf>
    <xf numFmtId="0" fontId="4" fillId="2" borderId="32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7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 readingOrder="1"/>
    </xf>
    <xf numFmtId="3" fontId="23" fillId="0" borderId="15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3" fontId="23" fillId="0" borderId="21" xfId="0" applyNumberFormat="1" applyFont="1" applyBorder="1" applyAlignment="1">
      <alignment horizontal="center" vertical="center"/>
    </xf>
    <xf numFmtId="3" fontId="23" fillId="0" borderId="8" xfId="0" applyNumberFormat="1" applyFont="1" applyBorder="1" applyAlignment="1">
      <alignment horizontal="center" vertical="center"/>
    </xf>
    <xf numFmtId="3" fontId="23" fillId="0" borderId="10" xfId="0" applyNumberFormat="1" applyFont="1" applyBorder="1" applyAlignment="1">
      <alignment horizontal="center" vertical="center"/>
    </xf>
    <xf numFmtId="3" fontId="23" fillId="0" borderId="13" xfId="0" applyNumberFormat="1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3" fontId="23" fillId="0" borderId="5" xfId="0" applyNumberFormat="1" applyFont="1" applyBorder="1" applyAlignment="1">
      <alignment horizontal="center" vertical="center"/>
    </xf>
    <xf numFmtId="3" fontId="23" fillId="0" borderId="6" xfId="0" applyNumberFormat="1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0" xfId="0" applyFont="1" applyAlignment="1">
      <alignment horizontal="center" wrapText="1" readingOrder="1"/>
    </xf>
    <xf numFmtId="0" fontId="40" fillId="0" borderId="0" xfId="0" applyFont="1" applyAlignment="1">
      <alignment horizontal="center" vertical="top" wrapText="1" readingOrder="1"/>
    </xf>
    <xf numFmtId="0" fontId="40" fillId="2" borderId="13" xfId="0" applyFont="1" applyFill="1" applyBorder="1" applyAlignment="1">
      <alignment horizontal="center" vertical="center" wrapText="1"/>
    </xf>
    <xf numFmtId="0" fontId="40" fillId="2" borderId="10" xfId="0" applyFont="1" applyFill="1" applyBorder="1" applyAlignment="1">
      <alignment horizontal="center" vertical="center" wrapText="1"/>
    </xf>
    <xf numFmtId="0" fontId="40" fillId="2" borderId="5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40" fillId="2" borderId="9" xfId="0" applyFont="1" applyFill="1" applyBorder="1" applyAlignment="1">
      <alignment horizontal="center" vertical="center" wrapText="1"/>
    </xf>
    <xf numFmtId="0" fontId="40" fillId="2" borderId="11" xfId="0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40" fillId="2" borderId="21" xfId="0" applyFont="1" applyFill="1" applyBorder="1" applyAlignment="1">
      <alignment horizontal="center" vertical="center" wrapText="1"/>
    </xf>
    <xf numFmtId="0" fontId="40" fillId="2" borderId="3" xfId="0" applyFont="1" applyFill="1" applyBorder="1" applyAlignment="1">
      <alignment horizontal="center" vertical="center" wrapText="1"/>
    </xf>
    <xf numFmtId="0" fontId="40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3" fontId="23" fillId="0" borderId="3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top" wrapText="1" readingOrder="1"/>
    </xf>
    <xf numFmtId="0" fontId="39" fillId="0" borderId="0" xfId="0" applyFont="1" applyAlignment="1">
      <alignment horizontal="center" wrapText="1" readingOrder="1"/>
    </xf>
    <xf numFmtId="3" fontId="23" fillId="15" borderId="13" xfId="0" applyNumberFormat="1" applyFont="1" applyFill="1" applyBorder="1" applyAlignment="1">
      <alignment horizontal="center" vertical="center"/>
    </xf>
    <xf numFmtId="3" fontId="23" fillId="15" borderId="8" xfId="0" applyNumberFormat="1" applyFont="1" applyFill="1" applyBorder="1" applyAlignment="1">
      <alignment horizontal="center" vertical="center"/>
    </xf>
    <xf numFmtId="3" fontId="23" fillId="0" borderId="12" xfId="0" applyNumberFormat="1" applyFont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top" readingOrder="1"/>
    </xf>
    <xf numFmtId="0" fontId="39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readingOrder="1"/>
    </xf>
    <xf numFmtId="0" fontId="47" fillId="0" borderId="0" xfId="0" applyFont="1" applyAlignment="1">
      <alignment horizontal="center" wrapText="1" readingOrder="1"/>
    </xf>
    <xf numFmtId="0" fontId="39" fillId="0" borderId="0" xfId="0" applyNumberFormat="1" applyFont="1" applyAlignment="1">
      <alignment horizontal="center" vertical="center"/>
    </xf>
    <xf numFmtId="3" fontId="12" fillId="0" borderId="11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 readingOrder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3" fontId="12" fillId="0" borderId="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 wrapText="1" readingOrder="1"/>
    </xf>
    <xf numFmtId="15" fontId="47" fillId="0" borderId="0" xfId="0" applyNumberFormat="1" applyFont="1" applyAlignment="1">
      <alignment horizontal="center"/>
    </xf>
    <xf numFmtId="0" fontId="11" fillId="0" borderId="0" xfId="0" applyFont="1" applyAlignment="1">
      <alignment horizontal="center" wrapText="1" readingOrder="1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 vertical="top" readingOrder="1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3" fontId="12" fillId="0" borderId="15" xfId="0" applyNumberFormat="1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horizontal="center" vertical="center"/>
    </xf>
    <xf numFmtId="3" fontId="12" fillId="0" borderId="5" xfId="0" applyNumberFormat="1" applyFont="1" applyFill="1" applyBorder="1" applyAlignment="1">
      <alignment horizontal="center" vertical="center"/>
    </xf>
    <xf numFmtId="3" fontId="12" fillId="0" borderId="6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3" fontId="12" fillId="0" borderId="13" xfId="0" applyNumberFormat="1" applyFont="1" applyFill="1" applyBorder="1" applyAlignment="1">
      <alignment horizontal="center" vertical="center"/>
    </xf>
    <xf numFmtId="3" fontId="12" fillId="0" borderId="10" xfId="0" applyNumberFormat="1" applyFont="1" applyFill="1" applyBorder="1" applyAlignment="1">
      <alignment horizontal="center" vertical="center"/>
    </xf>
    <xf numFmtId="3" fontId="12" fillId="0" borderId="1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49" fontId="12" fillId="0" borderId="11" xfId="0" applyNumberFormat="1" applyFont="1" applyFill="1" applyBorder="1" applyAlignment="1">
      <alignment horizontal="left" vertical="center" wrapText="1" indent="1"/>
    </xf>
    <xf numFmtId="3" fontId="12" fillId="0" borderId="2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3" fontId="20" fillId="0" borderId="15" xfId="0" applyNumberFormat="1" applyFont="1" applyFill="1" applyBorder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/>
    </xf>
    <xf numFmtId="3" fontId="20" fillId="0" borderId="5" xfId="0" applyNumberFormat="1" applyFont="1" applyFill="1" applyBorder="1" applyAlignment="1">
      <alignment horizontal="center" vertical="center"/>
    </xf>
    <xf numFmtId="3" fontId="20" fillId="0" borderId="2" xfId="0" applyNumberFormat="1" applyFont="1" applyFill="1" applyBorder="1" applyAlignment="1">
      <alignment horizontal="center" vertical="center"/>
    </xf>
    <xf numFmtId="0" fontId="38" fillId="2" borderId="4" xfId="0" applyFont="1" applyFill="1" applyBorder="1" applyAlignment="1">
      <alignment horizontal="center" vertical="center"/>
    </xf>
    <xf numFmtId="0" fontId="38" fillId="2" borderId="21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9" xfId="0" applyFont="1" applyFill="1" applyBorder="1" applyAlignment="1">
      <alignment horizontal="center" vertical="center"/>
    </xf>
    <xf numFmtId="0" fontId="38" fillId="2" borderId="1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38" fillId="2" borderId="13" xfId="0" applyFont="1" applyFill="1" applyBorder="1" applyAlignment="1">
      <alignment horizontal="center" vertical="center" wrapText="1"/>
    </xf>
    <xf numFmtId="0" fontId="38" fillId="2" borderId="10" xfId="0" applyFont="1" applyFill="1" applyBorder="1" applyAlignment="1">
      <alignment horizontal="center" vertical="center" wrapText="1"/>
    </xf>
    <xf numFmtId="0" fontId="38" fillId="2" borderId="5" xfId="0" applyFont="1" applyFill="1" applyBorder="1" applyAlignment="1">
      <alignment horizontal="center" vertical="center" wrapText="1"/>
    </xf>
    <xf numFmtId="0" fontId="38" fillId="2" borderId="2" xfId="0" applyFont="1" applyFill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8" fillId="2" borderId="11" xfId="0" applyFont="1" applyFill="1" applyBorder="1" applyAlignment="1">
      <alignment horizontal="center" vertical="center" wrapText="1"/>
    </xf>
    <xf numFmtId="170" fontId="38" fillId="2" borderId="9" xfId="0" applyNumberFormat="1" applyFont="1" applyFill="1" applyBorder="1" applyAlignment="1">
      <alignment horizontal="center" vertical="center" wrapText="1"/>
    </xf>
    <xf numFmtId="170" fontId="38" fillId="2" borderId="11" xfId="0" applyNumberFormat="1" applyFont="1" applyFill="1" applyBorder="1" applyAlignment="1">
      <alignment horizontal="center" vertical="center" wrapText="1"/>
    </xf>
    <xf numFmtId="170" fontId="38" fillId="2" borderId="1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63" fillId="0" borderId="0" xfId="0" applyFont="1" applyAlignment="1">
      <alignment horizontal="center"/>
    </xf>
    <xf numFmtId="0" fontId="23" fillId="0" borderId="0" xfId="0" applyFont="1" applyAlignment="1">
      <alignment horizontal="center" vertical="top" wrapText="1" readingOrder="1"/>
    </xf>
    <xf numFmtId="3" fontId="55" fillId="0" borderId="15" xfId="0" applyNumberFormat="1" applyFont="1" applyFill="1" applyBorder="1" applyAlignment="1">
      <alignment horizontal="center" vertical="center"/>
    </xf>
    <xf numFmtId="3" fontId="55" fillId="0" borderId="12" xfId="0" applyNumberFormat="1" applyFont="1" applyFill="1" applyBorder="1" applyAlignment="1">
      <alignment horizontal="center" vertical="center"/>
    </xf>
    <xf numFmtId="0" fontId="38" fillId="2" borderId="4" xfId="0" applyFont="1" applyFill="1" applyBorder="1" applyAlignment="1">
      <alignment horizontal="center" vertical="center" wrapText="1"/>
    </xf>
    <xf numFmtId="0" fontId="38" fillId="2" borderId="21" xfId="0" applyFont="1" applyFill="1" applyBorder="1" applyAlignment="1">
      <alignment horizontal="center" vertical="center" wrapText="1"/>
    </xf>
    <xf numFmtId="0" fontId="38" fillId="2" borderId="3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38" fillId="0" borderId="21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3" fontId="20" fillId="0" borderId="13" xfId="0" applyNumberFormat="1" applyFont="1" applyFill="1" applyBorder="1" applyAlignment="1">
      <alignment horizontal="center" vertical="center"/>
    </xf>
    <xf numFmtId="3" fontId="20" fillId="0" borderId="10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/>
    </xf>
    <xf numFmtId="0" fontId="38" fillId="0" borderId="4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3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top"/>
    </xf>
    <xf numFmtId="0" fontId="38" fillId="0" borderId="0" xfId="0" applyFont="1" applyFill="1" applyAlignment="1">
      <alignment horizontal="center" vertical="center"/>
    </xf>
    <xf numFmtId="0" fontId="38" fillId="10" borderId="9" xfId="0" applyFont="1" applyFill="1" applyBorder="1" applyAlignment="1">
      <alignment horizontal="center" vertical="center" wrapText="1"/>
    </xf>
    <xf numFmtId="0" fontId="38" fillId="10" borderId="11" xfId="0" applyFont="1" applyFill="1" applyBorder="1" applyAlignment="1">
      <alignment horizontal="center" vertical="center" wrapText="1"/>
    </xf>
    <xf numFmtId="0" fontId="38" fillId="10" borderId="1" xfId="0" applyFont="1" applyFill="1" applyBorder="1" applyAlignment="1">
      <alignment horizontal="center" vertical="center" wrapText="1"/>
    </xf>
    <xf numFmtId="0" fontId="38" fillId="10" borderId="4" xfId="0" applyFont="1" applyFill="1" applyBorder="1" applyAlignment="1">
      <alignment horizontal="center" vertical="center" wrapText="1"/>
    </xf>
    <xf numFmtId="0" fontId="38" fillId="10" borderId="3" xfId="0" applyFont="1" applyFill="1" applyBorder="1" applyAlignment="1">
      <alignment horizontal="center" vertical="center" wrapText="1"/>
    </xf>
    <xf numFmtId="0" fontId="38" fillId="11" borderId="4" xfId="0" applyFont="1" applyFill="1" applyBorder="1" applyAlignment="1">
      <alignment horizontal="center" vertical="center"/>
    </xf>
    <xf numFmtId="0" fontId="38" fillId="11" borderId="21" xfId="0" applyFont="1" applyFill="1" applyBorder="1" applyAlignment="1">
      <alignment horizontal="center" vertical="center"/>
    </xf>
    <xf numFmtId="0" fontId="38" fillId="11" borderId="3" xfId="0" applyFont="1" applyFill="1" applyBorder="1" applyAlignment="1">
      <alignment horizontal="center" vertical="center"/>
    </xf>
    <xf numFmtId="0" fontId="38" fillId="11" borderId="4" xfId="0" applyFont="1" applyFill="1" applyBorder="1" applyAlignment="1">
      <alignment horizontal="center" vertical="center" wrapText="1"/>
    </xf>
    <xf numFmtId="0" fontId="38" fillId="11" borderId="21" xfId="0" applyFont="1" applyFill="1" applyBorder="1" applyAlignment="1">
      <alignment horizontal="center" vertical="center" wrapText="1"/>
    </xf>
    <xf numFmtId="0" fontId="38" fillId="11" borderId="3" xfId="0" applyFont="1" applyFill="1" applyBorder="1" applyAlignment="1">
      <alignment horizontal="center" vertical="center" wrapText="1"/>
    </xf>
    <xf numFmtId="3" fontId="62" fillId="0" borderId="15" xfId="0" applyNumberFormat="1" applyFont="1" applyFill="1" applyBorder="1" applyAlignment="1">
      <alignment horizontal="center" vertical="center"/>
    </xf>
    <xf numFmtId="3" fontId="62" fillId="0" borderId="12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8" fillId="10" borderId="13" xfId="0" applyFont="1" applyFill="1" applyBorder="1" applyAlignment="1">
      <alignment horizontal="center" vertical="center" wrapText="1"/>
    </xf>
    <xf numFmtId="0" fontId="38" fillId="10" borderId="10" xfId="0" applyFont="1" applyFill="1" applyBorder="1" applyAlignment="1">
      <alignment horizontal="center" vertical="center" wrapText="1"/>
    </xf>
    <xf numFmtId="0" fontId="38" fillId="10" borderId="5" xfId="0" applyFont="1" applyFill="1" applyBorder="1" applyAlignment="1">
      <alignment horizontal="center" vertical="center" wrapText="1"/>
    </xf>
    <xf numFmtId="0" fontId="38" fillId="10" borderId="2" xfId="0" applyFont="1" applyFill="1" applyBorder="1" applyAlignment="1">
      <alignment horizontal="center" vertical="center" wrapText="1"/>
    </xf>
    <xf numFmtId="0" fontId="38" fillId="10" borderId="21" xfId="0" applyFont="1" applyFill="1" applyBorder="1" applyAlignment="1">
      <alignment horizontal="center" vertical="center" wrapText="1"/>
    </xf>
    <xf numFmtId="0" fontId="38" fillId="10" borderId="7" xfId="0" applyFont="1" applyFill="1" applyBorder="1" applyAlignment="1">
      <alignment horizontal="center" vertical="center" wrapText="1"/>
    </xf>
    <xf numFmtId="3" fontId="62" fillId="0" borderId="5" xfId="0" applyNumberFormat="1" applyFont="1" applyFill="1" applyBorder="1" applyAlignment="1">
      <alignment horizontal="center" vertical="center"/>
    </xf>
    <xf numFmtId="3" fontId="62" fillId="0" borderId="2" xfId="0" applyNumberFormat="1" applyFont="1" applyFill="1" applyBorder="1" applyAlignment="1">
      <alignment horizontal="center" vertical="center"/>
    </xf>
    <xf numFmtId="3" fontId="20" fillId="12" borderId="15" xfId="0" applyNumberFormat="1" applyFont="1" applyFill="1" applyBorder="1" applyAlignment="1">
      <alignment horizontal="center" vertical="center"/>
    </xf>
    <xf numFmtId="3" fontId="20" fillId="12" borderId="12" xfId="0" applyNumberFormat="1" applyFont="1" applyFill="1" applyBorder="1" applyAlignment="1">
      <alignment horizontal="center" vertical="center"/>
    </xf>
    <xf numFmtId="3" fontId="62" fillId="0" borderId="13" xfId="0" applyNumberFormat="1" applyFont="1" applyFill="1" applyBorder="1" applyAlignment="1">
      <alignment horizontal="center" vertical="center"/>
    </xf>
    <xf numFmtId="3" fontId="62" fillId="0" borderId="10" xfId="0" applyNumberFormat="1" applyFont="1" applyFill="1" applyBorder="1" applyAlignment="1">
      <alignment horizontal="center" vertical="center"/>
    </xf>
    <xf numFmtId="0" fontId="38" fillId="10" borderId="7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wrapText="1" readingOrder="1"/>
    </xf>
    <xf numFmtId="0" fontId="38" fillId="0" borderId="0" xfId="0" applyFont="1" applyFill="1" applyAlignment="1">
      <alignment horizontal="center" vertical="top" wrapText="1" readingOrder="1"/>
    </xf>
    <xf numFmtId="0" fontId="38" fillId="10" borderId="9" xfId="0" applyFont="1" applyFill="1" applyBorder="1" applyAlignment="1">
      <alignment horizontal="center" vertical="center"/>
    </xf>
    <xf numFmtId="0" fontId="38" fillId="10" borderId="11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3" fontId="5" fillId="0" borderId="15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3" fontId="5" fillId="0" borderId="5" xfId="0" applyNumberFormat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3" fontId="5" fillId="0" borderId="12" xfId="0" applyNumberFormat="1" applyFont="1" applyFill="1" applyBorder="1" applyAlignment="1">
      <alignment horizontal="center" vertical="center"/>
    </xf>
    <xf numFmtId="3" fontId="5" fillId="0" borderId="13" xfId="0" applyNumberFormat="1" applyFont="1" applyFill="1" applyBorder="1" applyAlignment="1">
      <alignment horizontal="center" vertical="center"/>
    </xf>
    <xf numFmtId="3" fontId="5" fillId="0" borderId="10" xfId="0" applyNumberFormat="1" applyFont="1" applyFill="1" applyBorder="1" applyAlignment="1">
      <alignment horizontal="center" vertical="center"/>
    </xf>
    <xf numFmtId="3" fontId="12" fillId="3" borderId="15" xfId="0" applyNumberFormat="1" applyFont="1" applyFill="1" applyBorder="1" applyAlignment="1">
      <alignment horizontal="center" vertical="center"/>
    </xf>
    <xf numFmtId="3" fontId="12" fillId="3" borderId="12" xfId="0" applyNumberFormat="1" applyFont="1" applyFill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 wrapText="1"/>
    </xf>
    <xf numFmtId="3" fontId="12" fillId="0" borderId="15" xfId="0" applyNumberFormat="1" applyFont="1" applyBorder="1" applyAlignment="1">
      <alignment horizontal="center" vertical="center"/>
    </xf>
    <xf numFmtId="3" fontId="12" fillId="0" borderId="12" xfId="0" applyNumberFormat="1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3" fontId="12" fillId="7" borderId="15" xfId="0" applyNumberFormat="1" applyFont="1" applyFill="1" applyBorder="1" applyAlignment="1">
      <alignment horizontal="center" vertical="center"/>
    </xf>
    <xf numFmtId="3" fontId="12" fillId="7" borderId="0" xfId="0" applyNumberFormat="1" applyFont="1" applyFill="1" applyBorder="1" applyAlignment="1">
      <alignment horizontal="center" vertical="center"/>
    </xf>
    <xf numFmtId="3" fontId="12" fillId="3" borderId="13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wrapText="1"/>
    </xf>
    <xf numFmtId="3" fontId="12" fillId="3" borderId="0" xfId="0" applyNumberFormat="1" applyFont="1" applyFill="1" applyBorder="1" applyAlignment="1">
      <alignment horizontal="center" vertical="center"/>
    </xf>
    <xf numFmtId="3" fontId="12" fillId="4" borderId="15" xfId="0" applyNumberFormat="1" applyFont="1" applyFill="1" applyBorder="1" applyAlignment="1">
      <alignment horizontal="center" vertical="center"/>
    </xf>
    <xf numFmtId="3" fontId="12" fillId="4" borderId="0" xfId="0" applyNumberFormat="1" applyFont="1" applyFill="1" applyBorder="1" applyAlignment="1">
      <alignment horizontal="center" vertical="center"/>
    </xf>
    <xf numFmtId="3" fontId="12" fillId="4" borderId="12" xfId="0" applyNumberFormat="1" applyFont="1" applyFill="1" applyBorder="1" applyAlignment="1">
      <alignment horizontal="center" vertical="center"/>
    </xf>
    <xf numFmtId="3" fontId="12" fillId="6" borderId="15" xfId="0" applyNumberFormat="1" applyFont="1" applyFill="1" applyBorder="1" applyAlignment="1">
      <alignment horizontal="center" vertical="center"/>
    </xf>
    <xf numFmtId="3" fontId="12" fillId="6" borderId="12" xfId="0" applyNumberFormat="1" applyFont="1" applyFill="1" applyBorder="1" applyAlignment="1">
      <alignment horizontal="center" vertical="center"/>
    </xf>
    <xf numFmtId="3" fontId="12" fillId="3" borderId="5" xfId="0" applyNumberFormat="1" applyFont="1" applyFill="1" applyBorder="1" applyAlignment="1">
      <alignment horizontal="center" vertical="center"/>
    </xf>
    <xf numFmtId="3" fontId="12" fillId="3" borderId="2" xfId="0" applyNumberFormat="1" applyFont="1" applyFill="1" applyBorder="1" applyAlignment="1">
      <alignment horizontal="center" vertical="center"/>
    </xf>
    <xf numFmtId="3" fontId="12" fillId="8" borderId="15" xfId="0" applyNumberFormat="1" applyFont="1" applyFill="1" applyBorder="1" applyAlignment="1">
      <alignment horizontal="center" vertical="center"/>
    </xf>
    <xf numFmtId="3" fontId="12" fillId="8" borderId="0" xfId="0" applyNumberFormat="1" applyFont="1" applyFill="1" applyBorder="1" applyAlignment="1">
      <alignment horizontal="center" vertical="center"/>
    </xf>
    <xf numFmtId="3" fontId="12" fillId="3" borderId="6" xfId="0" applyNumberFormat="1" applyFont="1" applyFill="1" applyBorder="1" applyAlignment="1">
      <alignment horizontal="center" vertical="center"/>
    </xf>
    <xf numFmtId="3" fontId="12" fillId="9" borderId="15" xfId="0" applyNumberFormat="1" applyFont="1" applyFill="1" applyBorder="1" applyAlignment="1">
      <alignment horizontal="center" vertical="center"/>
    </xf>
    <xf numFmtId="3" fontId="12" fillId="9" borderId="12" xfId="0" applyNumberFormat="1" applyFont="1" applyFill="1" applyBorder="1" applyAlignment="1">
      <alignment horizontal="center" vertical="center"/>
    </xf>
    <xf numFmtId="3" fontId="12" fillId="6" borderId="0" xfId="0" applyNumberFormat="1" applyFont="1" applyFill="1" applyBorder="1" applyAlignment="1">
      <alignment horizontal="center" vertical="center"/>
    </xf>
    <xf numFmtId="3" fontId="12" fillId="3" borderId="10" xfId="0" applyNumberFormat="1" applyFont="1" applyFill="1" applyBorder="1" applyAlignment="1">
      <alignment horizontal="center" vertical="center"/>
    </xf>
    <xf numFmtId="3" fontId="12" fillId="7" borderId="12" xfId="0" applyNumberFormat="1" applyFont="1" applyFill="1" applyBorder="1" applyAlignment="1">
      <alignment horizontal="center" vertical="center"/>
    </xf>
    <xf numFmtId="3" fontId="12" fillId="4" borderId="13" xfId="0" applyNumberFormat="1" applyFont="1" applyFill="1" applyBorder="1" applyAlignment="1">
      <alignment horizontal="center" vertical="center"/>
    </xf>
    <xf numFmtId="3" fontId="12" fillId="4" borderId="10" xfId="0" applyNumberFormat="1" applyFont="1" applyFill="1" applyBorder="1" applyAlignment="1">
      <alignment horizontal="center" vertical="center"/>
    </xf>
    <xf numFmtId="3" fontId="12" fillId="5" borderId="15" xfId="0" applyNumberFormat="1" applyFont="1" applyFill="1" applyBorder="1" applyAlignment="1">
      <alignment horizontal="center" vertical="center"/>
    </xf>
    <xf numFmtId="3" fontId="12" fillId="5" borderId="0" xfId="0" applyNumberFormat="1" applyFont="1" applyFill="1" applyBorder="1" applyAlignment="1">
      <alignment horizontal="center" vertical="center"/>
    </xf>
    <xf numFmtId="3" fontId="12" fillId="5" borderId="5" xfId="0" applyNumberFormat="1" applyFont="1" applyFill="1" applyBorder="1" applyAlignment="1">
      <alignment horizontal="center" vertical="center"/>
    </xf>
    <xf numFmtId="3" fontId="12" fillId="5" borderId="6" xfId="0" applyNumberFormat="1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3" fontId="12" fillId="5" borderId="13" xfId="0" applyNumberFormat="1" applyFont="1" applyFill="1" applyBorder="1" applyAlignment="1">
      <alignment horizontal="center" vertical="center"/>
    </xf>
    <xf numFmtId="3" fontId="12" fillId="5" borderId="1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wrapText="1" readingOrder="1"/>
    </xf>
    <xf numFmtId="0" fontId="16" fillId="0" borderId="0" xfId="0" applyFont="1" applyAlignment="1">
      <alignment horizontal="center" vertical="top" wrapText="1" readingOrder="1"/>
    </xf>
    <xf numFmtId="3" fontId="12" fillId="8" borderId="12" xfId="0" applyNumberFormat="1" applyFont="1" applyFill="1" applyBorder="1" applyAlignment="1">
      <alignment horizontal="center" vertical="center"/>
    </xf>
    <xf numFmtId="3" fontId="12" fillId="6" borderId="5" xfId="0" applyNumberFormat="1" applyFont="1" applyFill="1" applyBorder="1" applyAlignment="1">
      <alignment horizontal="center" vertical="center"/>
    </xf>
    <xf numFmtId="3" fontId="12" fillId="6" borderId="6" xfId="0" applyNumberFormat="1" applyFont="1" applyFill="1" applyBorder="1" applyAlignment="1">
      <alignment horizontal="center" vertical="center"/>
    </xf>
    <xf numFmtId="15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4" borderId="11" xfId="0" applyNumberFormat="1" applyFont="1" applyFill="1" applyBorder="1" applyAlignment="1">
      <alignment horizontal="left" vertical="center" wrapText="1" indent="1"/>
    </xf>
    <xf numFmtId="0" fontId="12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center" wrapText="1" readingOrder="1"/>
    </xf>
    <xf numFmtId="0" fontId="16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top" readingOrder="1"/>
    </xf>
    <xf numFmtId="0" fontId="12" fillId="0" borderId="0" xfId="0" applyFont="1" applyAlignment="1">
      <alignment horizontal="center" vertical="center" readingOrder="1"/>
    </xf>
    <xf numFmtId="0" fontId="37" fillId="0" borderId="0" xfId="0" applyFont="1" applyAlignment="1">
      <alignment horizontal="center" wrapText="1" readingOrder="1"/>
    </xf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left" wrapText="1" indent="3" readingOrder="1"/>
    </xf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3" fontId="12" fillId="0" borderId="5" xfId="0" applyNumberFormat="1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15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57" fillId="0" borderId="0" xfId="0" applyFont="1" applyAlignment="1">
      <alignment horizontal="center"/>
    </xf>
    <xf numFmtId="0" fontId="26" fillId="0" borderId="0" xfId="0" applyFont="1" applyAlignment="1">
      <alignment horizontal="center" vertical="top" wrapText="1" readingOrder="1"/>
    </xf>
    <xf numFmtId="0" fontId="59" fillId="0" borderId="0" xfId="0" applyFont="1" applyAlignment="1">
      <alignment horizontal="center" vertical="top"/>
    </xf>
    <xf numFmtId="3" fontId="5" fillId="0" borderId="21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61" fillId="0" borderId="5" xfId="0" applyNumberFormat="1" applyFont="1" applyBorder="1" applyAlignment="1">
      <alignment horizontal="center" vertical="center"/>
    </xf>
    <xf numFmtId="3" fontId="61" fillId="0" borderId="2" xfId="0" applyNumberFormat="1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3" fontId="12" fillId="0" borderId="10" xfId="0" applyNumberFormat="1" applyFont="1" applyBorder="1" applyAlignment="1">
      <alignment horizontal="center" vertical="center"/>
    </xf>
    <xf numFmtId="3" fontId="23" fillId="0" borderId="11" xfId="0" applyNumberFormat="1" applyFont="1" applyBorder="1" applyAlignment="1">
      <alignment horizontal="center" vertical="center"/>
    </xf>
    <xf numFmtId="3" fontId="23" fillId="0" borderId="11" xfId="0" applyNumberFormat="1" applyFont="1" applyFill="1" applyBorder="1" applyAlignment="1">
      <alignment horizontal="center" vertical="center"/>
    </xf>
    <xf numFmtId="3" fontId="23" fillId="0" borderId="15" xfId="0" applyNumberFormat="1" applyFont="1" applyFill="1" applyBorder="1" applyAlignment="1">
      <alignment horizontal="center" vertical="center"/>
    </xf>
    <xf numFmtId="3" fontId="23" fillId="0" borderId="12" xfId="0" applyNumberFormat="1" applyFont="1" applyFill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3" fontId="23" fillId="0" borderId="1" xfId="0" applyNumberFormat="1" applyFont="1" applyBorder="1" applyAlignment="1">
      <alignment horizontal="center" vertical="center"/>
    </xf>
    <xf numFmtId="3" fontId="23" fillId="0" borderId="9" xfId="0" applyNumberFormat="1" applyFont="1" applyBorder="1" applyAlignment="1">
      <alignment horizontal="center" vertical="center"/>
    </xf>
    <xf numFmtId="0" fontId="40" fillId="2" borderId="7" xfId="0" applyFont="1" applyFill="1" applyBorder="1" applyAlignment="1">
      <alignment horizontal="center" vertical="center" wrapText="1"/>
    </xf>
    <xf numFmtId="3" fontId="23" fillId="0" borderId="2" xfId="0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 wrapText="1" readingOrder="1"/>
    </xf>
    <xf numFmtId="0" fontId="42" fillId="0" borderId="0" xfId="0" applyFont="1" applyAlignment="1">
      <alignment horizontal="center" vertical="top" wrapText="1" readingOrder="1"/>
    </xf>
    <xf numFmtId="3" fontId="43" fillId="0" borderId="15" xfId="0" applyNumberFormat="1" applyFont="1" applyBorder="1" applyAlignment="1">
      <alignment horizontal="center" vertical="center"/>
    </xf>
    <xf numFmtId="3" fontId="43" fillId="0" borderId="12" xfId="0" applyNumberFormat="1" applyFont="1" applyBorder="1" applyAlignment="1">
      <alignment horizontal="center" vertical="center"/>
    </xf>
    <xf numFmtId="0" fontId="40" fillId="0" borderId="13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5" fillId="0" borderId="3" xfId="0" applyFont="1" applyBorder="1" applyAlignment="1">
      <alignment horizontal="center" vertical="center" wrapText="1"/>
    </xf>
    <xf numFmtId="3" fontId="20" fillId="0" borderId="15" xfId="0" applyNumberFormat="1" applyFont="1" applyBorder="1" applyAlignment="1">
      <alignment horizontal="center" vertical="center"/>
    </xf>
    <xf numFmtId="3" fontId="20" fillId="0" borderId="12" xfId="0" applyNumberFormat="1" applyFont="1" applyBorder="1" applyAlignment="1">
      <alignment horizontal="center" vertical="center"/>
    </xf>
    <xf numFmtId="3" fontId="20" fillId="0" borderId="5" xfId="0" applyNumberFormat="1" applyFont="1" applyBorder="1" applyAlignment="1">
      <alignment horizontal="center" vertical="center"/>
    </xf>
    <xf numFmtId="3" fontId="20" fillId="0" borderId="2" xfId="0" applyNumberFormat="1" applyFont="1" applyBorder="1" applyAlignment="1">
      <alignment horizontal="center" vertical="center"/>
    </xf>
    <xf numFmtId="3" fontId="20" fillId="0" borderId="13" xfId="0" applyNumberFormat="1" applyFont="1" applyBorder="1" applyAlignment="1">
      <alignment horizontal="center" vertical="center"/>
    </xf>
    <xf numFmtId="3" fontId="20" fillId="0" borderId="10" xfId="0" applyNumberFormat="1" applyFont="1" applyBorder="1" applyAlignment="1">
      <alignment horizontal="center" vertical="center"/>
    </xf>
    <xf numFmtId="3" fontId="23" fillId="0" borderId="5" xfId="0" applyNumberFormat="1" applyFont="1" applyFill="1" applyBorder="1" applyAlignment="1">
      <alignment horizontal="center" vertical="center"/>
    </xf>
    <xf numFmtId="3" fontId="23" fillId="0" borderId="2" xfId="0" applyNumberFormat="1" applyFont="1" applyFill="1" applyBorder="1" applyAlignment="1">
      <alignment horizontal="center" vertical="center"/>
    </xf>
    <xf numFmtId="3" fontId="20" fillId="0" borderId="11" xfId="0" applyNumberFormat="1" applyFont="1" applyFill="1" applyBorder="1" applyAlignment="1">
      <alignment horizontal="center" vertical="center"/>
    </xf>
    <xf numFmtId="168" fontId="39" fillId="0" borderId="0" xfId="0" applyNumberFormat="1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 readingOrder="1"/>
    </xf>
    <xf numFmtId="0" fontId="42" fillId="0" borderId="0" xfId="0" applyFont="1" applyAlignment="1">
      <alignment horizontal="center" vertical="center" wrapText="1" readingOrder="1"/>
    </xf>
    <xf numFmtId="0" fontId="7" fillId="0" borderId="4" xfId="0" applyFont="1" applyBorder="1" applyAlignment="1">
      <alignment horizontal="center" vertical="center" wrapText="1" readingOrder="1"/>
    </xf>
    <xf numFmtId="0" fontId="7" fillId="0" borderId="21" xfId="0" applyFont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  <xf numFmtId="0" fontId="9" fillId="0" borderId="0" xfId="0" applyFont="1" applyAlignment="1">
      <alignment horizontal="left" vertical="center" wrapText="1" readingOrder="1"/>
    </xf>
    <xf numFmtId="0" fontId="9" fillId="0" borderId="0" xfId="0" applyFont="1" applyAlignment="1">
      <alignment horizontal="left" vertical="center"/>
    </xf>
    <xf numFmtId="0" fontId="7" fillId="2" borderId="7" xfId="0" applyFont="1" applyFill="1" applyBorder="1" applyAlignment="1">
      <alignment horizontal="center" vertical="center" wrapText="1" readingOrder="1"/>
    </xf>
    <xf numFmtId="0" fontId="5" fillId="0" borderId="7" xfId="0" applyFont="1" applyFill="1" applyBorder="1" applyAlignment="1">
      <alignment horizontal="center" vertical="center" wrapText="1" readingOrder="1"/>
    </xf>
    <xf numFmtId="0" fontId="7" fillId="2" borderId="13" xfId="0" applyFont="1" applyFill="1" applyBorder="1" applyAlignment="1">
      <alignment horizontal="center" vertical="center" wrapText="1" readingOrder="1"/>
    </xf>
    <xf numFmtId="0" fontId="7" fillId="2" borderId="8" xfId="0" applyFont="1" applyFill="1" applyBorder="1" applyAlignment="1">
      <alignment horizontal="center" vertical="center" wrapText="1" readingOrder="1"/>
    </xf>
    <xf numFmtId="0" fontId="7" fillId="2" borderId="10" xfId="0" applyFont="1" applyFill="1" applyBorder="1" applyAlignment="1">
      <alignment horizontal="center" vertical="center" wrapText="1" readingOrder="1"/>
    </xf>
    <xf numFmtId="0" fontId="7" fillId="2" borderId="15" xfId="0" applyFont="1" applyFill="1" applyBorder="1" applyAlignment="1">
      <alignment horizontal="center" vertical="center" wrapText="1" readingOrder="1"/>
    </xf>
    <xf numFmtId="0" fontId="7" fillId="2" borderId="0" xfId="0" applyFont="1" applyFill="1" applyBorder="1" applyAlignment="1">
      <alignment horizontal="center" vertical="center" wrapText="1" readingOrder="1"/>
    </xf>
    <xf numFmtId="0" fontId="7" fillId="2" borderId="12" xfId="0" applyFont="1" applyFill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 readingOrder="1"/>
    </xf>
    <xf numFmtId="0" fontId="7" fillId="2" borderId="6" xfId="0" applyFont="1" applyFill="1" applyBorder="1" applyAlignment="1">
      <alignment horizontal="center" vertical="center" wrapText="1" readingOrder="1"/>
    </xf>
    <xf numFmtId="15" fontId="42" fillId="0" borderId="0" xfId="0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51" fillId="0" borderId="0" xfId="0" applyFont="1" applyAlignment="1">
      <alignment horizontal="center"/>
    </xf>
    <xf numFmtId="0" fontId="41" fillId="0" borderId="0" xfId="0" applyFont="1" applyAlignment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top" wrapText="1" readingOrder="1"/>
    </xf>
    <xf numFmtId="0" fontId="50" fillId="0" borderId="17" xfId="0" applyFont="1" applyBorder="1" applyAlignment="1">
      <alignment horizontal="center" vertical="center"/>
    </xf>
    <xf numFmtId="0" fontId="50" fillId="0" borderId="14" xfId="0" applyFont="1" applyBorder="1" applyAlignment="1">
      <alignment horizontal="center" vertical="center"/>
    </xf>
    <xf numFmtId="166" fontId="23" fillId="14" borderId="39" xfId="0" applyNumberFormat="1" applyFont="1" applyFill="1" applyBorder="1" applyAlignment="1">
      <alignment horizontal="center" vertical="center"/>
    </xf>
    <xf numFmtId="0" fontId="23" fillId="14" borderId="26" xfId="0" applyFont="1" applyFill="1" applyBorder="1" applyAlignment="1">
      <alignment horizontal="center" vertical="center"/>
    </xf>
    <xf numFmtId="0" fontId="50" fillId="11" borderId="44" xfId="0" applyFont="1" applyFill="1" applyBorder="1" applyAlignment="1">
      <alignment horizontal="center" vertical="center"/>
    </xf>
    <xf numFmtId="0" fontId="50" fillId="11" borderId="45" xfId="0" applyFont="1" applyFill="1" applyBorder="1" applyAlignment="1">
      <alignment horizontal="center" vertical="center"/>
    </xf>
    <xf numFmtId="0" fontId="50" fillId="11" borderId="48" xfId="0" applyFont="1" applyFill="1" applyBorder="1" applyAlignment="1">
      <alignment horizontal="center" vertical="center"/>
    </xf>
    <xf numFmtId="0" fontId="50" fillId="11" borderId="0" xfId="0" applyFont="1" applyFill="1" applyBorder="1" applyAlignment="1">
      <alignment horizontal="center" vertical="center"/>
    </xf>
    <xf numFmtId="166" fontId="23" fillId="14" borderId="17" xfId="0" applyNumberFormat="1" applyFont="1" applyFill="1" applyBorder="1" applyAlignment="1">
      <alignment horizontal="center" vertical="center"/>
    </xf>
    <xf numFmtId="0" fontId="23" fillId="14" borderId="23" xfId="0" applyFont="1" applyFill="1" applyBorder="1" applyAlignment="1">
      <alignment horizontal="center" vertical="center"/>
    </xf>
    <xf numFmtId="166" fontId="23" fillId="13" borderId="17" xfId="0" applyNumberFormat="1" applyFont="1" applyFill="1" applyBorder="1" applyAlignment="1">
      <alignment horizontal="center" vertical="center"/>
    </xf>
    <xf numFmtId="0" fontId="23" fillId="13" borderId="23" xfId="0" applyFont="1" applyFill="1" applyBorder="1" applyAlignment="1">
      <alignment horizontal="center" vertical="center"/>
    </xf>
    <xf numFmtId="0" fontId="23" fillId="14" borderId="18" xfId="0" applyFont="1" applyFill="1" applyBorder="1" applyAlignment="1">
      <alignment horizontal="center" vertical="center"/>
    </xf>
    <xf numFmtId="0" fontId="23" fillId="14" borderId="27" xfId="0" applyFont="1" applyFill="1" applyBorder="1" applyAlignment="1">
      <alignment horizontal="center" vertical="center"/>
    </xf>
    <xf numFmtId="0" fontId="23" fillId="13" borderId="18" xfId="0" applyFont="1" applyFill="1" applyBorder="1" applyAlignment="1">
      <alignment horizontal="center" vertical="center"/>
    </xf>
    <xf numFmtId="0" fontId="23" fillId="13" borderId="27" xfId="0" applyFont="1" applyFill="1" applyBorder="1" applyAlignment="1">
      <alignment horizontal="center" vertical="center"/>
    </xf>
    <xf numFmtId="166" fontId="23" fillId="13" borderId="39" xfId="0" applyNumberFormat="1" applyFont="1" applyFill="1" applyBorder="1" applyAlignment="1">
      <alignment horizontal="center" vertical="center"/>
    </xf>
    <xf numFmtId="0" fontId="23" fillId="13" borderId="26" xfId="0" applyFont="1" applyFill="1" applyBorder="1" applyAlignment="1">
      <alignment horizontal="center" vertical="center"/>
    </xf>
    <xf numFmtId="0" fontId="50" fillId="11" borderId="45" xfId="0" applyNumberFormat="1" applyFont="1" applyFill="1" applyBorder="1" applyAlignment="1">
      <alignment horizontal="center" vertical="center"/>
    </xf>
    <xf numFmtId="0" fontId="50" fillId="11" borderId="6" xfId="0" applyNumberFormat="1" applyFont="1" applyFill="1" applyBorder="1" applyAlignment="1">
      <alignment horizontal="center" vertical="center"/>
    </xf>
    <xf numFmtId="0" fontId="23" fillId="14" borderId="51" xfId="0" applyNumberFormat="1" applyFont="1" applyFill="1" applyBorder="1" applyAlignment="1">
      <alignment horizontal="center" vertical="center"/>
    </xf>
    <xf numFmtId="0" fontId="23" fillId="14" borderId="24" xfId="0" applyNumberFormat="1" applyFont="1" applyFill="1" applyBorder="1" applyAlignment="1">
      <alignment horizontal="center" vertical="center"/>
    </xf>
    <xf numFmtId="0" fontId="23" fillId="13" borderId="51" xfId="0" applyNumberFormat="1" applyFont="1" applyFill="1" applyBorder="1" applyAlignment="1">
      <alignment horizontal="center" vertical="center"/>
    </xf>
    <xf numFmtId="0" fontId="23" fillId="13" borderId="24" xfId="0" applyNumberFormat="1" applyFont="1" applyFill="1" applyBorder="1" applyAlignment="1">
      <alignment horizontal="center" vertical="center"/>
    </xf>
    <xf numFmtId="166" fontId="23" fillId="13" borderId="26" xfId="0" applyNumberFormat="1" applyFont="1" applyFill="1" applyBorder="1" applyAlignment="1">
      <alignment horizontal="center" vertical="center"/>
    </xf>
    <xf numFmtId="166" fontId="23" fillId="13" borderId="23" xfId="0" applyNumberFormat="1" applyFont="1" applyFill="1" applyBorder="1" applyAlignment="1">
      <alignment horizontal="center" vertical="center"/>
    </xf>
    <xf numFmtId="166" fontId="23" fillId="13" borderId="18" xfId="0" applyNumberFormat="1" applyFont="1" applyFill="1" applyBorder="1" applyAlignment="1">
      <alignment horizontal="center" vertical="center"/>
    </xf>
    <xf numFmtId="166" fontId="23" fillId="13" borderId="27" xfId="0" applyNumberFormat="1" applyFont="1" applyFill="1" applyBorder="1" applyAlignment="1">
      <alignment horizontal="center" vertical="center"/>
    </xf>
    <xf numFmtId="166" fontId="23" fillId="14" borderId="18" xfId="0" applyNumberFormat="1" applyFont="1" applyFill="1" applyBorder="1" applyAlignment="1">
      <alignment horizontal="center" vertical="center"/>
    </xf>
    <xf numFmtId="0" fontId="23" fillId="14" borderId="11" xfId="0" applyFont="1" applyFill="1" applyBorder="1" applyAlignment="1">
      <alignment horizontal="center" vertical="center"/>
    </xf>
    <xf numFmtId="166" fontId="23" fillId="14" borderId="11" xfId="0" applyNumberFormat="1" applyFont="1" applyFill="1" applyBorder="1" applyAlignment="1">
      <alignment horizontal="center" vertical="center"/>
    </xf>
    <xf numFmtId="166" fontId="23" fillId="14" borderId="27" xfId="0" applyNumberFormat="1" applyFont="1" applyFill="1" applyBorder="1" applyAlignment="1">
      <alignment horizontal="center" vertical="center"/>
    </xf>
    <xf numFmtId="166" fontId="23" fillId="14" borderId="14" xfId="0" applyNumberFormat="1" applyFont="1" applyFill="1" applyBorder="1" applyAlignment="1">
      <alignment horizontal="center" vertical="center"/>
    </xf>
    <xf numFmtId="166" fontId="23" fillId="14" borderId="23" xfId="0" applyNumberFormat="1" applyFont="1" applyFill="1" applyBorder="1" applyAlignment="1">
      <alignment horizontal="center" vertical="center"/>
    </xf>
    <xf numFmtId="0" fontId="23" fillId="14" borderId="15" xfId="0" applyNumberFormat="1" applyFont="1" applyFill="1" applyBorder="1" applyAlignment="1">
      <alignment horizontal="center" vertical="center"/>
    </xf>
    <xf numFmtId="0" fontId="23" fillId="13" borderId="15" xfId="0" applyNumberFormat="1" applyFont="1" applyFill="1" applyBorder="1" applyAlignment="1">
      <alignment horizontal="center" vertical="center"/>
    </xf>
    <xf numFmtId="166" fontId="23" fillId="13" borderId="14" xfId="0" applyNumberFormat="1" applyFont="1" applyFill="1" applyBorder="1" applyAlignment="1">
      <alignment horizontal="center" vertical="center"/>
    </xf>
    <xf numFmtId="0" fontId="23" fillId="13" borderId="11" xfId="0" applyFont="1" applyFill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166" fontId="23" fillId="14" borderId="45" xfId="0" applyNumberFormat="1" applyFont="1" applyFill="1" applyBorder="1" applyAlignment="1">
      <alignment horizontal="center" vertical="center"/>
    </xf>
    <xf numFmtId="166" fontId="23" fillId="14" borderId="25" xfId="0" applyNumberFormat="1" applyFont="1" applyFill="1" applyBorder="1" applyAlignment="1">
      <alignment horizontal="center" vertical="center"/>
    </xf>
    <xf numFmtId="166" fontId="23" fillId="13" borderId="45" xfId="0" applyNumberFormat="1" applyFont="1" applyFill="1" applyBorder="1" applyAlignment="1">
      <alignment horizontal="center" vertical="center"/>
    </xf>
    <xf numFmtId="166" fontId="23" fillId="13" borderId="25" xfId="0" applyNumberFormat="1" applyFont="1" applyFill="1" applyBorder="1" applyAlignment="1">
      <alignment horizontal="center" vertical="center"/>
    </xf>
    <xf numFmtId="166" fontId="23" fillId="13" borderId="11" xfId="0" applyNumberFormat="1" applyFont="1" applyFill="1" applyBorder="1" applyAlignment="1">
      <alignment horizontal="center" vertical="center"/>
    </xf>
    <xf numFmtId="0" fontId="23" fillId="13" borderId="19" xfId="0" applyFont="1" applyFill="1" applyBorder="1" applyAlignment="1">
      <alignment horizontal="center" vertical="center"/>
    </xf>
    <xf numFmtId="0" fontId="23" fillId="13" borderId="16" xfId="0" applyFont="1" applyFill="1" applyBorder="1" applyAlignment="1">
      <alignment horizontal="center" vertical="center"/>
    </xf>
    <xf numFmtId="0" fontId="23" fillId="13" borderId="28" xfId="0" applyFont="1" applyFill="1" applyBorder="1" applyAlignment="1">
      <alignment horizontal="center" vertical="center"/>
    </xf>
    <xf numFmtId="0" fontId="23" fillId="14" borderId="19" xfId="0" applyFont="1" applyFill="1" applyBorder="1" applyAlignment="1">
      <alignment horizontal="center" vertical="center"/>
    </xf>
    <xf numFmtId="0" fontId="23" fillId="14" borderId="28" xfId="0" applyFont="1" applyFill="1" applyBorder="1" applyAlignment="1">
      <alignment horizontal="center" vertical="center"/>
    </xf>
    <xf numFmtId="166" fontId="23" fillId="13" borderId="12" xfId="0" applyNumberFormat="1" applyFont="1" applyFill="1" applyBorder="1" applyAlignment="1">
      <alignment horizontal="center" vertical="center"/>
    </xf>
    <xf numFmtId="166" fontId="23" fillId="14" borderId="12" xfId="0" applyNumberFormat="1" applyFont="1" applyFill="1" applyBorder="1" applyAlignment="1">
      <alignment horizontal="center" vertical="center"/>
    </xf>
    <xf numFmtId="166" fontId="23" fillId="14" borderId="26" xfId="0" applyNumberFormat="1" applyFont="1" applyFill="1" applyBorder="1" applyAlignment="1">
      <alignment horizontal="center" vertical="center"/>
    </xf>
    <xf numFmtId="166" fontId="23" fillId="13" borderId="19" xfId="0" applyNumberFormat="1" applyFont="1" applyFill="1" applyBorder="1" applyAlignment="1">
      <alignment horizontal="center" vertical="center"/>
    </xf>
    <xf numFmtId="166" fontId="23" fillId="14" borderId="19" xfId="0" applyNumberFormat="1" applyFont="1" applyFill="1" applyBorder="1" applyAlignment="1">
      <alignment horizontal="center" vertical="center"/>
    </xf>
    <xf numFmtId="166" fontId="23" fillId="13" borderId="49" xfId="0" applyNumberFormat="1" applyFont="1" applyFill="1" applyBorder="1" applyAlignment="1">
      <alignment horizontal="center" vertical="center"/>
    </xf>
    <xf numFmtId="0" fontId="23" fillId="13" borderId="50" xfId="0" applyFont="1" applyFill="1" applyBorder="1" applyAlignment="1">
      <alignment horizontal="center" vertical="center"/>
    </xf>
    <xf numFmtId="166" fontId="23" fillId="14" borderId="51" xfId="0" applyNumberFormat="1" applyFont="1" applyFill="1" applyBorder="1" applyAlignment="1">
      <alignment horizontal="center" vertical="center"/>
    </xf>
    <xf numFmtId="0" fontId="23" fillId="14" borderId="15" xfId="0" applyFont="1" applyFill="1" applyBorder="1" applyAlignment="1">
      <alignment horizontal="center" vertical="center"/>
    </xf>
    <xf numFmtId="0" fontId="23" fillId="14" borderId="24" xfId="0" applyFont="1" applyFill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166" fontId="23" fillId="14" borderId="49" xfId="0" applyNumberFormat="1" applyFont="1" applyFill="1" applyBorder="1" applyAlignment="1">
      <alignment horizontal="center" vertical="center"/>
    </xf>
    <xf numFmtId="0" fontId="23" fillId="14" borderId="68" xfId="0" applyFont="1" applyFill="1" applyBorder="1" applyAlignment="1">
      <alignment horizontal="center" vertical="center"/>
    </xf>
    <xf numFmtId="0" fontId="23" fillId="14" borderId="50" xfId="0" applyFont="1" applyFill="1" applyBorder="1" applyAlignment="1">
      <alignment horizontal="center" vertical="center"/>
    </xf>
    <xf numFmtId="0" fontId="23" fillId="13" borderId="68" xfId="0" applyFont="1" applyFill="1" applyBorder="1" applyAlignment="1">
      <alignment horizontal="center" vertical="center"/>
    </xf>
    <xf numFmtId="0" fontId="50" fillId="0" borderId="15" xfId="0" applyFont="1" applyBorder="1" applyAlignment="1">
      <alignment horizontal="center" vertical="center"/>
    </xf>
    <xf numFmtId="166" fontId="23" fillId="13" borderId="51" xfId="0" applyNumberFormat="1" applyFont="1" applyFill="1" applyBorder="1" applyAlignment="1">
      <alignment horizontal="center" vertical="center"/>
    </xf>
    <xf numFmtId="0" fontId="23" fillId="13" borderId="15" xfId="0" applyFont="1" applyFill="1" applyBorder="1" applyAlignment="1">
      <alignment horizontal="center" vertical="center"/>
    </xf>
    <xf numFmtId="0" fontId="23" fillId="13" borderId="24" xfId="0" applyFont="1" applyFill="1" applyBorder="1" applyAlignment="1">
      <alignment horizontal="center" vertical="center"/>
    </xf>
    <xf numFmtId="166" fontId="23" fillId="14" borderId="24" xfId="0" applyNumberFormat="1" applyFont="1" applyFill="1" applyBorder="1" applyAlignment="1">
      <alignment horizontal="center" vertical="center"/>
    </xf>
    <xf numFmtId="0" fontId="23" fillId="14" borderId="16" xfId="0" applyFont="1" applyFill="1" applyBorder="1" applyAlignment="1">
      <alignment horizontal="center" vertical="center"/>
    </xf>
    <xf numFmtId="166" fontId="23" fillId="14" borderId="68" xfId="0" applyNumberFormat="1" applyFont="1" applyFill="1" applyBorder="1" applyAlignment="1">
      <alignment horizontal="center" vertical="center"/>
    </xf>
    <xf numFmtId="166" fontId="23" fillId="14" borderId="50" xfId="0" applyNumberFormat="1" applyFont="1" applyFill="1" applyBorder="1" applyAlignment="1">
      <alignment horizontal="center" vertical="center"/>
    </xf>
    <xf numFmtId="0" fontId="23" fillId="13" borderId="14" xfId="0" applyFont="1" applyFill="1" applyBorder="1" applyAlignment="1">
      <alignment horizontal="center" vertical="center"/>
    </xf>
    <xf numFmtId="0" fontId="23" fillId="14" borderId="44" xfId="0" applyFont="1" applyFill="1" applyBorder="1" applyAlignment="1">
      <alignment horizontal="center" vertical="center"/>
    </xf>
    <xf numFmtId="0" fontId="23" fillId="14" borderId="47" xfId="0" applyFont="1" applyFill="1" applyBorder="1" applyAlignment="1">
      <alignment horizontal="center" vertical="center"/>
    </xf>
    <xf numFmtId="0" fontId="23" fillId="13" borderId="44" xfId="0" applyFont="1" applyFill="1" applyBorder="1" applyAlignment="1">
      <alignment horizontal="center" vertical="center"/>
    </xf>
    <xf numFmtId="0" fontId="23" fillId="13" borderId="47" xfId="0" applyFont="1" applyFill="1" applyBorder="1" applyAlignment="1">
      <alignment horizontal="center" vertical="center"/>
    </xf>
    <xf numFmtId="0" fontId="23" fillId="13" borderId="48" xfId="0" applyFont="1" applyFill="1" applyBorder="1" applyAlignment="1">
      <alignment horizontal="center" vertical="center"/>
    </xf>
    <xf numFmtId="0" fontId="23" fillId="14" borderId="17" xfId="0" applyFont="1" applyFill="1" applyBorder="1" applyAlignment="1">
      <alignment horizontal="center" vertical="center"/>
    </xf>
    <xf numFmtId="0" fontId="23" fillId="14" borderId="14" xfId="0" applyFont="1" applyFill="1" applyBorder="1" applyAlignment="1">
      <alignment horizontal="center" vertical="center"/>
    </xf>
    <xf numFmtId="166" fontId="23" fillId="13" borderId="44" xfId="0" applyNumberFormat="1" applyFont="1" applyFill="1" applyBorder="1" applyAlignment="1">
      <alignment horizontal="center" vertical="center"/>
    </xf>
    <xf numFmtId="0" fontId="23" fillId="14" borderId="48" xfId="0" applyFont="1" applyFill="1" applyBorder="1" applyAlignment="1">
      <alignment horizontal="center" vertical="center"/>
    </xf>
    <xf numFmtId="0" fontId="16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/>
    </xf>
    <xf numFmtId="0" fontId="16" fillId="10" borderId="1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10" borderId="7" xfId="0" applyFont="1" applyFill="1" applyBorder="1" applyAlignment="1">
      <alignment horizontal="center" vertical="center"/>
    </xf>
    <xf numFmtId="3" fontId="15" fillId="0" borderId="15" xfId="0" applyNumberFormat="1" applyFont="1" applyFill="1" applyBorder="1" applyAlignment="1">
      <alignment horizontal="center" vertical="center"/>
    </xf>
    <xf numFmtId="3" fontId="15" fillId="0" borderId="12" xfId="0" applyNumberFormat="1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 wrapText="1"/>
    </xf>
    <xf numFmtId="0" fontId="16" fillId="10" borderId="3" xfId="0" applyFont="1" applyFill="1" applyBorder="1" applyAlignment="1">
      <alignment horizontal="center" vertical="center" wrapText="1"/>
    </xf>
    <xf numFmtId="0" fontId="49" fillId="0" borderId="4" xfId="0" applyFont="1" applyFill="1" applyBorder="1" applyAlignment="1">
      <alignment horizontal="center" vertical="center" wrapText="1"/>
    </xf>
    <xf numFmtId="0" fontId="49" fillId="0" borderId="21" xfId="0" applyFont="1" applyFill="1" applyBorder="1" applyAlignment="1">
      <alignment horizontal="center" vertical="center" wrapText="1"/>
    </xf>
    <xf numFmtId="0" fontId="49" fillId="0" borderId="3" xfId="0" applyFont="1" applyFill="1" applyBorder="1" applyAlignment="1">
      <alignment horizontal="center" vertical="center" wrapText="1"/>
    </xf>
    <xf numFmtId="3" fontId="15" fillId="0" borderId="13" xfId="0" applyNumberFormat="1" applyFont="1" applyFill="1" applyBorder="1" applyAlignment="1">
      <alignment horizontal="center" vertical="center"/>
    </xf>
    <xf numFmtId="3" fontId="15" fillId="0" borderId="10" xfId="0" applyNumberFormat="1" applyFont="1" applyFill="1" applyBorder="1" applyAlignment="1">
      <alignment horizontal="center" vertical="center"/>
    </xf>
    <xf numFmtId="3" fontId="15" fillId="0" borderId="5" xfId="0" applyNumberFormat="1" applyFont="1" applyFill="1" applyBorder="1" applyAlignment="1">
      <alignment horizontal="center" vertical="center"/>
    </xf>
    <xf numFmtId="3" fontId="15" fillId="0" borderId="2" xfId="0" applyNumberFormat="1" applyFont="1" applyFill="1" applyBorder="1" applyAlignment="1">
      <alignment horizontal="center" vertical="center"/>
    </xf>
    <xf numFmtId="0" fontId="49" fillId="11" borderId="4" xfId="0" applyFont="1" applyFill="1" applyBorder="1" applyAlignment="1">
      <alignment horizontal="center" vertical="center"/>
    </xf>
    <xf numFmtId="0" fontId="49" fillId="11" borderId="21" xfId="0" applyFont="1" applyFill="1" applyBorder="1" applyAlignment="1">
      <alignment horizontal="center" vertical="center"/>
    </xf>
    <xf numFmtId="0" fontId="49" fillId="11" borderId="3" xfId="0" applyFont="1" applyFill="1" applyBorder="1" applyAlignment="1">
      <alignment horizontal="center" vertical="center"/>
    </xf>
    <xf numFmtId="0" fontId="49" fillId="10" borderId="9" xfId="0" applyFont="1" applyFill="1" applyBorder="1" applyAlignment="1">
      <alignment horizontal="center" vertical="center"/>
    </xf>
    <xf numFmtId="0" fontId="49" fillId="10" borderId="11" xfId="0" applyFont="1" applyFill="1" applyBorder="1" applyAlignment="1">
      <alignment horizontal="center" vertical="center"/>
    </xf>
    <xf numFmtId="0" fontId="49" fillId="10" borderId="1" xfId="0" applyFont="1" applyFill="1" applyBorder="1" applyAlignment="1">
      <alignment horizontal="center" vertical="center"/>
    </xf>
    <xf numFmtId="0" fontId="49" fillId="10" borderId="9" xfId="0" applyFont="1" applyFill="1" applyBorder="1" applyAlignment="1">
      <alignment horizontal="center" vertical="center" wrapText="1"/>
    </xf>
    <xf numFmtId="0" fontId="49" fillId="10" borderId="11" xfId="0" applyFont="1" applyFill="1" applyBorder="1" applyAlignment="1">
      <alignment horizontal="center" vertical="center" wrapText="1"/>
    </xf>
    <xf numFmtId="0" fontId="49" fillId="10" borderId="1" xfId="0" applyFont="1" applyFill="1" applyBorder="1" applyAlignment="1">
      <alignment horizontal="center" vertical="center" wrapText="1"/>
    </xf>
    <xf numFmtId="0" fontId="49" fillId="10" borderId="13" xfId="0" applyFont="1" applyFill="1" applyBorder="1" applyAlignment="1">
      <alignment horizontal="center" vertical="center" wrapText="1"/>
    </xf>
    <xf numFmtId="0" fontId="49" fillId="10" borderId="10" xfId="0" applyFont="1" applyFill="1" applyBorder="1" applyAlignment="1">
      <alignment horizontal="center" vertical="center" wrapText="1"/>
    </xf>
    <xf numFmtId="0" fontId="49" fillId="10" borderId="5" xfId="0" applyFont="1" applyFill="1" applyBorder="1" applyAlignment="1">
      <alignment horizontal="center" vertical="center" wrapText="1"/>
    </xf>
    <xf numFmtId="0" fontId="49" fillId="10" borderId="2" xfId="0" applyFont="1" applyFill="1" applyBorder="1" applyAlignment="1">
      <alignment horizontal="center" vertical="center" wrapText="1"/>
    </xf>
    <xf numFmtId="0" fontId="49" fillId="10" borderId="4" xfId="0" applyFont="1" applyFill="1" applyBorder="1" applyAlignment="1">
      <alignment horizontal="center" vertical="center" wrapText="1"/>
    </xf>
    <xf numFmtId="0" fontId="49" fillId="10" borderId="21" xfId="0" applyFont="1" applyFill="1" applyBorder="1" applyAlignment="1">
      <alignment horizontal="center" vertical="center" wrapText="1"/>
    </xf>
    <xf numFmtId="0" fontId="49" fillId="10" borderId="3" xfId="0" applyFont="1" applyFill="1" applyBorder="1" applyAlignment="1">
      <alignment horizontal="center" vertical="center" wrapText="1"/>
    </xf>
    <xf numFmtId="0" fontId="49" fillId="11" borderId="4" xfId="0" applyFont="1" applyFill="1" applyBorder="1" applyAlignment="1">
      <alignment horizontal="center" vertical="center" wrapText="1"/>
    </xf>
    <xf numFmtId="0" fontId="49" fillId="11" borderId="21" xfId="0" applyFont="1" applyFill="1" applyBorder="1" applyAlignment="1">
      <alignment horizontal="center" vertical="center" wrapText="1"/>
    </xf>
    <xf numFmtId="0" fontId="49" fillId="11" borderId="3" xfId="0" applyFont="1" applyFill="1" applyBorder="1" applyAlignment="1">
      <alignment horizontal="center" vertical="center" wrapText="1"/>
    </xf>
    <xf numFmtId="0" fontId="49" fillId="10" borderId="7" xfId="0" applyFont="1" applyFill="1" applyBorder="1" applyAlignment="1">
      <alignment horizontal="center" vertical="center" wrapText="1"/>
    </xf>
    <xf numFmtId="0" fontId="49" fillId="10" borderId="7" xfId="0" applyFont="1" applyFill="1" applyBorder="1" applyAlignment="1">
      <alignment horizontal="center" vertical="center"/>
    </xf>
    <xf numFmtId="0" fontId="52" fillId="0" borderId="0" xfId="0" applyFont="1" applyFill="1" applyAlignment="1">
      <alignment horizontal="center" vertical="top" readingOrder="1"/>
    </xf>
    <xf numFmtId="0" fontId="52" fillId="0" borderId="0" xfId="0" applyFont="1" applyFill="1" applyAlignment="1">
      <alignment horizontal="center" vertical="top"/>
    </xf>
    <xf numFmtId="0" fontId="52" fillId="0" borderId="0" xfId="0" applyFont="1" applyFill="1" applyAlignment="1">
      <alignment horizontal="center" vertical="center" readingOrder="1"/>
    </xf>
    <xf numFmtId="0" fontId="52" fillId="0" borderId="0" xfId="0" applyFont="1" applyFill="1" applyAlignment="1">
      <alignment horizontal="center" vertical="center"/>
    </xf>
    <xf numFmtId="0" fontId="54" fillId="0" borderId="0" xfId="0" applyFont="1" applyFill="1" applyAlignment="1">
      <alignment horizontal="center" wrapText="1" readingOrder="1"/>
    </xf>
    <xf numFmtId="0" fontId="54" fillId="0" borderId="0" xfId="0" applyFont="1" applyFill="1" applyAlignment="1">
      <alignment horizontal="center"/>
    </xf>
    <xf numFmtId="0" fontId="53" fillId="0" borderId="0" xfId="0" applyFont="1" applyFill="1" applyAlignment="1">
      <alignment horizontal="center" vertical="center" wrapText="1" readingOrder="1"/>
    </xf>
    <xf numFmtId="0" fontId="53" fillId="0" borderId="0" xfId="0" applyFont="1" applyFill="1" applyAlignment="1">
      <alignment horizontal="center" vertical="center"/>
    </xf>
    <xf numFmtId="15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0" fillId="2" borderId="8" xfId="0" applyFont="1" applyFill="1" applyBorder="1" applyAlignment="1">
      <alignment horizontal="center" vertical="center" wrapText="1"/>
    </xf>
    <xf numFmtId="42" fontId="40" fillId="0" borderId="4" xfId="0" applyNumberFormat="1" applyFont="1" applyBorder="1" applyAlignment="1">
      <alignment horizontal="center" vertical="center"/>
    </xf>
    <xf numFmtId="42" fontId="40" fillId="0" borderId="21" xfId="0" applyNumberFormat="1" applyFont="1" applyBorder="1" applyAlignment="1">
      <alignment horizontal="center" vertical="center"/>
    </xf>
    <xf numFmtId="42" fontId="40" fillId="0" borderId="3" xfId="0" applyNumberFormat="1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 wrapText="1"/>
    </xf>
  </cellXfs>
  <cellStyles count="5">
    <cellStyle name="Comma" xfId="1" builtinId="3"/>
    <cellStyle name="Comma [0]" xfId="2" builtinId="6"/>
    <cellStyle name="Currency [0]" xfId="3" builtinId="7"/>
    <cellStyle name="Normal" xfId="0" builtinId="0"/>
    <cellStyle name="Normal 11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43</xdr:row>
      <xdr:rowOff>0</xdr:rowOff>
    </xdr:from>
    <xdr:to>
      <xdr:col>3</xdr:col>
      <xdr:colOff>0</xdr:colOff>
      <xdr:row>45</xdr:row>
      <xdr:rowOff>104775</xdr:rowOff>
    </xdr:to>
    <xdr:pic>
      <xdr:nvPicPr>
        <xdr:cNvPr id="204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7524750"/>
          <a:ext cx="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0</xdr:colOff>
      <xdr:row>99</xdr:row>
      <xdr:rowOff>171450</xdr:rowOff>
    </xdr:to>
    <xdr:pic>
      <xdr:nvPicPr>
        <xdr:cNvPr id="205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8239125"/>
          <a:ext cx="0" cy="1333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136</xdr:row>
      <xdr:rowOff>0</xdr:rowOff>
    </xdr:from>
    <xdr:to>
      <xdr:col>3</xdr:col>
      <xdr:colOff>0</xdr:colOff>
      <xdr:row>138</xdr:row>
      <xdr:rowOff>76198</xdr:rowOff>
    </xdr:to>
    <xdr:pic>
      <xdr:nvPicPr>
        <xdr:cNvPr id="205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14478000"/>
          <a:ext cx="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0</xdr:colOff>
      <xdr:row>155</xdr:row>
      <xdr:rowOff>171451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10353675"/>
          <a:ext cx="0" cy="7581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0</xdr:colOff>
      <xdr:row>193</xdr:row>
      <xdr:rowOff>200025</xdr:rowOff>
    </xdr:to>
    <xdr:pic>
      <xdr:nvPicPr>
        <xdr:cNvPr id="205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23526750"/>
          <a:ext cx="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0</xdr:colOff>
      <xdr:row>242</xdr:row>
      <xdr:rowOff>200026</xdr:rowOff>
    </xdr:to>
    <xdr:pic>
      <xdr:nvPicPr>
        <xdr:cNvPr id="205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30546675"/>
          <a:ext cx="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0</xdr:colOff>
      <xdr:row>301</xdr:row>
      <xdr:rowOff>200025</xdr:rowOff>
    </xdr:to>
    <xdr:pic>
      <xdr:nvPicPr>
        <xdr:cNvPr id="205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38900100"/>
          <a:ext cx="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359</xdr:row>
      <xdr:rowOff>0</xdr:rowOff>
    </xdr:from>
    <xdr:to>
      <xdr:col>3</xdr:col>
      <xdr:colOff>0</xdr:colOff>
      <xdr:row>360</xdr:row>
      <xdr:rowOff>200025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47253525"/>
          <a:ext cx="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418</xdr:row>
      <xdr:rowOff>0</xdr:rowOff>
    </xdr:from>
    <xdr:to>
      <xdr:col>3</xdr:col>
      <xdr:colOff>0</xdr:colOff>
      <xdr:row>419</xdr:row>
      <xdr:rowOff>104777</xdr:rowOff>
    </xdr:to>
    <xdr:pic>
      <xdr:nvPicPr>
        <xdr:cNvPr id="205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55892700"/>
          <a:ext cx="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101</xdr:row>
      <xdr:rowOff>0</xdr:rowOff>
    </xdr:from>
    <xdr:to>
      <xdr:col>3</xdr:col>
      <xdr:colOff>0</xdr:colOff>
      <xdr:row>103</xdr:row>
      <xdr:rowOff>9525</xdr:rowOff>
    </xdr:to>
    <xdr:pic>
      <xdr:nvPicPr>
        <xdr:cNvPr id="1126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21221700"/>
          <a:ext cx="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121</xdr:row>
      <xdr:rowOff>0</xdr:rowOff>
    </xdr:from>
    <xdr:to>
      <xdr:col>3</xdr:col>
      <xdr:colOff>0</xdr:colOff>
      <xdr:row>122</xdr:row>
      <xdr:rowOff>238126</xdr:rowOff>
    </xdr:to>
    <xdr:pic>
      <xdr:nvPicPr>
        <xdr:cNvPr id="1228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25288875"/>
          <a:ext cx="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95</xdr:row>
      <xdr:rowOff>0</xdr:rowOff>
    </xdr:from>
    <xdr:to>
      <xdr:col>3</xdr:col>
      <xdr:colOff>0</xdr:colOff>
      <xdr:row>96</xdr:row>
      <xdr:rowOff>136072</xdr:rowOff>
    </xdr:to>
    <xdr:pic>
      <xdr:nvPicPr>
        <xdr:cNvPr id="1331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23650575"/>
          <a:ext cx="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93</xdr:row>
      <xdr:rowOff>0</xdr:rowOff>
    </xdr:from>
    <xdr:to>
      <xdr:col>3</xdr:col>
      <xdr:colOff>0</xdr:colOff>
      <xdr:row>94</xdr:row>
      <xdr:rowOff>0</xdr:rowOff>
    </xdr:to>
    <xdr:pic>
      <xdr:nvPicPr>
        <xdr:cNvPr id="1433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22993350"/>
          <a:ext cx="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463</xdr:row>
      <xdr:rowOff>0</xdr:rowOff>
    </xdr:from>
    <xdr:to>
      <xdr:col>3</xdr:col>
      <xdr:colOff>0</xdr:colOff>
      <xdr:row>565</xdr:row>
      <xdr:rowOff>74221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131483100"/>
          <a:ext cx="0" cy="153332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0</xdr:colOff>
      <xdr:row>583</xdr:row>
      <xdr:rowOff>27213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132883275"/>
          <a:ext cx="0" cy="164578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65</xdr:row>
      <xdr:rowOff>0</xdr:rowOff>
    </xdr:from>
    <xdr:to>
      <xdr:col>3</xdr:col>
      <xdr:colOff>0</xdr:colOff>
      <xdr:row>67</xdr:row>
      <xdr:rowOff>219075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15735300"/>
          <a:ext cx="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0</xdr:colOff>
      <xdr:row>148</xdr:row>
      <xdr:rowOff>95250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34785300"/>
          <a:ext cx="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148</xdr:row>
      <xdr:rowOff>0</xdr:rowOff>
    </xdr:from>
    <xdr:to>
      <xdr:col>3</xdr:col>
      <xdr:colOff>0</xdr:colOff>
      <xdr:row>149</xdr:row>
      <xdr:rowOff>228599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8185725"/>
          <a:ext cx="0" cy="5048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102</xdr:row>
      <xdr:rowOff>0</xdr:rowOff>
    </xdr:from>
    <xdr:to>
      <xdr:col>3</xdr:col>
      <xdr:colOff>0</xdr:colOff>
      <xdr:row>104</xdr:row>
      <xdr:rowOff>9525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21821775"/>
          <a:ext cx="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101</xdr:row>
      <xdr:rowOff>0</xdr:rowOff>
    </xdr:from>
    <xdr:to>
      <xdr:col>3</xdr:col>
      <xdr:colOff>0</xdr:colOff>
      <xdr:row>103</xdr:row>
      <xdr:rowOff>9524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21097875"/>
          <a:ext cx="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121</xdr:row>
      <xdr:rowOff>0</xdr:rowOff>
    </xdr:from>
    <xdr:to>
      <xdr:col>3</xdr:col>
      <xdr:colOff>0</xdr:colOff>
      <xdr:row>122</xdr:row>
      <xdr:rowOff>238125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32070675"/>
          <a:ext cx="0" cy="4953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46</xdr:row>
      <xdr:rowOff>0</xdr:rowOff>
    </xdr:from>
    <xdr:to>
      <xdr:col>3</xdr:col>
      <xdr:colOff>0</xdr:colOff>
      <xdr:row>48</xdr:row>
      <xdr:rowOff>9525</xdr:rowOff>
    </xdr:to>
    <xdr:pic>
      <xdr:nvPicPr>
        <xdr:cNvPr id="30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8810625"/>
          <a:ext cx="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0</xdr:colOff>
      <xdr:row>58</xdr:row>
      <xdr:rowOff>57150</xdr:rowOff>
    </xdr:to>
    <xdr:pic>
      <xdr:nvPicPr>
        <xdr:cNvPr id="307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10020300"/>
          <a:ext cx="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95</xdr:row>
      <xdr:rowOff>0</xdr:rowOff>
    </xdr:from>
    <xdr:to>
      <xdr:col>3</xdr:col>
      <xdr:colOff>0</xdr:colOff>
      <xdr:row>96</xdr:row>
      <xdr:rowOff>136071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23498175"/>
          <a:ext cx="0" cy="4789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93</xdr:row>
      <xdr:rowOff>0</xdr:rowOff>
    </xdr:from>
    <xdr:to>
      <xdr:col>3</xdr:col>
      <xdr:colOff>0</xdr:colOff>
      <xdr:row>94</xdr:row>
      <xdr:rowOff>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23241000"/>
          <a:ext cx="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24</xdr:row>
      <xdr:rowOff>0</xdr:rowOff>
    </xdr:from>
    <xdr:to>
      <xdr:col>3</xdr:col>
      <xdr:colOff>0</xdr:colOff>
      <xdr:row>25</xdr:row>
      <xdr:rowOff>228599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8185725"/>
          <a:ext cx="0" cy="5048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1146392</xdr:colOff>
      <xdr:row>17</xdr:row>
      <xdr:rowOff>382661</xdr:rowOff>
    </xdr:from>
    <xdr:ext cx="3448020" cy="1219436"/>
    <xdr:sp macro="" textlink="">
      <xdr:nvSpPr>
        <xdr:cNvPr id="2" name="Rectangle 1"/>
        <xdr:cNvSpPr/>
      </xdr:nvSpPr>
      <xdr:spPr>
        <a:xfrm>
          <a:off x="4451567" y="4164086"/>
          <a:ext cx="3448020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id-ID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N I H I L</a:t>
          </a: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11206</xdr:colOff>
      <xdr:row>17</xdr:row>
      <xdr:rowOff>326632</xdr:rowOff>
    </xdr:from>
    <xdr:ext cx="3448020" cy="1219436"/>
    <xdr:sp macro="" textlink="">
      <xdr:nvSpPr>
        <xdr:cNvPr id="2" name="Rectangle 1"/>
        <xdr:cNvSpPr/>
      </xdr:nvSpPr>
      <xdr:spPr>
        <a:xfrm>
          <a:off x="4859431" y="4108057"/>
          <a:ext cx="3448020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id-ID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N I H I L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0</xdr:colOff>
      <xdr:row>36</xdr:row>
      <xdr:rowOff>9525</xdr:rowOff>
    </xdr:to>
    <xdr:pic>
      <xdr:nvPicPr>
        <xdr:cNvPr id="409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6086475"/>
          <a:ext cx="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0</xdr:colOff>
      <xdr:row>46</xdr:row>
      <xdr:rowOff>57150</xdr:rowOff>
    </xdr:to>
    <xdr:pic>
      <xdr:nvPicPr>
        <xdr:cNvPr id="409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7296150"/>
          <a:ext cx="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494</xdr:row>
      <xdr:rowOff>0</xdr:rowOff>
    </xdr:from>
    <xdr:to>
      <xdr:col>3</xdr:col>
      <xdr:colOff>0</xdr:colOff>
      <xdr:row>595</xdr:row>
      <xdr:rowOff>142256</xdr:rowOff>
    </xdr:to>
    <xdr:pic>
      <xdr:nvPicPr>
        <xdr:cNvPr id="512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133188075"/>
          <a:ext cx="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499</xdr:row>
      <xdr:rowOff>0</xdr:rowOff>
    </xdr:from>
    <xdr:to>
      <xdr:col>3</xdr:col>
      <xdr:colOff>0</xdr:colOff>
      <xdr:row>614</xdr:row>
      <xdr:rowOff>27214</xdr:rowOff>
    </xdr:to>
    <xdr:pic>
      <xdr:nvPicPr>
        <xdr:cNvPr id="512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134397750"/>
          <a:ext cx="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0</xdr:colOff>
      <xdr:row>36</xdr:row>
      <xdr:rowOff>9525</xdr:rowOff>
    </xdr:to>
    <xdr:pic>
      <xdr:nvPicPr>
        <xdr:cNvPr id="614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6086475"/>
          <a:ext cx="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0</xdr:colOff>
      <xdr:row>46</xdr:row>
      <xdr:rowOff>57150</xdr:rowOff>
    </xdr:to>
    <xdr:pic>
      <xdr:nvPicPr>
        <xdr:cNvPr id="61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7296150"/>
          <a:ext cx="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412</xdr:row>
      <xdr:rowOff>0</xdr:rowOff>
    </xdr:from>
    <xdr:to>
      <xdr:col>3</xdr:col>
      <xdr:colOff>0</xdr:colOff>
      <xdr:row>414</xdr:row>
      <xdr:rowOff>9525</xdr:rowOff>
    </xdr:to>
    <xdr:pic>
      <xdr:nvPicPr>
        <xdr:cNvPr id="716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100145850"/>
          <a:ext cx="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417</xdr:row>
      <xdr:rowOff>0</xdr:rowOff>
    </xdr:from>
    <xdr:to>
      <xdr:col>3</xdr:col>
      <xdr:colOff>0</xdr:colOff>
      <xdr:row>424</xdr:row>
      <xdr:rowOff>57150</xdr:rowOff>
    </xdr:to>
    <xdr:pic>
      <xdr:nvPicPr>
        <xdr:cNvPr id="717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101355525"/>
          <a:ext cx="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65</xdr:row>
      <xdr:rowOff>0</xdr:rowOff>
    </xdr:from>
    <xdr:to>
      <xdr:col>3</xdr:col>
      <xdr:colOff>0</xdr:colOff>
      <xdr:row>67</xdr:row>
      <xdr:rowOff>95811</xdr:rowOff>
    </xdr:to>
    <xdr:pic>
      <xdr:nvPicPr>
        <xdr:cNvPr id="819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15735300"/>
          <a:ext cx="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0</xdr:colOff>
      <xdr:row>75</xdr:row>
      <xdr:rowOff>95250</xdr:rowOff>
    </xdr:to>
    <xdr:pic>
      <xdr:nvPicPr>
        <xdr:cNvPr id="81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34785300"/>
          <a:ext cx="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148</xdr:row>
      <xdr:rowOff>0</xdr:rowOff>
    </xdr:from>
    <xdr:to>
      <xdr:col>3</xdr:col>
      <xdr:colOff>0</xdr:colOff>
      <xdr:row>149</xdr:row>
      <xdr:rowOff>228599</xdr:rowOff>
    </xdr:to>
    <xdr:pic>
      <xdr:nvPicPr>
        <xdr:cNvPr id="921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7585650"/>
          <a:ext cx="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102</xdr:row>
      <xdr:rowOff>0</xdr:rowOff>
    </xdr:from>
    <xdr:to>
      <xdr:col>3</xdr:col>
      <xdr:colOff>0</xdr:colOff>
      <xdr:row>104</xdr:row>
      <xdr:rowOff>9525</xdr:rowOff>
    </xdr:to>
    <xdr:pic>
      <xdr:nvPicPr>
        <xdr:cNvPr id="102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21574125"/>
          <a:ext cx="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bby/Puskesmas/BOBBY%20KRISTIAN%20PUTRA/BARANG/Rekonsiliasi%20Aset%20Pkm.%20Matraman/Rekon%202014/OK%20REKAP%20DAFTAR%20BARANG%20Rekon%20(Fix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Rekap Barang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>
        <row r="3">
          <cell r="B3" t="str">
            <v>Provinsi</v>
          </cell>
          <cell r="G3" t="str">
            <v>DAERAH KHUSUS IBUKOTA JAKARTA</v>
          </cell>
        </row>
        <row r="4">
          <cell r="B4" t="str">
            <v>Kab./Kota</v>
          </cell>
          <cell r="G4" t="str">
            <v>KOTA JAKARTA TIMUR</v>
          </cell>
        </row>
        <row r="5">
          <cell r="B5" t="str">
            <v>Bidang</v>
          </cell>
          <cell r="G5" t="str">
            <v>BIDANG KESEHATAN</v>
          </cell>
        </row>
        <row r="6">
          <cell r="B6" t="str">
            <v>Unit Organisasi</v>
          </cell>
          <cell r="G6" t="str">
            <v>SUDIN KESEHATAN MASYARAKAT</v>
          </cell>
        </row>
        <row r="7">
          <cell r="B7" t="str">
            <v>Sub Unit Organisasi</v>
          </cell>
          <cell r="G7" t="str">
            <v>PKM KEC. MATRAMAN</v>
          </cell>
        </row>
        <row r="8">
          <cell r="B8" t="str">
            <v>U P B</v>
          </cell>
          <cell r="G8" t="str">
            <v>PKM KEC. MATRAMAN</v>
          </cell>
        </row>
        <row r="9">
          <cell r="B9" t="str">
            <v xml:space="preserve">NO. KODE LOKASI </v>
          </cell>
          <cell r="G9" t="str">
            <v>11.09.05.07.01.09.57.00</v>
          </cell>
        </row>
        <row r="27">
          <cell r="C27" t="str">
            <v>Mengetahui</v>
          </cell>
          <cell r="D27"/>
          <cell r="E27"/>
          <cell r="F27"/>
          <cell r="G27"/>
        </row>
        <row r="28">
          <cell r="C28" t="str">
            <v>Kepala Puskesmas Kec. Matraman</v>
          </cell>
          <cell r="D28"/>
          <cell r="E28"/>
          <cell r="F28"/>
          <cell r="G28"/>
        </row>
        <row r="30">
          <cell r="C30" t="str">
            <v>dr. Herni Lestyaningsih</v>
          </cell>
          <cell r="D30"/>
          <cell r="E30"/>
          <cell r="F30"/>
          <cell r="G30"/>
        </row>
        <row r="31">
          <cell r="C31" t="str">
            <v>NIP. 197503162006042018</v>
          </cell>
          <cell r="D31"/>
          <cell r="E31"/>
          <cell r="F31"/>
          <cell r="G31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G3" t="str">
            <v>DAERAH KHUSUS IBUKOTA JAKARTA</v>
          </cell>
        </row>
        <row r="4">
          <cell r="G4" t="str">
            <v>KOTA JAKARTA TIMUR</v>
          </cell>
        </row>
        <row r="5">
          <cell r="G5" t="str">
            <v>BIDANG KESEHATAN</v>
          </cell>
        </row>
        <row r="6">
          <cell r="G6" t="str">
            <v>SUDIN KESEHATAN MASYARAKAT</v>
          </cell>
        </row>
        <row r="7">
          <cell r="G7" t="str">
            <v>PKM KEC. MATRAMAN</v>
          </cell>
        </row>
        <row r="8">
          <cell r="G8" t="str">
            <v>PKM KEC. MATRAMAN</v>
          </cell>
        </row>
        <row r="9">
          <cell r="G9" t="str">
            <v>11.09.05.07.01.09.57.00</v>
          </cell>
        </row>
      </sheetData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P272"/>
  <sheetViews>
    <sheetView topLeftCell="A16" zoomScale="85" zoomScaleNormal="85" workbookViewId="0">
      <selection activeCell="M32" sqref="M32"/>
    </sheetView>
  </sheetViews>
  <sheetFormatPr defaultColWidth="2.85546875" defaultRowHeight="12.75"/>
  <cols>
    <col min="1" max="1" width="2.140625" style="13" customWidth="1"/>
    <col min="2" max="2" width="2.85546875" style="13" customWidth="1"/>
    <col min="3" max="3" width="1.7109375" style="13" customWidth="1"/>
    <col min="4" max="4" width="12" style="13" customWidth="1"/>
    <col min="5" max="5" width="6" style="13" customWidth="1"/>
    <col min="6" max="6" width="1.28515625" style="13" customWidth="1"/>
    <col min="7" max="7" width="31.42578125" style="13" customWidth="1"/>
    <col min="8" max="8" width="6.42578125" style="12" customWidth="1"/>
    <col min="9" max="9" width="38.140625" style="13" customWidth="1"/>
    <col min="10" max="10" width="9.42578125" style="13" customWidth="1"/>
    <col min="11" max="12" width="7.85546875" style="13" customWidth="1"/>
    <col min="13" max="13" width="18.140625" style="13" customWidth="1"/>
    <col min="14" max="14" width="11.42578125" style="13" customWidth="1"/>
    <col min="15" max="15" width="17.5703125" style="13" customWidth="1"/>
    <col min="16" max="16" width="15.7109375" style="13" customWidth="1"/>
    <col min="17" max="254" width="9.140625" style="13" customWidth="1"/>
    <col min="255" max="255" width="3" style="13" customWidth="1"/>
    <col min="256" max="16384" width="2.85546875" style="13"/>
  </cols>
  <sheetData>
    <row r="1" spans="1:16" ht="20.100000000000001" customHeight="1">
      <c r="A1" s="23"/>
      <c r="B1" s="1883" t="s">
        <v>774</v>
      </c>
      <c r="C1" s="1883"/>
      <c r="D1" s="1883"/>
      <c r="E1" s="1883"/>
      <c r="F1" s="1883"/>
      <c r="G1" s="1883"/>
      <c r="H1" s="1883"/>
      <c r="I1" s="1883"/>
      <c r="J1" s="1883"/>
      <c r="K1" s="1883"/>
      <c r="L1" s="1883"/>
      <c r="M1" s="1883"/>
      <c r="N1" s="1883"/>
      <c r="O1" s="1883"/>
      <c r="P1" s="1883"/>
    </row>
    <row r="2" spans="1:16" ht="20.100000000000001" customHeight="1">
      <c r="A2" s="23"/>
      <c r="B2" s="1882" t="s">
        <v>775</v>
      </c>
      <c r="C2" s="1882"/>
      <c r="D2" s="1882"/>
      <c r="E2" s="1882"/>
      <c r="F2" s="1882"/>
      <c r="G2" s="1882"/>
      <c r="H2" s="1882"/>
      <c r="I2" s="1882"/>
      <c r="J2" s="1882"/>
      <c r="K2" s="1882"/>
      <c r="L2" s="1882"/>
      <c r="M2" s="1882"/>
      <c r="N2" s="1882"/>
      <c r="O2" s="1882"/>
      <c r="P2" s="1882"/>
    </row>
    <row r="3" spans="1:16" ht="15" customHeight="1">
      <c r="A3" s="23"/>
      <c r="B3" s="134" t="s">
        <v>0</v>
      </c>
      <c r="C3" s="134"/>
      <c r="D3" s="134"/>
      <c r="E3" s="134"/>
      <c r="F3" s="135" t="s">
        <v>1</v>
      </c>
      <c r="G3" s="23" t="s">
        <v>2</v>
      </c>
      <c r="H3" s="23"/>
      <c r="I3" s="23"/>
      <c r="J3" s="23"/>
      <c r="K3" s="23"/>
      <c r="L3" s="23"/>
      <c r="M3" s="23"/>
      <c r="N3" s="23"/>
      <c r="O3" s="23"/>
      <c r="P3" s="23"/>
    </row>
    <row r="4" spans="1:16" ht="15" customHeight="1">
      <c r="A4" s="23"/>
      <c r="B4" s="134" t="s">
        <v>3</v>
      </c>
      <c r="C4" s="134"/>
      <c r="D4" s="134"/>
      <c r="E4" s="134"/>
      <c r="F4" s="135" t="s">
        <v>1</v>
      </c>
      <c r="G4" s="23" t="s">
        <v>893</v>
      </c>
      <c r="H4" s="23"/>
      <c r="I4" s="23"/>
      <c r="J4" s="23"/>
      <c r="K4" s="23"/>
      <c r="L4" s="23"/>
      <c r="M4" s="23"/>
      <c r="N4" s="23"/>
      <c r="O4" s="23"/>
      <c r="P4" s="23"/>
    </row>
    <row r="5" spans="1:16" ht="15" customHeight="1">
      <c r="A5" s="23"/>
      <c r="B5" s="134" t="s">
        <v>4</v>
      </c>
      <c r="C5" s="134"/>
      <c r="D5" s="134"/>
      <c r="E5" s="134"/>
      <c r="F5" s="135" t="s">
        <v>1</v>
      </c>
      <c r="G5" s="23" t="s">
        <v>727</v>
      </c>
      <c r="H5" s="23"/>
      <c r="I5" s="23"/>
      <c r="J5" s="23"/>
      <c r="K5" s="23"/>
      <c r="L5" s="23"/>
      <c r="M5" s="23"/>
      <c r="N5" s="23"/>
      <c r="O5" s="23"/>
      <c r="P5" s="23"/>
    </row>
    <row r="6" spans="1:16" ht="15" customHeight="1">
      <c r="A6" s="23"/>
      <c r="B6" s="134" t="s">
        <v>5</v>
      </c>
      <c r="C6" s="134"/>
      <c r="D6" s="134"/>
      <c r="E6" s="134"/>
      <c r="F6" s="135" t="s">
        <v>1</v>
      </c>
      <c r="G6" s="23" t="s">
        <v>6</v>
      </c>
      <c r="H6" s="23"/>
      <c r="I6" s="23" t="s">
        <v>711</v>
      </c>
      <c r="J6" s="23"/>
      <c r="K6" s="23"/>
      <c r="L6" s="23"/>
      <c r="M6" s="23"/>
      <c r="N6" s="23"/>
      <c r="O6" s="23"/>
      <c r="P6" s="23"/>
    </row>
    <row r="7" spans="1:16" ht="15" customHeight="1">
      <c r="A7" s="23"/>
      <c r="B7" s="134" t="s">
        <v>7</v>
      </c>
      <c r="C7" s="134"/>
      <c r="D7" s="134"/>
      <c r="E7" s="134"/>
      <c r="F7" s="135" t="s">
        <v>1</v>
      </c>
      <c r="G7" s="23" t="s">
        <v>8</v>
      </c>
      <c r="H7" s="23"/>
      <c r="I7" s="23"/>
      <c r="J7" s="23"/>
      <c r="K7" s="23"/>
      <c r="L7" s="23"/>
      <c r="M7" s="23"/>
      <c r="N7" s="23"/>
      <c r="O7" s="23"/>
      <c r="P7" s="23"/>
    </row>
    <row r="8" spans="1:16" ht="15" customHeight="1">
      <c r="A8" s="23"/>
      <c r="B8" s="134" t="s">
        <v>9</v>
      </c>
      <c r="C8" s="134"/>
      <c r="D8" s="134"/>
      <c r="E8" s="134"/>
      <c r="F8" s="135" t="s">
        <v>1</v>
      </c>
      <c r="G8" s="23" t="s">
        <v>8</v>
      </c>
      <c r="H8" s="23"/>
      <c r="I8" s="23"/>
      <c r="J8" s="23"/>
      <c r="K8" s="23"/>
      <c r="L8" s="23"/>
      <c r="M8" s="23"/>
      <c r="N8" s="23"/>
      <c r="O8" s="23"/>
      <c r="P8" s="23"/>
    </row>
    <row r="9" spans="1:16" ht="15" customHeight="1">
      <c r="A9" s="23"/>
      <c r="B9" s="134" t="s">
        <v>704</v>
      </c>
      <c r="C9" s="134"/>
      <c r="D9" s="134"/>
      <c r="E9" s="134"/>
      <c r="F9" s="135" t="s">
        <v>1</v>
      </c>
      <c r="G9" s="23" t="s">
        <v>776</v>
      </c>
      <c r="H9" s="23"/>
      <c r="I9" s="23"/>
      <c r="J9" s="23"/>
      <c r="K9" s="23"/>
      <c r="L9" s="23"/>
      <c r="M9" s="23"/>
      <c r="N9" s="23"/>
      <c r="O9" s="23"/>
      <c r="P9" s="23"/>
    </row>
    <row r="10" spans="1:16" ht="6" customHeight="1"/>
    <row r="11" spans="1:16" ht="3" customHeight="1"/>
    <row r="12" spans="1:16" s="24" customFormat="1" ht="29.25" customHeight="1">
      <c r="B12" s="1860" t="s">
        <v>10</v>
      </c>
      <c r="C12" s="1861"/>
      <c r="D12" s="1861"/>
      <c r="E12" s="1861"/>
      <c r="F12" s="1862"/>
      <c r="G12" s="1860" t="s">
        <v>11</v>
      </c>
      <c r="H12" s="1861"/>
      <c r="I12" s="1862"/>
      <c r="J12" s="1860" t="s">
        <v>777</v>
      </c>
      <c r="K12" s="1863"/>
      <c r="L12" s="1863"/>
      <c r="M12" s="1864" t="s">
        <v>778</v>
      </c>
      <c r="N12" s="1864" t="s">
        <v>779</v>
      </c>
      <c r="O12" s="1864" t="s">
        <v>780</v>
      </c>
      <c r="P12" s="1864" t="s">
        <v>17</v>
      </c>
    </row>
    <row r="13" spans="1:16" s="24" customFormat="1" ht="29.25" customHeight="1">
      <c r="B13" s="1878" t="s">
        <v>18</v>
      </c>
      <c r="C13" s="1879"/>
      <c r="D13" s="1864" t="s">
        <v>19</v>
      </c>
      <c r="E13" s="1878" t="s">
        <v>20</v>
      </c>
      <c r="F13" s="1879"/>
      <c r="G13" s="1864" t="s">
        <v>21</v>
      </c>
      <c r="H13" s="1864" t="s">
        <v>781</v>
      </c>
      <c r="I13" s="1864" t="s">
        <v>782</v>
      </c>
      <c r="J13" s="1864" t="s">
        <v>783</v>
      </c>
      <c r="K13" s="1860" t="s">
        <v>784</v>
      </c>
      <c r="L13" s="1863"/>
      <c r="M13" s="1865"/>
      <c r="N13" s="1865"/>
      <c r="O13" s="1865"/>
      <c r="P13" s="1865"/>
    </row>
    <row r="14" spans="1:16" s="24" customFormat="1" ht="29.25" customHeight="1">
      <c r="B14" s="1880"/>
      <c r="C14" s="1881"/>
      <c r="D14" s="1866"/>
      <c r="E14" s="1880"/>
      <c r="F14" s="1881"/>
      <c r="G14" s="1867"/>
      <c r="H14" s="1867"/>
      <c r="I14" s="1867"/>
      <c r="J14" s="1866"/>
      <c r="K14" s="56" t="s">
        <v>785</v>
      </c>
      <c r="L14" s="57" t="s">
        <v>786</v>
      </c>
      <c r="M14" s="1866"/>
      <c r="N14" s="1866"/>
      <c r="O14" s="1866"/>
      <c r="P14" s="1866"/>
    </row>
    <row r="15" spans="1:16" s="137" customFormat="1" ht="10.5" customHeight="1">
      <c r="B15" s="1870" t="s">
        <v>24</v>
      </c>
      <c r="C15" s="1871"/>
      <c r="D15" s="138" t="s">
        <v>25</v>
      </c>
      <c r="E15" s="1870" t="s">
        <v>26</v>
      </c>
      <c r="F15" s="1871"/>
      <c r="G15" s="139" t="s">
        <v>27</v>
      </c>
      <c r="H15" s="139" t="s">
        <v>28</v>
      </c>
      <c r="I15" s="139" t="s">
        <v>29</v>
      </c>
      <c r="J15" s="139" t="s">
        <v>30</v>
      </c>
      <c r="K15" s="139" t="s">
        <v>31</v>
      </c>
      <c r="L15" s="139" t="s">
        <v>32</v>
      </c>
      <c r="M15" s="139" t="s">
        <v>33</v>
      </c>
      <c r="N15" s="139" t="s">
        <v>34</v>
      </c>
      <c r="O15" s="139">
        <v>12</v>
      </c>
      <c r="P15" s="139">
        <v>13</v>
      </c>
    </row>
    <row r="16" spans="1:16" ht="12.75" customHeight="1">
      <c r="A16" s="24"/>
      <c r="B16" s="1874"/>
      <c r="C16" s="1875"/>
      <c r="D16" s="1876"/>
      <c r="E16" s="1875"/>
      <c r="F16" s="1875"/>
      <c r="G16" s="1875"/>
      <c r="H16" s="1875"/>
      <c r="I16" s="1875"/>
      <c r="J16" s="1875"/>
      <c r="K16" s="1875"/>
      <c r="L16" s="1875"/>
      <c r="M16" s="1875"/>
      <c r="N16" s="1876"/>
      <c r="O16" s="1875"/>
      <c r="P16" s="1877"/>
    </row>
    <row r="17" spans="1:16" s="122" customFormat="1" ht="25.5" customHeight="1">
      <c r="A17" s="29"/>
      <c r="B17" s="1884">
        <v>1</v>
      </c>
      <c r="C17" s="1885"/>
      <c r="D17" s="112" t="s">
        <v>787</v>
      </c>
      <c r="E17" s="113" t="s">
        <v>47</v>
      </c>
      <c r="F17" s="114"/>
      <c r="G17" s="115" t="s">
        <v>788</v>
      </c>
      <c r="H17" s="116">
        <v>2000</v>
      </c>
      <c r="I17" s="101" t="s">
        <v>880</v>
      </c>
      <c r="J17" s="117" t="s">
        <v>790</v>
      </c>
      <c r="K17" s="116">
        <v>1968</v>
      </c>
      <c r="L17" s="118" t="s">
        <v>756</v>
      </c>
      <c r="M17" s="119" t="s">
        <v>791</v>
      </c>
      <c r="N17" s="112" t="s">
        <v>44</v>
      </c>
      <c r="O17" s="120">
        <v>3578000000</v>
      </c>
      <c r="P17" s="121"/>
    </row>
    <row r="18" spans="1:16" s="122" customFormat="1" ht="25.5" customHeight="1">
      <c r="A18" s="29"/>
      <c r="B18" s="1858">
        <v>2</v>
      </c>
      <c r="C18" s="1859"/>
      <c r="D18" s="123" t="s">
        <v>792</v>
      </c>
      <c r="E18" s="124" t="s">
        <v>47</v>
      </c>
      <c r="F18" s="125"/>
      <c r="G18" s="126" t="s">
        <v>793</v>
      </c>
      <c r="H18" s="127">
        <v>265</v>
      </c>
      <c r="I18" s="102" t="s">
        <v>881</v>
      </c>
      <c r="J18" s="128" t="s">
        <v>790</v>
      </c>
      <c r="K18" s="127">
        <v>1968</v>
      </c>
      <c r="L18" s="129" t="s">
        <v>756</v>
      </c>
      <c r="M18" s="133" t="s">
        <v>791</v>
      </c>
      <c r="N18" s="123" t="s">
        <v>44</v>
      </c>
      <c r="O18" s="130">
        <v>469350000</v>
      </c>
      <c r="P18" s="131"/>
    </row>
    <row r="19" spans="1:16" s="122" customFormat="1" ht="25.5" customHeight="1">
      <c r="A19" s="29"/>
      <c r="B19" s="1858">
        <v>3</v>
      </c>
      <c r="C19" s="1859"/>
      <c r="D19" s="123" t="s">
        <v>795</v>
      </c>
      <c r="E19" s="124" t="s">
        <v>47</v>
      </c>
      <c r="F19" s="125"/>
      <c r="G19" s="126" t="s">
        <v>796</v>
      </c>
      <c r="H19" s="127">
        <v>330</v>
      </c>
      <c r="I19" s="102" t="s">
        <v>882</v>
      </c>
      <c r="J19" s="128" t="s">
        <v>790</v>
      </c>
      <c r="K19" s="127">
        <v>1977</v>
      </c>
      <c r="L19" s="129" t="s">
        <v>756</v>
      </c>
      <c r="M19" s="133" t="s">
        <v>791</v>
      </c>
      <c r="N19" s="123" t="s">
        <v>44</v>
      </c>
      <c r="O19" s="130">
        <v>474085000</v>
      </c>
      <c r="P19" s="132"/>
    </row>
    <row r="20" spans="1:16" s="122" customFormat="1" ht="25.5" customHeight="1">
      <c r="A20" s="29"/>
      <c r="B20" s="1858">
        <v>4</v>
      </c>
      <c r="C20" s="1859"/>
      <c r="D20" s="123" t="s">
        <v>798</v>
      </c>
      <c r="E20" s="124" t="s">
        <v>47</v>
      </c>
      <c r="F20" s="125"/>
      <c r="G20" s="126" t="s">
        <v>799</v>
      </c>
      <c r="H20" s="131">
        <v>375</v>
      </c>
      <c r="I20" s="102" t="s">
        <v>883</v>
      </c>
      <c r="J20" s="128" t="s">
        <v>790</v>
      </c>
      <c r="K20" s="127">
        <v>1974</v>
      </c>
      <c r="L20" s="129" t="s">
        <v>756</v>
      </c>
      <c r="M20" s="133" t="s">
        <v>791</v>
      </c>
      <c r="N20" s="123" t="s">
        <v>44</v>
      </c>
      <c r="O20" s="130">
        <v>558750000</v>
      </c>
      <c r="P20" s="132"/>
    </row>
    <row r="21" spans="1:16" s="122" customFormat="1" ht="25.5" customHeight="1">
      <c r="A21" s="29"/>
      <c r="B21" s="1858">
        <v>5</v>
      </c>
      <c r="C21" s="1859"/>
      <c r="D21" s="123" t="s">
        <v>800</v>
      </c>
      <c r="E21" s="124" t="s">
        <v>47</v>
      </c>
      <c r="F21" s="125"/>
      <c r="G21" s="126" t="s">
        <v>801</v>
      </c>
      <c r="H21" s="131">
        <v>714</v>
      </c>
      <c r="I21" s="102" t="s">
        <v>884</v>
      </c>
      <c r="J21" s="128" t="s">
        <v>790</v>
      </c>
      <c r="K21" s="127">
        <v>1988</v>
      </c>
      <c r="L21" s="129" t="s">
        <v>756</v>
      </c>
      <c r="M21" s="133" t="s">
        <v>791</v>
      </c>
      <c r="N21" s="123" t="s">
        <v>44</v>
      </c>
      <c r="O21" s="130">
        <v>1181670000</v>
      </c>
      <c r="P21" s="131"/>
    </row>
    <row r="22" spans="1:16" s="122" customFormat="1" ht="25.5" customHeight="1">
      <c r="A22" s="29"/>
      <c r="B22" s="1858">
        <v>6</v>
      </c>
      <c r="C22" s="1859"/>
      <c r="D22" s="123" t="s">
        <v>803</v>
      </c>
      <c r="E22" s="124" t="s">
        <v>47</v>
      </c>
      <c r="F22" s="125"/>
      <c r="G22" s="126" t="s">
        <v>804</v>
      </c>
      <c r="H22" s="131">
        <v>484</v>
      </c>
      <c r="I22" s="102" t="s">
        <v>885</v>
      </c>
      <c r="J22" s="128" t="s">
        <v>790</v>
      </c>
      <c r="K22" s="127">
        <v>2004</v>
      </c>
      <c r="L22" s="129" t="s">
        <v>756</v>
      </c>
      <c r="M22" s="133" t="s">
        <v>791</v>
      </c>
      <c r="N22" s="123" t="s">
        <v>44</v>
      </c>
      <c r="O22" s="130">
        <v>865876000</v>
      </c>
      <c r="P22" s="132"/>
    </row>
    <row r="23" spans="1:16" s="122" customFormat="1" ht="25.5" customHeight="1">
      <c r="A23" s="29"/>
      <c r="B23" s="1858">
        <v>7</v>
      </c>
      <c r="C23" s="1859"/>
      <c r="D23" s="123" t="s">
        <v>803</v>
      </c>
      <c r="E23" s="124" t="s">
        <v>47</v>
      </c>
      <c r="F23" s="125"/>
      <c r="G23" s="126" t="s">
        <v>806</v>
      </c>
      <c r="H23" s="131">
        <v>350</v>
      </c>
      <c r="I23" s="102" t="s">
        <v>886</v>
      </c>
      <c r="J23" s="128" t="s">
        <v>790</v>
      </c>
      <c r="K23" s="127">
        <v>1993</v>
      </c>
      <c r="L23" s="129" t="s">
        <v>756</v>
      </c>
      <c r="M23" s="133" t="s">
        <v>791</v>
      </c>
      <c r="N23" s="123" t="s">
        <v>44</v>
      </c>
      <c r="O23" s="130">
        <v>579250000</v>
      </c>
      <c r="P23" s="131"/>
    </row>
    <row r="24" spans="1:16" ht="20.100000000000001" customHeight="1">
      <c r="A24" s="24"/>
      <c r="B24" s="1872"/>
      <c r="C24" s="1873"/>
      <c r="D24" s="4"/>
      <c r="E24" s="58"/>
      <c r="F24" s="6"/>
      <c r="G24" s="18"/>
      <c r="H24" s="5"/>
      <c r="I24" s="59"/>
      <c r="J24" s="5"/>
      <c r="K24" s="5"/>
      <c r="L24" s="53"/>
      <c r="M24" s="52"/>
      <c r="N24" s="60"/>
      <c r="O24" s="67"/>
      <c r="P24" s="7"/>
    </row>
    <row r="25" spans="1:16" s="61" customFormat="1" ht="20.100000000000001" customHeight="1">
      <c r="A25" s="25"/>
      <c r="B25" s="3"/>
      <c r="C25" s="3"/>
      <c r="D25" s="2"/>
      <c r="E25" s="2"/>
      <c r="F25" s="1"/>
      <c r="G25" s="10"/>
      <c r="H25" s="17"/>
      <c r="I25" s="2"/>
      <c r="J25" s="2"/>
      <c r="K25" s="2"/>
      <c r="M25" s="1868" t="s">
        <v>724</v>
      </c>
      <c r="N25" s="1869"/>
      <c r="O25" s="68">
        <f>SUM(O17:O24)</f>
        <v>7706981000</v>
      </c>
      <c r="P25" s="39"/>
    </row>
    <row r="26" spans="1:16" s="61" customFormat="1" ht="20.100000000000001" customHeight="1">
      <c r="A26" s="25"/>
      <c r="B26" s="3"/>
      <c r="C26" s="3"/>
      <c r="D26" s="2"/>
      <c r="E26" s="2"/>
      <c r="F26" s="1"/>
      <c r="G26" s="10"/>
      <c r="H26" s="17"/>
      <c r="I26" s="2"/>
      <c r="J26" s="2"/>
      <c r="K26" s="2"/>
      <c r="N26" s="62"/>
      <c r="O26" s="63"/>
      <c r="P26" s="39"/>
    </row>
    <row r="27" spans="1:16" s="106" customFormat="1" ht="20.100000000000001" customHeight="1">
      <c r="C27" s="1851" t="s">
        <v>889</v>
      </c>
      <c r="D27" s="1851"/>
      <c r="E27" s="1851"/>
      <c r="F27" s="1851"/>
      <c r="G27" s="1851"/>
      <c r="H27" s="107"/>
      <c r="M27" s="1852" t="s">
        <v>1405</v>
      </c>
      <c r="N27" s="1853"/>
      <c r="O27" s="1853"/>
    </row>
    <row r="28" spans="1:16" s="106" customFormat="1" ht="20.100000000000001" customHeight="1">
      <c r="C28" s="1854" t="s">
        <v>888</v>
      </c>
      <c r="D28" s="1854"/>
      <c r="E28" s="1854"/>
      <c r="F28" s="1854"/>
      <c r="G28" s="1854"/>
      <c r="H28" s="107"/>
      <c r="M28" s="1855" t="s">
        <v>887</v>
      </c>
      <c r="N28" s="1855"/>
      <c r="O28" s="1855"/>
      <c r="P28" s="107"/>
    </row>
    <row r="29" spans="1:16" s="106" customFormat="1" ht="50.1" customHeight="1">
      <c r="D29" s="1856"/>
      <c r="E29" s="1856"/>
      <c r="F29" s="1856"/>
      <c r="G29" s="1856"/>
      <c r="H29" s="107"/>
      <c r="M29" s="1856"/>
      <c r="N29" s="1856"/>
      <c r="O29" s="1856"/>
    </row>
    <row r="30" spans="1:16" s="108" customFormat="1" ht="20.100000000000001" customHeight="1">
      <c r="C30" s="1857" t="s">
        <v>1339</v>
      </c>
      <c r="D30" s="1857"/>
      <c r="E30" s="1857"/>
      <c r="F30" s="1857"/>
      <c r="G30" s="1857"/>
      <c r="H30" s="109"/>
      <c r="M30" s="1857" t="s">
        <v>1402</v>
      </c>
      <c r="N30" s="1857"/>
      <c r="O30" s="1857"/>
    </row>
    <row r="31" spans="1:16" s="103" customFormat="1" ht="20.100000000000001" customHeight="1">
      <c r="C31" s="1849" t="s">
        <v>1340</v>
      </c>
      <c r="D31" s="1849"/>
      <c r="E31" s="1849"/>
      <c r="F31" s="1849"/>
      <c r="G31" s="1849"/>
      <c r="H31" s="111"/>
      <c r="M31" s="1850" t="s">
        <v>1403</v>
      </c>
      <c r="N31" s="1850"/>
      <c r="O31" s="1850"/>
      <c r="P31" s="110"/>
    </row>
    <row r="32" spans="1:16" ht="20.100000000000001" customHeight="1"/>
    <row r="33" spans="1:16" ht="20.100000000000001" customHeight="1"/>
    <row r="34" spans="1:16" ht="20.100000000000001" customHeight="1"/>
    <row r="35" spans="1:16" ht="20.100000000000001" customHeight="1">
      <c r="A35" s="23"/>
      <c r="B35" s="1883" t="str">
        <f>B1</f>
        <v>KARTU INVENTARIS BARANG (KIB) A</v>
      </c>
      <c r="C35" s="1883"/>
      <c r="D35" s="1883"/>
      <c r="E35" s="1883"/>
      <c r="F35" s="1883"/>
      <c r="G35" s="1883"/>
      <c r="H35" s="1883"/>
      <c r="I35" s="1883"/>
      <c r="J35" s="1883"/>
      <c r="K35" s="1883"/>
      <c r="L35" s="1883"/>
      <c r="M35" s="1883"/>
      <c r="N35" s="1883"/>
      <c r="O35" s="1883"/>
      <c r="P35" s="1883"/>
    </row>
    <row r="36" spans="1:16" ht="20.100000000000001" customHeight="1">
      <c r="A36" s="23"/>
      <c r="B36" s="1882" t="str">
        <f>B2</f>
        <v>TANAH</v>
      </c>
      <c r="C36" s="1882"/>
      <c r="D36" s="1882"/>
      <c r="E36" s="1882"/>
      <c r="F36" s="1882"/>
      <c r="G36" s="1882"/>
      <c r="H36" s="1882"/>
      <c r="I36" s="1882"/>
      <c r="J36" s="1882"/>
      <c r="K36" s="1882"/>
      <c r="L36" s="1882"/>
      <c r="M36" s="1882"/>
      <c r="N36" s="1882"/>
      <c r="O36" s="1882"/>
      <c r="P36" s="1882"/>
    </row>
    <row r="37" spans="1:16" ht="15" customHeight="1">
      <c r="A37" s="23"/>
      <c r="B37" s="134" t="str">
        <f>B3</f>
        <v>Provinsi</v>
      </c>
      <c r="C37" s="134"/>
      <c r="D37" s="134"/>
      <c r="E37" s="134"/>
      <c r="F37" s="135" t="s">
        <v>1</v>
      </c>
      <c r="G37" s="23" t="str">
        <f>G3</f>
        <v>DAERAH KHUSUS IBUKOTA JAKARTA</v>
      </c>
      <c r="H37" s="23"/>
      <c r="I37" s="23"/>
      <c r="J37" s="23"/>
      <c r="K37" s="23"/>
      <c r="L37" s="23"/>
      <c r="M37" s="23"/>
      <c r="N37" s="23"/>
      <c r="O37" s="23"/>
      <c r="P37" s="23"/>
    </row>
    <row r="38" spans="1:16" ht="15" customHeight="1">
      <c r="A38" s="23"/>
      <c r="B38" s="134" t="str">
        <f t="shared" ref="B38:B43" si="0">B4</f>
        <v>Kab./Kota</v>
      </c>
      <c r="C38" s="134"/>
      <c r="D38" s="134"/>
      <c r="E38" s="134"/>
      <c r="F38" s="135" t="s">
        <v>1</v>
      </c>
      <c r="G38" s="23" t="str">
        <f>G4</f>
        <v>KOTA JAKARTA TIMUR</v>
      </c>
      <c r="H38" s="23"/>
      <c r="I38" s="23"/>
      <c r="J38" s="23"/>
      <c r="K38" s="23"/>
      <c r="L38" s="23"/>
      <c r="M38" s="23"/>
      <c r="N38" s="23"/>
      <c r="O38" s="23"/>
      <c r="P38" s="23"/>
    </row>
    <row r="39" spans="1:16" ht="15" customHeight="1">
      <c r="A39" s="23"/>
      <c r="B39" s="134" t="str">
        <f t="shared" si="0"/>
        <v>Bidang</v>
      </c>
      <c r="C39" s="134"/>
      <c r="D39" s="134"/>
      <c r="E39" s="134"/>
      <c r="F39" s="135" t="s">
        <v>1</v>
      </c>
      <c r="G39" s="23" t="str">
        <f>G5</f>
        <v>BIDANG KESEHATAN</v>
      </c>
      <c r="H39" s="23"/>
      <c r="I39" s="23"/>
      <c r="J39" s="23"/>
      <c r="K39" s="23"/>
      <c r="L39" s="23"/>
      <c r="M39" s="23"/>
      <c r="N39" s="23"/>
      <c r="O39" s="23"/>
      <c r="P39" s="23"/>
    </row>
    <row r="40" spans="1:16" ht="15" customHeight="1">
      <c r="A40" s="23"/>
      <c r="B40" s="134" t="str">
        <f t="shared" si="0"/>
        <v>Unit Organisasi</v>
      </c>
      <c r="C40" s="134"/>
      <c r="D40" s="134"/>
      <c r="E40" s="134"/>
      <c r="F40" s="135" t="s">
        <v>1</v>
      </c>
      <c r="G40" s="23" t="str">
        <f>G6</f>
        <v>SUDIN KESEHATAN MASYARAKAT</v>
      </c>
      <c r="H40" s="23"/>
      <c r="I40" s="23" t="s">
        <v>711</v>
      </c>
      <c r="J40" s="23"/>
      <c r="K40" s="23"/>
      <c r="L40" s="23"/>
      <c r="M40" s="23"/>
      <c r="N40" s="23"/>
      <c r="O40" s="23"/>
      <c r="P40" s="23"/>
    </row>
    <row r="41" spans="1:16" ht="15" customHeight="1">
      <c r="A41" s="23"/>
      <c r="B41" s="134" t="str">
        <f t="shared" si="0"/>
        <v>Sub Unit Organisasi</v>
      </c>
      <c r="C41" s="134"/>
      <c r="D41" s="134"/>
      <c r="E41" s="134"/>
      <c r="F41" s="135" t="s">
        <v>1</v>
      </c>
      <c r="G41" s="23" t="str">
        <f>G7</f>
        <v>PKM KEC. MATRAMAN</v>
      </c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5" customHeight="1">
      <c r="A42" s="23"/>
      <c r="B42" s="134" t="str">
        <f t="shared" si="0"/>
        <v>U P B</v>
      </c>
      <c r="C42" s="134"/>
      <c r="D42" s="134"/>
      <c r="E42" s="134"/>
      <c r="F42" s="135" t="s">
        <v>1</v>
      </c>
      <c r="G42" s="23" t="s">
        <v>8</v>
      </c>
      <c r="H42" s="23"/>
      <c r="I42" s="23"/>
      <c r="J42" s="23"/>
      <c r="K42" s="23"/>
      <c r="L42" s="23"/>
      <c r="M42" s="23"/>
      <c r="N42" s="23"/>
      <c r="O42" s="23"/>
      <c r="P42" s="23"/>
    </row>
    <row r="43" spans="1:16" ht="15" customHeight="1">
      <c r="A43" s="23"/>
      <c r="B43" s="134" t="str">
        <f t="shared" si="0"/>
        <v xml:space="preserve">NO. KODE LOKASI </v>
      </c>
      <c r="C43" s="134"/>
      <c r="D43" s="134"/>
      <c r="E43" s="134"/>
      <c r="F43" s="135" t="s">
        <v>1</v>
      </c>
      <c r="G43" s="23" t="str">
        <f>G9</f>
        <v>11.09.05.07.01.09.57.00</v>
      </c>
      <c r="H43" s="23"/>
      <c r="I43" s="23"/>
      <c r="J43" s="23"/>
      <c r="K43" s="23"/>
      <c r="L43" s="23"/>
      <c r="M43" s="23"/>
      <c r="N43" s="23"/>
      <c r="O43" s="23"/>
      <c r="P43" s="23"/>
    </row>
    <row r="44" spans="1:16" ht="6" customHeight="1"/>
    <row r="45" spans="1:16" ht="3" customHeight="1"/>
    <row r="46" spans="1:16" s="24" customFormat="1" ht="29.25" customHeight="1">
      <c r="B46" s="1860" t="s">
        <v>10</v>
      </c>
      <c r="C46" s="1861"/>
      <c r="D46" s="1861"/>
      <c r="E46" s="1861"/>
      <c r="F46" s="1862"/>
      <c r="G46" s="1860" t="s">
        <v>11</v>
      </c>
      <c r="H46" s="1861"/>
      <c r="I46" s="1862"/>
      <c r="J46" s="1860" t="s">
        <v>777</v>
      </c>
      <c r="K46" s="1863"/>
      <c r="L46" s="1863"/>
      <c r="M46" s="1864" t="s">
        <v>778</v>
      </c>
      <c r="N46" s="1864" t="s">
        <v>779</v>
      </c>
      <c r="O46" s="1864" t="s">
        <v>780</v>
      </c>
      <c r="P46" s="1864" t="s">
        <v>17</v>
      </c>
    </row>
    <row r="47" spans="1:16" s="24" customFormat="1" ht="29.25" customHeight="1">
      <c r="B47" s="1878" t="s">
        <v>18</v>
      </c>
      <c r="C47" s="1879"/>
      <c r="D47" s="1864" t="s">
        <v>19</v>
      </c>
      <c r="E47" s="1878" t="s">
        <v>20</v>
      </c>
      <c r="F47" s="1879"/>
      <c r="G47" s="1864" t="s">
        <v>21</v>
      </c>
      <c r="H47" s="1864" t="s">
        <v>781</v>
      </c>
      <c r="I47" s="1864" t="s">
        <v>782</v>
      </c>
      <c r="J47" s="1864" t="s">
        <v>783</v>
      </c>
      <c r="K47" s="1860" t="s">
        <v>784</v>
      </c>
      <c r="L47" s="1863"/>
      <c r="M47" s="1865"/>
      <c r="N47" s="1865"/>
      <c r="O47" s="1865"/>
      <c r="P47" s="1865"/>
    </row>
    <row r="48" spans="1:16" s="24" customFormat="1" ht="29.25" customHeight="1">
      <c r="B48" s="1880"/>
      <c r="C48" s="1881"/>
      <c r="D48" s="1866"/>
      <c r="E48" s="1880"/>
      <c r="F48" s="1881"/>
      <c r="G48" s="1867"/>
      <c r="H48" s="1867"/>
      <c r="I48" s="1867"/>
      <c r="J48" s="1866"/>
      <c r="K48" s="56" t="s">
        <v>785</v>
      </c>
      <c r="L48" s="57" t="s">
        <v>786</v>
      </c>
      <c r="M48" s="1866"/>
      <c r="N48" s="1866"/>
      <c r="O48" s="1866"/>
      <c r="P48" s="1866"/>
    </row>
    <row r="49" spans="1:16" s="137" customFormat="1" ht="10.5" customHeight="1">
      <c r="B49" s="1870" t="s">
        <v>24</v>
      </c>
      <c r="C49" s="1871"/>
      <c r="D49" s="138" t="s">
        <v>25</v>
      </c>
      <c r="E49" s="1870" t="s">
        <v>26</v>
      </c>
      <c r="F49" s="1871"/>
      <c r="G49" s="139" t="s">
        <v>27</v>
      </c>
      <c r="H49" s="139" t="s">
        <v>28</v>
      </c>
      <c r="I49" s="139" t="s">
        <v>29</v>
      </c>
      <c r="J49" s="139" t="s">
        <v>30</v>
      </c>
      <c r="K49" s="139" t="s">
        <v>31</v>
      </c>
      <c r="L49" s="139" t="s">
        <v>32</v>
      </c>
      <c r="M49" s="139" t="s">
        <v>33</v>
      </c>
      <c r="N49" s="139" t="s">
        <v>34</v>
      </c>
      <c r="O49" s="139">
        <v>12</v>
      </c>
      <c r="P49" s="139">
        <v>13</v>
      </c>
    </row>
    <row r="50" spans="1:16" ht="12.75" customHeight="1">
      <c r="A50" s="24"/>
      <c r="B50" s="1874"/>
      <c r="C50" s="1875"/>
      <c r="D50" s="1876"/>
      <c r="E50" s="1875"/>
      <c r="F50" s="1875"/>
      <c r="G50" s="1875"/>
      <c r="H50" s="1875"/>
      <c r="I50" s="1875"/>
      <c r="J50" s="1875"/>
      <c r="K50" s="1875"/>
      <c r="L50" s="1875"/>
      <c r="M50" s="1875"/>
      <c r="N50" s="1876"/>
      <c r="O50" s="1875"/>
      <c r="P50" s="1877"/>
    </row>
    <row r="51" spans="1:16" s="122" customFormat="1" ht="25.5" customHeight="1">
      <c r="A51" s="29"/>
      <c r="B51" s="1884">
        <v>1</v>
      </c>
      <c r="C51" s="1885"/>
      <c r="D51" s="112" t="s">
        <v>787</v>
      </c>
      <c r="E51" s="113" t="s">
        <v>47</v>
      </c>
      <c r="F51" s="114"/>
      <c r="G51" s="115" t="s">
        <v>788</v>
      </c>
      <c r="H51" s="116">
        <v>2000</v>
      </c>
      <c r="I51" s="101" t="s">
        <v>880</v>
      </c>
      <c r="J51" s="117" t="s">
        <v>790</v>
      </c>
      <c r="K51" s="116" t="s">
        <v>756</v>
      </c>
      <c r="L51" s="118" t="s">
        <v>756</v>
      </c>
      <c r="M51" s="119" t="s">
        <v>791</v>
      </c>
      <c r="N51" s="112" t="s">
        <v>44</v>
      </c>
      <c r="O51" s="120">
        <v>3578000000</v>
      </c>
      <c r="P51" s="121"/>
    </row>
    <row r="52" spans="1:16" s="122" customFormat="1" ht="25.5" customHeight="1">
      <c r="A52" s="29"/>
      <c r="B52" s="1858"/>
      <c r="C52" s="1859"/>
      <c r="D52" s="123"/>
      <c r="E52" s="124"/>
      <c r="F52" s="125"/>
      <c r="G52" s="126"/>
      <c r="H52" s="127"/>
      <c r="I52" s="102"/>
      <c r="J52" s="128"/>
      <c r="K52" s="127"/>
      <c r="L52" s="129"/>
      <c r="M52" s="133"/>
      <c r="N52" s="123"/>
      <c r="O52" s="130"/>
      <c r="P52" s="131"/>
    </row>
    <row r="53" spans="1:16" s="122" customFormat="1" ht="25.5" customHeight="1">
      <c r="A53" s="29"/>
      <c r="B53" s="1858"/>
      <c r="C53" s="1859"/>
      <c r="D53" s="123"/>
      <c r="E53" s="124"/>
      <c r="F53" s="125"/>
      <c r="G53" s="126"/>
      <c r="H53" s="127"/>
      <c r="I53" s="102"/>
      <c r="J53" s="128"/>
      <c r="K53" s="127"/>
      <c r="L53" s="129"/>
      <c r="M53" s="133"/>
      <c r="N53" s="123"/>
      <c r="O53" s="130"/>
      <c r="P53" s="132"/>
    </row>
    <row r="54" spans="1:16" s="122" customFormat="1" ht="25.5" customHeight="1">
      <c r="A54" s="29"/>
      <c r="B54" s="1858"/>
      <c r="C54" s="1859"/>
      <c r="D54" s="123"/>
      <c r="E54" s="124"/>
      <c r="F54" s="125"/>
      <c r="G54" s="126"/>
      <c r="H54" s="131"/>
      <c r="I54" s="102"/>
      <c r="J54" s="128"/>
      <c r="K54" s="127"/>
      <c r="L54" s="129"/>
      <c r="M54" s="133"/>
      <c r="N54" s="123"/>
      <c r="O54" s="130"/>
      <c r="P54" s="132"/>
    </row>
    <row r="55" spans="1:16" s="122" customFormat="1" ht="25.5" customHeight="1">
      <c r="A55" s="29"/>
      <c r="B55" s="1858"/>
      <c r="C55" s="1859"/>
      <c r="D55" s="123"/>
      <c r="E55" s="124"/>
      <c r="F55" s="125"/>
      <c r="G55" s="126"/>
      <c r="H55" s="131"/>
      <c r="I55" s="102"/>
      <c r="J55" s="128"/>
      <c r="K55" s="127"/>
      <c r="L55" s="129"/>
      <c r="M55" s="133"/>
      <c r="N55" s="123"/>
      <c r="O55" s="130"/>
      <c r="P55" s="131"/>
    </row>
    <row r="56" spans="1:16" s="122" customFormat="1" ht="25.5" customHeight="1">
      <c r="A56" s="29"/>
      <c r="B56" s="1858"/>
      <c r="C56" s="1859"/>
      <c r="D56" s="123"/>
      <c r="E56" s="124"/>
      <c r="F56" s="125"/>
      <c r="G56" s="126"/>
      <c r="H56" s="131"/>
      <c r="I56" s="102"/>
      <c r="J56" s="128"/>
      <c r="K56" s="127"/>
      <c r="L56" s="129"/>
      <c r="M56" s="133"/>
      <c r="N56" s="123"/>
      <c r="O56" s="130"/>
      <c r="P56" s="132"/>
    </row>
    <row r="57" spans="1:16" s="122" customFormat="1" ht="25.5" customHeight="1">
      <c r="A57" s="29"/>
      <c r="B57" s="1858"/>
      <c r="C57" s="1859"/>
      <c r="D57" s="123"/>
      <c r="E57" s="124"/>
      <c r="F57" s="125"/>
      <c r="G57" s="126"/>
      <c r="H57" s="131"/>
      <c r="I57" s="102"/>
      <c r="J57" s="128"/>
      <c r="K57" s="127"/>
      <c r="L57" s="129"/>
      <c r="M57" s="133"/>
      <c r="N57" s="123"/>
      <c r="O57" s="130"/>
      <c r="P57" s="131"/>
    </row>
    <row r="58" spans="1:16" ht="20.100000000000001" customHeight="1">
      <c r="A58" s="24"/>
      <c r="B58" s="1872"/>
      <c r="C58" s="1873"/>
      <c r="D58" s="4"/>
      <c r="E58" s="58"/>
      <c r="F58" s="6"/>
      <c r="G58" s="18"/>
      <c r="H58" s="5"/>
      <c r="I58" s="59"/>
      <c r="J58" s="5"/>
      <c r="K58" s="5"/>
      <c r="L58" s="53"/>
      <c r="M58" s="52"/>
      <c r="N58" s="60"/>
      <c r="O58" s="67"/>
      <c r="P58" s="7"/>
    </row>
    <row r="59" spans="1:16" s="61" customFormat="1" ht="20.100000000000001" customHeight="1">
      <c r="A59" s="25"/>
      <c r="B59" s="3"/>
      <c r="C59" s="3"/>
      <c r="D59" s="2"/>
      <c r="E59" s="2"/>
      <c r="F59" s="1"/>
      <c r="G59" s="10"/>
      <c r="H59" s="17"/>
      <c r="I59" s="2"/>
      <c r="J59" s="2"/>
      <c r="K59" s="2"/>
      <c r="M59" s="1868" t="s">
        <v>724</v>
      </c>
      <c r="N59" s="1869"/>
      <c r="O59" s="68">
        <f>SUM(O51:O58)</f>
        <v>3578000000</v>
      </c>
      <c r="P59" s="39"/>
    </row>
    <row r="60" spans="1:16" s="61" customFormat="1" ht="20.100000000000001" customHeight="1">
      <c r="A60" s="25"/>
      <c r="B60" s="3"/>
      <c r="C60" s="3"/>
      <c r="D60" s="2"/>
      <c r="E60" s="2"/>
      <c r="F60" s="1"/>
      <c r="G60" s="10"/>
      <c r="H60" s="17"/>
      <c r="I60" s="2"/>
      <c r="J60" s="2"/>
      <c r="K60" s="2"/>
      <c r="N60" s="62"/>
      <c r="O60" s="63"/>
      <c r="P60" s="39"/>
    </row>
    <row r="61" spans="1:16" s="106" customFormat="1" ht="20.100000000000001" customHeight="1">
      <c r="C61" s="1851" t="s">
        <v>889</v>
      </c>
      <c r="D61" s="1851"/>
      <c r="E61" s="1851"/>
      <c r="F61" s="1851"/>
      <c r="G61" s="1851"/>
      <c r="H61" s="107"/>
      <c r="M61" s="1852" t="str">
        <f>M27</f>
        <v>Jakarta, 1 Juli 2015</v>
      </c>
      <c r="N61" s="1853"/>
      <c r="O61" s="1853"/>
    </row>
    <row r="62" spans="1:16" s="106" customFormat="1" ht="20.100000000000001" customHeight="1">
      <c r="C62" s="1854" t="s">
        <v>888</v>
      </c>
      <c r="D62" s="1854"/>
      <c r="E62" s="1854"/>
      <c r="F62" s="1854"/>
      <c r="G62" s="1854"/>
      <c r="H62" s="107"/>
      <c r="M62" s="1855" t="s">
        <v>887</v>
      </c>
      <c r="N62" s="1855"/>
      <c r="O62" s="1855"/>
      <c r="P62" s="107"/>
    </row>
    <row r="63" spans="1:16" s="106" customFormat="1" ht="50.1" customHeight="1">
      <c r="D63" s="1856"/>
      <c r="E63" s="1856"/>
      <c r="F63" s="1856"/>
      <c r="G63" s="1856"/>
      <c r="H63" s="107"/>
      <c r="M63" s="1856"/>
      <c r="N63" s="1856"/>
      <c r="O63" s="1856"/>
    </row>
    <row r="64" spans="1:16" s="108" customFormat="1" ht="20.100000000000001" customHeight="1">
      <c r="C64" s="1857" t="str">
        <f>C30</f>
        <v>dr. Herni Lestyaningsih</v>
      </c>
      <c r="D64" s="1857"/>
      <c r="E64" s="1857"/>
      <c r="F64" s="1857"/>
      <c r="G64" s="1857"/>
      <c r="H64" s="109"/>
      <c r="M64" s="1857" t="str">
        <f>M30</f>
        <v>Ismadi Wibowo</v>
      </c>
      <c r="N64" s="1857"/>
      <c r="O64" s="1857"/>
    </row>
    <row r="65" spans="1:16" s="103" customFormat="1" ht="20.100000000000001" customHeight="1">
      <c r="C65" s="1849" t="str">
        <f>C31</f>
        <v>NIP. 197503162006042018</v>
      </c>
      <c r="D65" s="1849"/>
      <c r="E65" s="1849"/>
      <c r="F65" s="1849"/>
      <c r="G65" s="1849"/>
      <c r="H65" s="111"/>
      <c r="M65" s="1850" t="str">
        <f>M31</f>
        <v>NIP. 196705081987121002</v>
      </c>
      <c r="N65" s="1850"/>
      <c r="O65" s="1850"/>
      <c r="P65" s="110"/>
    </row>
    <row r="66" spans="1:16" ht="20.100000000000001" customHeight="1">
      <c r="C66" s="13" t="s">
        <v>711</v>
      </c>
    </row>
    <row r="67" spans="1:16" ht="20.100000000000001" customHeight="1"/>
    <row r="68" spans="1:16" ht="20.100000000000001" customHeight="1"/>
    <row r="69" spans="1:16" ht="20.100000000000001" customHeight="1">
      <c r="A69" s="23"/>
      <c r="B69" s="1883" t="str">
        <f>B35</f>
        <v>KARTU INVENTARIS BARANG (KIB) A</v>
      </c>
      <c r="C69" s="1883"/>
      <c r="D69" s="1883"/>
      <c r="E69" s="1883"/>
      <c r="F69" s="1883"/>
      <c r="G69" s="1883"/>
      <c r="H69" s="1883"/>
      <c r="I69" s="1883"/>
      <c r="J69" s="1883"/>
      <c r="K69" s="1883"/>
      <c r="L69" s="1883"/>
      <c r="M69" s="1883"/>
      <c r="N69" s="1883"/>
      <c r="O69" s="1883"/>
      <c r="P69" s="1883"/>
    </row>
    <row r="70" spans="1:16" ht="20.100000000000001" customHeight="1">
      <c r="A70" s="23"/>
      <c r="B70" s="1882" t="str">
        <f>B36</f>
        <v>TANAH</v>
      </c>
      <c r="C70" s="1882"/>
      <c r="D70" s="1882"/>
      <c r="E70" s="1882"/>
      <c r="F70" s="1882"/>
      <c r="G70" s="1882"/>
      <c r="H70" s="1882"/>
      <c r="I70" s="1882"/>
      <c r="J70" s="1882"/>
      <c r="K70" s="1882"/>
      <c r="L70" s="1882"/>
      <c r="M70" s="1882"/>
      <c r="N70" s="1882"/>
      <c r="O70" s="1882"/>
      <c r="P70" s="1882"/>
    </row>
    <row r="71" spans="1:16" ht="15" customHeight="1">
      <c r="A71" s="23"/>
      <c r="B71" s="134" t="str">
        <f>B37</f>
        <v>Provinsi</v>
      </c>
      <c r="C71" s="134"/>
      <c r="D71" s="134"/>
      <c r="E71" s="134"/>
      <c r="F71" s="135" t="s">
        <v>1</v>
      </c>
      <c r="G71" s="23" t="str">
        <f>G37</f>
        <v>DAERAH KHUSUS IBUKOTA JAKARTA</v>
      </c>
      <c r="H71" s="23"/>
      <c r="I71" s="23"/>
      <c r="J71" s="23"/>
      <c r="K71" s="23"/>
      <c r="L71" s="23"/>
      <c r="M71" s="23"/>
      <c r="N71" s="23"/>
      <c r="O71" s="23"/>
      <c r="P71" s="23"/>
    </row>
    <row r="72" spans="1:16" ht="15" customHeight="1">
      <c r="A72" s="23"/>
      <c r="B72" s="134" t="str">
        <f t="shared" ref="B72:B77" si="1">B38</f>
        <v>Kab./Kota</v>
      </c>
      <c r="C72" s="134"/>
      <c r="D72" s="134"/>
      <c r="E72" s="134"/>
      <c r="F72" s="135" t="s">
        <v>1</v>
      </c>
      <c r="G72" s="23" t="str">
        <f t="shared" ref="G72:G77" si="2">G38</f>
        <v>KOTA JAKARTA TIMUR</v>
      </c>
      <c r="H72" s="23"/>
      <c r="I72" s="23"/>
      <c r="J72" s="23"/>
      <c r="K72" s="23"/>
      <c r="L72" s="23"/>
      <c r="M72" s="23"/>
      <c r="N72" s="23"/>
      <c r="O72" s="23"/>
      <c r="P72" s="23"/>
    </row>
    <row r="73" spans="1:16" ht="15" customHeight="1">
      <c r="A73" s="23"/>
      <c r="B73" s="134" t="str">
        <f t="shared" si="1"/>
        <v>Bidang</v>
      </c>
      <c r="C73" s="134"/>
      <c r="D73" s="134"/>
      <c r="E73" s="134"/>
      <c r="F73" s="135" t="s">
        <v>1</v>
      </c>
      <c r="G73" s="23" t="str">
        <f t="shared" si="2"/>
        <v>BIDANG KESEHATAN</v>
      </c>
      <c r="H73" s="23"/>
      <c r="I73" s="23"/>
      <c r="J73" s="23"/>
      <c r="K73" s="23"/>
      <c r="L73" s="23"/>
      <c r="M73" s="23"/>
      <c r="N73" s="23"/>
      <c r="O73" s="23"/>
      <c r="P73" s="23"/>
    </row>
    <row r="74" spans="1:16" ht="15" customHeight="1">
      <c r="A74" s="23"/>
      <c r="B74" s="134" t="str">
        <f t="shared" si="1"/>
        <v>Unit Organisasi</v>
      </c>
      <c r="C74" s="134"/>
      <c r="D74" s="134"/>
      <c r="E74" s="134"/>
      <c r="F74" s="135" t="s">
        <v>1</v>
      </c>
      <c r="G74" s="23" t="str">
        <f t="shared" si="2"/>
        <v>SUDIN KESEHATAN MASYARAKAT</v>
      </c>
      <c r="H74" s="23"/>
      <c r="I74" s="23" t="s">
        <v>711</v>
      </c>
      <c r="J74" s="23"/>
      <c r="K74" s="23"/>
      <c r="L74" s="23"/>
      <c r="M74" s="23"/>
      <c r="N74" s="23"/>
      <c r="O74" s="23"/>
      <c r="P74" s="23"/>
    </row>
    <row r="75" spans="1:16" ht="15" customHeight="1">
      <c r="A75" s="23"/>
      <c r="B75" s="134" t="str">
        <f t="shared" si="1"/>
        <v>Sub Unit Organisasi</v>
      </c>
      <c r="C75" s="134"/>
      <c r="D75" s="134"/>
      <c r="E75" s="134"/>
      <c r="F75" s="135" t="s">
        <v>1</v>
      </c>
      <c r="G75" s="23" t="str">
        <f t="shared" si="2"/>
        <v>PKM KEC. MATRAMAN</v>
      </c>
      <c r="H75" s="23"/>
      <c r="I75" s="23"/>
      <c r="J75" s="23"/>
      <c r="K75" s="23"/>
      <c r="L75" s="23"/>
      <c r="M75" s="23"/>
      <c r="N75" s="23"/>
      <c r="O75" s="23"/>
      <c r="P75" s="23"/>
    </row>
    <row r="76" spans="1:16" ht="15" customHeight="1">
      <c r="A76" s="23"/>
      <c r="B76" s="134" t="str">
        <f t="shared" si="1"/>
        <v>U P B</v>
      </c>
      <c r="C76" s="134"/>
      <c r="D76" s="134"/>
      <c r="E76" s="134"/>
      <c r="F76" s="135" t="s">
        <v>1</v>
      </c>
      <c r="G76" s="23" t="s">
        <v>708</v>
      </c>
      <c r="H76" s="23"/>
      <c r="I76" s="23"/>
      <c r="J76" s="23"/>
      <c r="K76" s="23"/>
      <c r="L76" s="23"/>
      <c r="M76" s="23"/>
      <c r="N76" s="23"/>
      <c r="O76" s="23"/>
      <c r="P76" s="23"/>
    </row>
    <row r="77" spans="1:16" ht="15" customHeight="1">
      <c r="A77" s="23"/>
      <c r="B77" s="134" t="str">
        <f t="shared" si="1"/>
        <v xml:space="preserve">NO. KODE LOKASI </v>
      </c>
      <c r="C77" s="134"/>
      <c r="D77" s="134"/>
      <c r="E77" s="134"/>
      <c r="F77" s="135" t="s">
        <v>1</v>
      </c>
      <c r="G77" s="23" t="str">
        <f t="shared" si="2"/>
        <v>11.09.05.07.01.09.57.00</v>
      </c>
      <c r="H77" s="23"/>
      <c r="I77" s="23"/>
      <c r="J77" s="23"/>
      <c r="K77" s="23"/>
      <c r="L77" s="23"/>
      <c r="M77" s="23"/>
      <c r="N77" s="23"/>
      <c r="O77" s="23"/>
      <c r="P77" s="23"/>
    </row>
    <row r="78" spans="1:16" ht="6" customHeight="1"/>
    <row r="79" spans="1:16" ht="3" customHeight="1"/>
    <row r="80" spans="1:16" s="24" customFormat="1" ht="29.25" customHeight="1">
      <c r="B80" s="1860" t="s">
        <v>10</v>
      </c>
      <c r="C80" s="1861"/>
      <c r="D80" s="1861"/>
      <c r="E80" s="1861"/>
      <c r="F80" s="1862"/>
      <c r="G80" s="1860" t="s">
        <v>11</v>
      </c>
      <c r="H80" s="1861"/>
      <c r="I80" s="1862"/>
      <c r="J80" s="1860" t="s">
        <v>777</v>
      </c>
      <c r="K80" s="1863"/>
      <c r="L80" s="1863"/>
      <c r="M80" s="1864" t="s">
        <v>778</v>
      </c>
      <c r="N80" s="1864" t="s">
        <v>779</v>
      </c>
      <c r="O80" s="1864" t="s">
        <v>780</v>
      </c>
      <c r="P80" s="1864" t="s">
        <v>17</v>
      </c>
    </row>
    <row r="81" spans="1:16" s="24" customFormat="1" ht="29.25" customHeight="1">
      <c r="B81" s="1878" t="s">
        <v>18</v>
      </c>
      <c r="C81" s="1879"/>
      <c r="D81" s="1864" t="s">
        <v>19</v>
      </c>
      <c r="E81" s="1878" t="s">
        <v>20</v>
      </c>
      <c r="F81" s="1879"/>
      <c r="G81" s="1864" t="s">
        <v>21</v>
      </c>
      <c r="H81" s="1864" t="s">
        <v>781</v>
      </c>
      <c r="I81" s="1864" t="s">
        <v>782</v>
      </c>
      <c r="J81" s="1864" t="s">
        <v>783</v>
      </c>
      <c r="K81" s="1860" t="s">
        <v>784</v>
      </c>
      <c r="L81" s="1863"/>
      <c r="M81" s="1865"/>
      <c r="N81" s="1865"/>
      <c r="O81" s="1865"/>
      <c r="P81" s="1865"/>
    </row>
    <row r="82" spans="1:16" s="24" customFormat="1" ht="29.25" customHeight="1">
      <c r="B82" s="1880"/>
      <c r="C82" s="1881"/>
      <c r="D82" s="1866"/>
      <c r="E82" s="1880"/>
      <c r="F82" s="1881"/>
      <c r="G82" s="1867"/>
      <c r="H82" s="1867"/>
      <c r="I82" s="1867"/>
      <c r="J82" s="1866"/>
      <c r="K82" s="56" t="s">
        <v>785</v>
      </c>
      <c r="L82" s="57" t="s">
        <v>786</v>
      </c>
      <c r="M82" s="1866"/>
      <c r="N82" s="1866"/>
      <c r="O82" s="1866"/>
      <c r="P82" s="1866"/>
    </row>
    <row r="83" spans="1:16" s="137" customFormat="1" ht="10.5" customHeight="1">
      <c r="B83" s="1870" t="s">
        <v>24</v>
      </c>
      <c r="C83" s="1871"/>
      <c r="D83" s="138" t="s">
        <v>25</v>
      </c>
      <c r="E83" s="1870" t="s">
        <v>26</v>
      </c>
      <c r="F83" s="1871"/>
      <c r="G83" s="139" t="s">
        <v>27</v>
      </c>
      <c r="H83" s="139" t="s">
        <v>28</v>
      </c>
      <c r="I83" s="139" t="s">
        <v>29</v>
      </c>
      <c r="J83" s="139" t="s">
        <v>30</v>
      </c>
      <c r="K83" s="139" t="s">
        <v>31</v>
      </c>
      <c r="L83" s="139" t="s">
        <v>32</v>
      </c>
      <c r="M83" s="139" t="s">
        <v>33</v>
      </c>
      <c r="N83" s="139" t="s">
        <v>34</v>
      </c>
      <c r="O83" s="139">
        <v>12</v>
      </c>
      <c r="P83" s="139">
        <v>13</v>
      </c>
    </row>
    <row r="84" spans="1:16" ht="12.75" customHeight="1">
      <c r="A84" s="24"/>
      <c r="B84" s="1874"/>
      <c r="C84" s="1875"/>
      <c r="D84" s="1876"/>
      <c r="E84" s="1875"/>
      <c r="F84" s="1875"/>
      <c r="G84" s="1875"/>
      <c r="H84" s="1875"/>
      <c r="I84" s="1875"/>
      <c r="J84" s="1875"/>
      <c r="K84" s="1875"/>
      <c r="L84" s="1875"/>
      <c r="M84" s="1875"/>
      <c r="N84" s="1876"/>
      <c r="O84" s="1875"/>
      <c r="P84" s="1877"/>
    </row>
    <row r="85" spans="1:16" s="122" customFormat="1" ht="25.5" customHeight="1">
      <c r="A85" s="29"/>
      <c r="B85" s="1858">
        <v>1</v>
      </c>
      <c r="C85" s="1859"/>
      <c r="D85" s="123" t="s">
        <v>792</v>
      </c>
      <c r="E85" s="124" t="s">
        <v>47</v>
      </c>
      <c r="F85" s="125"/>
      <c r="G85" s="126" t="s">
        <v>793</v>
      </c>
      <c r="H85" s="127">
        <v>265</v>
      </c>
      <c r="I85" s="102" t="s">
        <v>881</v>
      </c>
      <c r="J85" s="128" t="s">
        <v>790</v>
      </c>
      <c r="K85" s="127" t="s">
        <v>756</v>
      </c>
      <c r="L85" s="129" t="s">
        <v>756</v>
      </c>
      <c r="M85" s="133" t="s">
        <v>791</v>
      </c>
      <c r="N85" s="123" t="s">
        <v>44</v>
      </c>
      <c r="O85" s="130">
        <v>469350000</v>
      </c>
      <c r="P85" s="131"/>
    </row>
    <row r="86" spans="1:16" s="122" customFormat="1" ht="25.5" customHeight="1">
      <c r="A86" s="29"/>
      <c r="B86" s="1858"/>
      <c r="C86" s="1859"/>
      <c r="D86" s="123"/>
      <c r="E86" s="124"/>
      <c r="F86" s="125"/>
      <c r="G86" s="126"/>
      <c r="H86" s="127"/>
      <c r="I86" s="102"/>
      <c r="J86" s="128"/>
      <c r="K86" s="127"/>
      <c r="L86" s="129"/>
      <c r="M86" s="133"/>
      <c r="N86" s="123"/>
      <c r="O86" s="130"/>
      <c r="P86" s="131"/>
    </row>
    <row r="87" spans="1:16" s="122" customFormat="1" ht="25.5" customHeight="1">
      <c r="A87" s="29"/>
      <c r="B87" s="1858"/>
      <c r="C87" s="1859"/>
      <c r="D87" s="123"/>
      <c r="E87" s="124"/>
      <c r="F87" s="125"/>
      <c r="G87" s="126"/>
      <c r="H87" s="127"/>
      <c r="I87" s="102"/>
      <c r="J87" s="128"/>
      <c r="K87" s="127"/>
      <c r="L87" s="129"/>
      <c r="M87" s="133"/>
      <c r="N87" s="123"/>
      <c r="O87" s="130"/>
      <c r="P87" s="132"/>
    </row>
    <row r="88" spans="1:16" s="122" customFormat="1" ht="25.5" customHeight="1">
      <c r="A88" s="29"/>
      <c r="B88" s="1858"/>
      <c r="C88" s="1859"/>
      <c r="D88" s="123"/>
      <c r="E88" s="124"/>
      <c r="F88" s="125"/>
      <c r="G88" s="126"/>
      <c r="H88" s="131"/>
      <c r="I88" s="102"/>
      <c r="J88" s="128"/>
      <c r="K88" s="127"/>
      <c r="L88" s="129"/>
      <c r="M88" s="133"/>
      <c r="N88" s="123"/>
      <c r="O88" s="130"/>
      <c r="P88" s="132"/>
    </row>
    <row r="89" spans="1:16" s="122" customFormat="1" ht="25.5" customHeight="1">
      <c r="A89" s="29"/>
      <c r="B89" s="1858"/>
      <c r="C89" s="1859"/>
      <c r="D89" s="123"/>
      <c r="E89" s="124"/>
      <c r="F89" s="125"/>
      <c r="G89" s="126"/>
      <c r="H89" s="131"/>
      <c r="I89" s="102"/>
      <c r="J89" s="128"/>
      <c r="K89" s="127"/>
      <c r="L89" s="129"/>
      <c r="M89" s="133"/>
      <c r="N89" s="123"/>
      <c r="O89" s="130"/>
      <c r="P89" s="131"/>
    </row>
    <row r="90" spans="1:16" s="122" customFormat="1" ht="25.5" customHeight="1">
      <c r="A90" s="29"/>
      <c r="B90" s="1858"/>
      <c r="C90" s="1859"/>
      <c r="D90" s="123"/>
      <c r="E90" s="124"/>
      <c r="F90" s="125"/>
      <c r="G90" s="126"/>
      <c r="H90" s="131"/>
      <c r="I90" s="102"/>
      <c r="J90" s="128"/>
      <c r="K90" s="127"/>
      <c r="L90" s="129"/>
      <c r="M90" s="133"/>
      <c r="N90" s="123"/>
      <c r="O90" s="130"/>
      <c r="P90" s="132"/>
    </row>
    <row r="91" spans="1:16" s="122" customFormat="1" ht="25.5" customHeight="1">
      <c r="A91" s="29"/>
      <c r="B91" s="1858"/>
      <c r="C91" s="1859"/>
      <c r="D91" s="123"/>
      <c r="E91" s="124"/>
      <c r="F91" s="125"/>
      <c r="G91" s="126"/>
      <c r="H91" s="131"/>
      <c r="I91" s="102"/>
      <c r="J91" s="128"/>
      <c r="K91" s="127"/>
      <c r="L91" s="129"/>
      <c r="M91" s="133"/>
      <c r="N91" s="123"/>
      <c r="O91" s="130"/>
      <c r="P91" s="131"/>
    </row>
    <row r="92" spans="1:16" ht="20.100000000000001" customHeight="1">
      <c r="A92" s="24"/>
      <c r="B92" s="1872"/>
      <c r="C92" s="1873"/>
      <c r="D92" s="4"/>
      <c r="E92" s="58"/>
      <c r="F92" s="6"/>
      <c r="G92" s="18"/>
      <c r="H92" s="5"/>
      <c r="I92" s="59"/>
      <c r="J92" s="5"/>
      <c r="K92" s="5"/>
      <c r="L92" s="53"/>
      <c r="M92" s="52"/>
      <c r="N92" s="60"/>
      <c r="O92" s="67"/>
      <c r="P92" s="7"/>
    </row>
    <row r="93" spans="1:16" s="61" customFormat="1" ht="20.100000000000001" customHeight="1">
      <c r="A93" s="25"/>
      <c r="B93" s="3"/>
      <c r="C93" s="3"/>
      <c r="D93" s="2"/>
      <c r="E93" s="2"/>
      <c r="F93" s="1"/>
      <c r="G93" s="10"/>
      <c r="H93" s="17"/>
      <c r="I93" s="2"/>
      <c r="J93" s="2"/>
      <c r="K93" s="2"/>
      <c r="M93" s="1868" t="s">
        <v>724</v>
      </c>
      <c r="N93" s="1869"/>
      <c r="O93" s="68">
        <f>SUM(O85:O92)</f>
        <v>469350000</v>
      </c>
      <c r="P93" s="39"/>
    </row>
    <row r="94" spans="1:16" s="61" customFormat="1" ht="20.100000000000001" customHeight="1">
      <c r="A94" s="25"/>
      <c r="B94" s="3"/>
      <c r="C94" s="3"/>
      <c r="D94" s="2"/>
      <c r="E94" s="2"/>
      <c r="F94" s="1"/>
      <c r="G94" s="10"/>
      <c r="H94" s="17"/>
      <c r="I94" s="2"/>
      <c r="J94" s="2"/>
      <c r="K94" s="2"/>
      <c r="N94" s="62"/>
      <c r="O94" s="63"/>
      <c r="P94" s="39"/>
    </row>
    <row r="95" spans="1:16" s="106" customFormat="1" ht="20.100000000000001" customHeight="1">
      <c r="C95" s="1851" t="s">
        <v>889</v>
      </c>
      <c r="D95" s="1851"/>
      <c r="E95" s="1851"/>
      <c r="F95" s="1851"/>
      <c r="G95" s="1851"/>
      <c r="H95" s="107"/>
      <c r="M95" s="1852" t="str">
        <f>M61</f>
        <v>Jakarta, 1 Juli 2015</v>
      </c>
      <c r="N95" s="1852"/>
      <c r="O95" s="1852"/>
    </row>
    <row r="96" spans="1:16" s="106" customFormat="1" ht="20.100000000000001" customHeight="1">
      <c r="C96" s="1854" t="s">
        <v>868</v>
      </c>
      <c r="D96" s="1854"/>
      <c r="E96" s="1854"/>
      <c r="F96" s="1854"/>
      <c r="G96" s="1854"/>
      <c r="H96" s="107"/>
      <c r="M96" s="1855" t="s">
        <v>887</v>
      </c>
      <c r="N96" s="1855"/>
      <c r="O96" s="1855"/>
      <c r="P96" s="107"/>
    </row>
    <row r="97" spans="1:16" s="106" customFormat="1" ht="50.1" customHeight="1">
      <c r="D97" s="1856"/>
      <c r="E97" s="1856"/>
      <c r="F97" s="1856"/>
      <c r="G97" s="1856"/>
      <c r="H97" s="107"/>
      <c r="M97" s="1856"/>
      <c r="N97" s="1856"/>
      <c r="O97" s="1856"/>
    </row>
    <row r="98" spans="1:16" s="108" customFormat="1" ht="20.100000000000001" customHeight="1">
      <c r="C98" s="1857" t="s">
        <v>699</v>
      </c>
      <c r="D98" s="1857"/>
      <c r="E98" s="1857"/>
      <c r="F98" s="1857"/>
      <c r="G98" s="1857"/>
      <c r="H98" s="109"/>
      <c r="M98" s="1857" t="s">
        <v>1123</v>
      </c>
      <c r="N98" s="1857"/>
      <c r="O98" s="1857"/>
    </row>
    <row r="99" spans="1:16" s="103" customFormat="1" ht="20.100000000000001" customHeight="1">
      <c r="C99" s="1849" t="s">
        <v>910</v>
      </c>
      <c r="D99" s="1849"/>
      <c r="E99" s="1849"/>
      <c r="F99" s="1849"/>
      <c r="G99" s="1849"/>
      <c r="H99" s="111"/>
      <c r="M99" s="1850" t="s">
        <v>1124</v>
      </c>
      <c r="N99" s="1850"/>
      <c r="O99" s="1850"/>
      <c r="P99" s="110"/>
    </row>
    <row r="100" spans="1:16" ht="20.100000000000001" customHeight="1"/>
    <row r="101" spans="1:16" ht="20.100000000000001" customHeight="1"/>
    <row r="102" spans="1:16" ht="20.100000000000001" customHeight="1"/>
    <row r="103" spans="1:16" ht="20.100000000000001" customHeight="1">
      <c r="A103" s="23"/>
      <c r="B103" s="1883" t="str">
        <f>B69</f>
        <v>KARTU INVENTARIS BARANG (KIB) A</v>
      </c>
      <c r="C103" s="1883"/>
      <c r="D103" s="1883"/>
      <c r="E103" s="1883"/>
      <c r="F103" s="1883"/>
      <c r="G103" s="1883"/>
      <c r="H103" s="1883"/>
      <c r="I103" s="1883"/>
      <c r="J103" s="1883"/>
      <c r="K103" s="1883"/>
      <c r="L103" s="1883"/>
      <c r="M103" s="1883"/>
      <c r="N103" s="1883"/>
      <c r="O103" s="1883"/>
      <c r="P103" s="1883"/>
    </row>
    <row r="104" spans="1:16" ht="20.100000000000001" customHeight="1">
      <c r="A104" s="23"/>
      <c r="B104" s="1882" t="str">
        <f>B70</f>
        <v>TANAH</v>
      </c>
      <c r="C104" s="1882"/>
      <c r="D104" s="1882"/>
      <c r="E104" s="1882"/>
      <c r="F104" s="1882"/>
      <c r="G104" s="1882"/>
      <c r="H104" s="1882"/>
      <c r="I104" s="1882"/>
      <c r="J104" s="1882"/>
      <c r="K104" s="1882"/>
      <c r="L104" s="1882"/>
      <c r="M104" s="1882"/>
      <c r="N104" s="1882"/>
      <c r="O104" s="1882"/>
      <c r="P104" s="1882"/>
    </row>
    <row r="105" spans="1:16" ht="15" customHeight="1">
      <c r="A105" s="23"/>
      <c r="B105" s="134" t="str">
        <f>B71</f>
        <v>Provinsi</v>
      </c>
      <c r="C105" s="134"/>
      <c r="D105" s="134"/>
      <c r="E105" s="134"/>
      <c r="F105" s="135" t="s">
        <v>1</v>
      </c>
      <c r="G105" s="23" t="str">
        <f>G71</f>
        <v>DAERAH KHUSUS IBUKOTA JAKARTA</v>
      </c>
      <c r="H105" s="23"/>
      <c r="I105" s="23"/>
      <c r="J105" s="23"/>
      <c r="K105" s="23"/>
      <c r="L105" s="23"/>
      <c r="M105" s="23"/>
      <c r="N105" s="23"/>
      <c r="O105" s="23"/>
      <c r="P105" s="23"/>
    </row>
    <row r="106" spans="1:16" ht="15" customHeight="1">
      <c r="A106" s="23"/>
      <c r="B106" s="134" t="str">
        <f t="shared" ref="B106:B111" si="3">B72</f>
        <v>Kab./Kota</v>
      </c>
      <c r="C106" s="134"/>
      <c r="D106" s="134"/>
      <c r="E106" s="134"/>
      <c r="F106" s="135" t="s">
        <v>1</v>
      </c>
      <c r="G106" s="23" t="str">
        <f>G72</f>
        <v>KOTA JAKARTA TIMUR</v>
      </c>
      <c r="H106" s="23"/>
      <c r="I106" s="23"/>
      <c r="J106" s="23"/>
      <c r="K106" s="23"/>
      <c r="L106" s="23"/>
      <c r="M106" s="23"/>
      <c r="N106" s="23"/>
      <c r="O106" s="23"/>
      <c r="P106" s="23"/>
    </row>
    <row r="107" spans="1:16" ht="15" customHeight="1">
      <c r="A107" s="23"/>
      <c r="B107" s="134" t="str">
        <f t="shared" si="3"/>
        <v>Bidang</v>
      </c>
      <c r="C107" s="134"/>
      <c r="D107" s="134"/>
      <c r="E107" s="134"/>
      <c r="F107" s="135" t="s">
        <v>1</v>
      </c>
      <c r="G107" s="23" t="str">
        <f>G73</f>
        <v>BIDANG KESEHATAN</v>
      </c>
      <c r="H107" s="23"/>
      <c r="I107" s="23"/>
      <c r="J107" s="23"/>
      <c r="K107" s="23"/>
      <c r="L107" s="23"/>
      <c r="M107" s="23"/>
      <c r="N107" s="23"/>
      <c r="O107" s="23"/>
      <c r="P107" s="23"/>
    </row>
    <row r="108" spans="1:16" ht="15" customHeight="1">
      <c r="A108" s="23"/>
      <c r="B108" s="134" t="str">
        <f t="shared" si="3"/>
        <v>Unit Organisasi</v>
      </c>
      <c r="C108" s="134"/>
      <c r="D108" s="134"/>
      <c r="E108" s="134"/>
      <c r="F108" s="135" t="s">
        <v>1</v>
      </c>
      <c r="G108" s="23" t="str">
        <f>G74</f>
        <v>SUDIN KESEHATAN MASYARAKAT</v>
      </c>
      <c r="H108" s="23"/>
      <c r="I108" s="23" t="s">
        <v>711</v>
      </c>
      <c r="J108" s="23"/>
      <c r="K108" s="23"/>
      <c r="L108" s="23"/>
      <c r="M108" s="23"/>
      <c r="N108" s="23"/>
      <c r="O108" s="23"/>
      <c r="P108" s="23"/>
    </row>
    <row r="109" spans="1:16" ht="15" customHeight="1">
      <c r="A109" s="23"/>
      <c r="B109" s="134" t="str">
        <f t="shared" si="3"/>
        <v>Sub Unit Organisasi</v>
      </c>
      <c r="C109" s="134"/>
      <c r="D109" s="134"/>
      <c r="E109" s="134"/>
      <c r="F109" s="135" t="s">
        <v>1</v>
      </c>
      <c r="G109" s="23" t="str">
        <f>G75</f>
        <v>PKM KEC. MATRAMAN</v>
      </c>
      <c r="H109" s="23"/>
      <c r="I109" s="23"/>
      <c r="J109" s="23"/>
      <c r="K109" s="23"/>
      <c r="L109" s="23"/>
      <c r="M109" s="23"/>
      <c r="N109" s="23"/>
      <c r="O109" s="23"/>
      <c r="P109" s="23"/>
    </row>
    <row r="110" spans="1:16" ht="15" customHeight="1">
      <c r="A110" s="23"/>
      <c r="B110" s="134" t="str">
        <f t="shared" si="3"/>
        <v>U P B</v>
      </c>
      <c r="C110" s="134"/>
      <c r="D110" s="134"/>
      <c r="E110" s="134"/>
      <c r="F110" s="135" t="s">
        <v>1</v>
      </c>
      <c r="G110" s="23" t="s">
        <v>712</v>
      </c>
      <c r="H110" s="23"/>
      <c r="I110" s="23"/>
      <c r="J110" s="23"/>
      <c r="K110" s="23"/>
      <c r="L110" s="23"/>
      <c r="M110" s="23"/>
      <c r="N110" s="23"/>
      <c r="O110" s="23"/>
      <c r="P110" s="23"/>
    </row>
    <row r="111" spans="1:16" ht="15" customHeight="1">
      <c r="A111" s="23"/>
      <c r="B111" s="134" t="str">
        <f t="shared" si="3"/>
        <v xml:space="preserve">NO. KODE LOKASI </v>
      </c>
      <c r="C111" s="134"/>
      <c r="D111" s="134"/>
      <c r="E111" s="134"/>
      <c r="F111" s="135" t="s">
        <v>1</v>
      </c>
      <c r="G111" s="23" t="str">
        <f>G77</f>
        <v>11.09.05.07.01.09.57.00</v>
      </c>
      <c r="H111" s="23"/>
      <c r="I111" s="23"/>
      <c r="J111" s="23"/>
      <c r="K111" s="23"/>
      <c r="L111" s="23"/>
      <c r="M111" s="23"/>
      <c r="N111" s="23"/>
      <c r="O111" s="23"/>
      <c r="P111" s="23"/>
    </row>
    <row r="112" spans="1:16" ht="6" customHeight="1"/>
    <row r="113" spans="1:16" ht="3" customHeight="1"/>
    <row r="114" spans="1:16" s="24" customFormat="1" ht="29.25" customHeight="1">
      <c r="B114" s="1860" t="s">
        <v>10</v>
      </c>
      <c r="C114" s="1861"/>
      <c r="D114" s="1861"/>
      <c r="E114" s="1861"/>
      <c r="F114" s="1862"/>
      <c r="G114" s="1860" t="s">
        <v>11</v>
      </c>
      <c r="H114" s="1861"/>
      <c r="I114" s="1862"/>
      <c r="J114" s="1860" t="s">
        <v>777</v>
      </c>
      <c r="K114" s="1863"/>
      <c r="L114" s="1863"/>
      <c r="M114" s="1864" t="s">
        <v>778</v>
      </c>
      <c r="N114" s="1864" t="s">
        <v>779</v>
      </c>
      <c r="O114" s="1864" t="s">
        <v>780</v>
      </c>
      <c r="P114" s="1864" t="s">
        <v>17</v>
      </c>
    </row>
    <row r="115" spans="1:16" s="24" customFormat="1" ht="29.25" customHeight="1">
      <c r="B115" s="1878" t="s">
        <v>18</v>
      </c>
      <c r="C115" s="1879"/>
      <c r="D115" s="1864" t="s">
        <v>19</v>
      </c>
      <c r="E115" s="1878" t="s">
        <v>20</v>
      </c>
      <c r="F115" s="1879"/>
      <c r="G115" s="1864" t="s">
        <v>21</v>
      </c>
      <c r="H115" s="1864" t="s">
        <v>781</v>
      </c>
      <c r="I115" s="1864" t="s">
        <v>782</v>
      </c>
      <c r="J115" s="1864" t="s">
        <v>783</v>
      </c>
      <c r="K115" s="1860" t="s">
        <v>784</v>
      </c>
      <c r="L115" s="1863"/>
      <c r="M115" s="1865"/>
      <c r="N115" s="1865"/>
      <c r="O115" s="1865"/>
      <c r="P115" s="1865"/>
    </row>
    <row r="116" spans="1:16" s="24" customFormat="1" ht="29.25" customHeight="1">
      <c r="B116" s="1880"/>
      <c r="C116" s="1881"/>
      <c r="D116" s="1866"/>
      <c r="E116" s="1880"/>
      <c r="F116" s="1881"/>
      <c r="G116" s="1867"/>
      <c r="H116" s="1867"/>
      <c r="I116" s="1867"/>
      <c r="J116" s="1866"/>
      <c r="K116" s="56" t="s">
        <v>785</v>
      </c>
      <c r="L116" s="57" t="s">
        <v>786</v>
      </c>
      <c r="M116" s="1866"/>
      <c r="N116" s="1866"/>
      <c r="O116" s="1866"/>
      <c r="P116" s="1866"/>
    </row>
    <row r="117" spans="1:16" s="137" customFormat="1" ht="10.5" customHeight="1">
      <c r="B117" s="1870" t="s">
        <v>24</v>
      </c>
      <c r="C117" s="1871"/>
      <c r="D117" s="138" t="s">
        <v>25</v>
      </c>
      <c r="E117" s="1870" t="s">
        <v>26</v>
      </c>
      <c r="F117" s="1871"/>
      <c r="G117" s="139" t="s">
        <v>27</v>
      </c>
      <c r="H117" s="139" t="s">
        <v>28</v>
      </c>
      <c r="I117" s="139" t="s">
        <v>29</v>
      </c>
      <c r="J117" s="139" t="s">
        <v>30</v>
      </c>
      <c r="K117" s="139" t="s">
        <v>31</v>
      </c>
      <c r="L117" s="139" t="s">
        <v>32</v>
      </c>
      <c r="M117" s="139" t="s">
        <v>33</v>
      </c>
      <c r="N117" s="139" t="s">
        <v>34</v>
      </c>
      <c r="O117" s="139">
        <v>12</v>
      </c>
      <c r="P117" s="139">
        <v>13</v>
      </c>
    </row>
    <row r="118" spans="1:16" ht="12.75" customHeight="1">
      <c r="A118" s="24"/>
      <c r="B118" s="1874"/>
      <c r="C118" s="1875"/>
      <c r="D118" s="1876"/>
      <c r="E118" s="1875"/>
      <c r="F118" s="1875"/>
      <c r="G118" s="1875"/>
      <c r="H118" s="1875"/>
      <c r="I118" s="1875"/>
      <c r="J118" s="1875"/>
      <c r="K118" s="1875"/>
      <c r="L118" s="1875"/>
      <c r="M118" s="1875"/>
      <c r="N118" s="1876"/>
      <c r="O118" s="1875"/>
      <c r="P118" s="1877"/>
    </row>
    <row r="119" spans="1:16" s="122" customFormat="1" ht="25.5" customHeight="1">
      <c r="A119" s="29"/>
      <c r="B119" s="1858">
        <v>1</v>
      </c>
      <c r="C119" s="1859"/>
      <c r="D119" s="123" t="s">
        <v>795</v>
      </c>
      <c r="E119" s="124" t="s">
        <v>47</v>
      </c>
      <c r="F119" s="125"/>
      <c r="G119" s="126" t="s">
        <v>796</v>
      </c>
      <c r="H119" s="127">
        <v>330</v>
      </c>
      <c r="I119" s="102" t="s">
        <v>882</v>
      </c>
      <c r="J119" s="128" t="s">
        <v>790</v>
      </c>
      <c r="K119" s="127" t="s">
        <v>756</v>
      </c>
      <c r="L119" s="129" t="s">
        <v>756</v>
      </c>
      <c r="M119" s="133" t="s">
        <v>791</v>
      </c>
      <c r="N119" s="123" t="s">
        <v>44</v>
      </c>
      <c r="O119" s="130">
        <v>474085000</v>
      </c>
      <c r="P119" s="132"/>
    </row>
    <row r="120" spans="1:16" s="122" customFormat="1" ht="25.5" customHeight="1">
      <c r="A120" s="29"/>
      <c r="B120" s="1858"/>
      <c r="C120" s="1859"/>
      <c r="D120" s="123"/>
      <c r="E120" s="124"/>
      <c r="F120" s="125"/>
      <c r="G120" s="126"/>
      <c r="H120" s="127"/>
      <c r="I120" s="102"/>
      <c r="J120" s="128"/>
      <c r="K120" s="127"/>
      <c r="L120" s="129"/>
      <c r="M120" s="133"/>
      <c r="N120" s="123"/>
      <c r="O120" s="130"/>
      <c r="P120" s="131"/>
    </row>
    <row r="121" spans="1:16" s="122" customFormat="1" ht="25.5" customHeight="1">
      <c r="A121" s="29"/>
      <c r="B121" s="1858"/>
      <c r="C121" s="1859"/>
      <c r="D121" s="123"/>
      <c r="E121" s="124"/>
      <c r="F121" s="125"/>
      <c r="G121" s="126"/>
      <c r="H121" s="127"/>
      <c r="I121" s="102"/>
      <c r="J121" s="128"/>
      <c r="K121" s="127"/>
      <c r="L121" s="129"/>
      <c r="M121" s="133"/>
      <c r="N121" s="123"/>
      <c r="O121" s="130"/>
      <c r="P121" s="132"/>
    </row>
    <row r="122" spans="1:16" s="122" customFormat="1" ht="25.5" customHeight="1">
      <c r="A122" s="29"/>
      <c r="B122" s="1858"/>
      <c r="C122" s="1859"/>
      <c r="D122" s="123"/>
      <c r="E122" s="124"/>
      <c r="F122" s="125"/>
      <c r="G122" s="126"/>
      <c r="H122" s="131"/>
      <c r="I122" s="102"/>
      <c r="J122" s="128"/>
      <c r="K122" s="127"/>
      <c r="L122" s="129"/>
      <c r="M122" s="133"/>
      <c r="N122" s="123"/>
      <c r="O122" s="130"/>
      <c r="P122" s="132"/>
    </row>
    <row r="123" spans="1:16" s="122" customFormat="1" ht="25.5" customHeight="1">
      <c r="A123" s="29"/>
      <c r="B123" s="1858"/>
      <c r="C123" s="1859"/>
      <c r="D123" s="123"/>
      <c r="E123" s="124"/>
      <c r="F123" s="125"/>
      <c r="G123" s="126"/>
      <c r="H123" s="131"/>
      <c r="I123" s="102"/>
      <c r="J123" s="128"/>
      <c r="K123" s="127"/>
      <c r="L123" s="129"/>
      <c r="M123" s="133"/>
      <c r="N123" s="123"/>
      <c r="O123" s="130"/>
      <c r="P123" s="131"/>
    </row>
    <row r="124" spans="1:16" s="122" customFormat="1" ht="25.5" customHeight="1">
      <c r="A124" s="29"/>
      <c r="B124" s="1858"/>
      <c r="C124" s="1859"/>
      <c r="D124" s="123"/>
      <c r="E124" s="124"/>
      <c r="F124" s="125"/>
      <c r="G124" s="126"/>
      <c r="H124" s="131"/>
      <c r="I124" s="102"/>
      <c r="J124" s="128"/>
      <c r="K124" s="127"/>
      <c r="L124" s="129"/>
      <c r="M124" s="133"/>
      <c r="N124" s="123"/>
      <c r="O124" s="130"/>
      <c r="P124" s="132"/>
    </row>
    <row r="125" spans="1:16" s="122" customFormat="1" ht="25.5" customHeight="1">
      <c r="A125" s="29"/>
      <c r="B125" s="1858"/>
      <c r="C125" s="1859"/>
      <c r="D125" s="123"/>
      <c r="E125" s="124"/>
      <c r="F125" s="125"/>
      <c r="G125" s="126"/>
      <c r="H125" s="131"/>
      <c r="I125" s="102"/>
      <c r="J125" s="128"/>
      <c r="K125" s="127"/>
      <c r="L125" s="129"/>
      <c r="M125" s="133"/>
      <c r="N125" s="123"/>
      <c r="O125" s="130"/>
      <c r="P125" s="131"/>
    </row>
    <row r="126" spans="1:16" ht="20.100000000000001" customHeight="1">
      <c r="A126" s="24"/>
      <c r="B126" s="1872"/>
      <c r="C126" s="1873"/>
      <c r="D126" s="4"/>
      <c r="E126" s="58"/>
      <c r="F126" s="6"/>
      <c r="G126" s="18"/>
      <c r="H126" s="5"/>
      <c r="I126" s="59"/>
      <c r="J126" s="5"/>
      <c r="K126" s="5"/>
      <c r="L126" s="53"/>
      <c r="M126" s="52"/>
      <c r="N126" s="60"/>
      <c r="O126" s="67"/>
      <c r="P126" s="7"/>
    </row>
    <row r="127" spans="1:16" s="61" customFormat="1" ht="20.100000000000001" customHeight="1">
      <c r="A127" s="25"/>
      <c r="B127" s="3"/>
      <c r="C127" s="3"/>
      <c r="D127" s="2"/>
      <c r="E127" s="2"/>
      <c r="F127" s="1"/>
      <c r="G127" s="10"/>
      <c r="H127" s="17"/>
      <c r="I127" s="2"/>
      <c r="J127" s="2"/>
      <c r="K127" s="2"/>
      <c r="M127" s="1868" t="s">
        <v>724</v>
      </c>
      <c r="N127" s="1869"/>
      <c r="O127" s="68">
        <f>SUM(O119:O126)</f>
        <v>474085000</v>
      </c>
      <c r="P127" s="39"/>
    </row>
    <row r="128" spans="1:16" s="61" customFormat="1" ht="20.100000000000001" customHeight="1">
      <c r="A128" s="25"/>
      <c r="B128" s="3"/>
      <c r="C128" s="3"/>
      <c r="D128" s="2"/>
      <c r="E128" s="2"/>
      <c r="F128" s="1"/>
      <c r="G128" s="10"/>
      <c r="H128" s="17"/>
      <c r="I128" s="2"/>
      <c r="J128" s="2"/>
      <c r="K128" s="2"/>
      <c r="N128" s="62"/>
      <c r="O128" s="63"/>
      <c r="P128" s="39"/>
    </row>
    <row r="129" spans="1:16" s="106" customFormat="1" ht="20.100000000000001" customHeight="1">
      <c r="C129" s="1851" t="s">
        <v>889</v>
      </c>
      <c r="D129" s="1851"/>
      <c r="E129" s="1851"/>
      <c r="F129" s="1851"/>
      <c r="G129" s="1851"/>
      <c r="H129" s="107"/>
      <c r="M129" s="1852" t="str">
        <f>M95</f>
        <v>Jakarta, 1 Juli 2015</v>
      </c>
      <c r="N129" s="1853"/>
      <c r="O129" s="1853"/>
    </row>
    <row r="130" spans="1:16" s="106" customFormat="1" ht="20.100000000000001" customHeight="1">
      <c r="C130" s="1854" t="s">
        <v>714</v>
      </c>
      <c r="D130" s="1854"/>
      <c r="E130" s="1854"/>
      <c r="F130" s="1854"/>
      <c r="G130" s="1854"/>
      <c r="H130" s="107"/>
      <c r="M130" s="1855" t="s">
        <v>887</v>
      </c>
      <c r="N130" s="1855"/>
      <c r="O130" s="1855"/>
      <c r="P130" s="107"/>
    </row>
    <row r="131" spans="1:16" s="106" customFormat="1" ht="50.1" customHeight="1">
      <c r="D131" s="1856"/>
      <c r="E131" s="1856"/>
      <c r="F131" s="1856"/>
      <c r="G131" s="1856"/>
      <c r="H131" s="107"/>
      <c r="M131" s="1856"/>
      <c r="N131" s="1856"/>
      <c r="O131" s="1856"/>
    </row>
    <row r="132" spans="1:16" s="108" customFormat="1" ht="20.100000000000001" customHeight="1">
      <c r="C132" s="1857" t="s">
        <v>658</v>
      </c>
      <c r="D132" s="1857"/>
      <c r="E132" s="1857"/>
      <c r="F132" s="1857"/>
      <c r="G132" s="1857"/>
      <c r="H132" s="109"/>
      <c r="M132" s="1857" t="s">
        <v>1125</v>
      </c>
      <c r="N132" s="1857"/>
      <c r="O132" s="1857"/>
    </row>
    <row r="133" spans="1:16" s="103" customFormat="1" ht="20.100000000000001" customHeight="1">
      <c r="C133" s="1849" t="s">
        <v>911</v>
      </c>
      <c r="D133" s="1849"/>
      <c r="E133" s="1849"/>
      <c r="F133" s="1849"/>
      <c r="G133" s="1849"/>
      <c r="H133" s="111"/>
      <c r="M133" s="1850" t="s">
        <v>1126</v>
      </c>
      <c r="N133" s="1850"/>
      <c r="O133" s="1850"/>
      <c r="P133" s="110"/>
    </row>
    <row r="134" spans="1:16" ht="20.100000000000001" customHeight="1"/>
    <row r="135" spans="1:16" ht="20.100000000000001" customHeight="1"/>
    <row r="136" spans="1:16" ht="20.100000000000001" customHeight="1"/>
    <row r="137" spans="1:16" ht="20.100000000000001" customHeight="1">
      <c r="A137" s="23"/>
      <c r="B137" s="1883" t="str">
        <f>B103</f>
        <v>KARTU INVENTARIS BARANG (KIB) A</v>
      </c>
      <c r="C137" s="1883"/>
      <c r="D137" s="1883"/>
      <c r="E137" s="1883"/>
      <c r="F137" s="1883"/>
      <c r="G137" s="1883"/>
      <c r="H137" s="1883"/>
      <c r="I137" s="1883"/>
      <c r="J137" s="1883"/>
      <c r="K137" s="1883"/>
      <c r="L137" s="1883"/>
      <c r="M137" s="1883"/>
      <c r="N137" s="1883"/>
      <c r="O137" s="1883"/>
      <c r="P137" s="1883"/>
    </row>
    <row r="138" spans="1:16" ht="20.100000000000001" customHeight="1">
      <c r="A138" s="23"/>
      <c r="B138" s="1882" t="str">
        <f>B104</f>
        <v>TANAH</v>
      </c>
      <c r="C138" s="1882"/>
      <c r="D138" s="1882"/>
      <c r="E138" s="1882"/>
      <c r="F138" s="1882"/>
      <c r="G138" s="1882"/>
      <c r="H138" s="1882"/>
      <c r="I138" s="1882"/>
      <c r="J138" s="1882"/>
      <c r="K138" s="1882"/>
      <c r="L138" s="1882"/>
      <c r="M138" s="1882"/>
      <c r="N138" s="1882"/>
      <c r="O138" s="1882"/>
      <c r="P138" s="1882"/>
    </row>
    <row r="139" spans="1:16" ht="15" customHeight="1">
      <c r="A139" s="23"/>
      <c r="B139" s="134" t="str">
        <f>B105</f>
        <v>Provinsi</v>
      </c>
      <c r="C139" s="134"/>
      <c r="D139" s="134"/>
      <c r="E139" s="134"/>
      <c r="F139" s="135" t="s">
        <v>1</v>
      </c>
      <c r="G139" s="23" t="str">
        <f>G105</f>
        <v>DAERAH KHUSUS IBUKOTA JAKARTA</v>
      </c>
      <c r="H139" s="23"/>
      <c r="I139" s="23"/>
      <c r="J139" s="23"/>
      <c r="K139" s="23"/>
      <c r="L139" s="23"/>
      <c r="M139" s="23"/>
      <c r="N139" s="23"/>
      <c r="O139" s="23"/>
      <c r="P139" s="23"/>
    </row>
    <row r="140" spans="1:16" ht="15" customHeight="1">
      <c r="A140" s="23"/>
      <c r="B140" s="134" t="str">
        <f t="shared" ref="B140:B145" si="4">B106</f>
        <v>Kab./Kota</v>
      </c>
      <c r="C140" s="134"/>
      <c r="D140" s="134"/>
      <c r="E140" s="134"/>
      <c r="F140" s="135" t="s">
        <v>1</v>
      </c>
      <c r="G140" s="23" t="str">
        <f>G106</f>
        <v>KOTA JAKARTA TIMUR</v>
      </c>
      <c r="H140" s="23"/>
      <c r="I140" s="23"/>
      <c r="J140" s="23"/>
      <c r="K140" s="23"/>
      <c r="L140" s="23"/>
      <c r="M140" s="23"/>
      <c r="N140" s="23"/>
      <c r="O140" s="23"/>
      <c r="P140" s="23"/>
    </row>
    <row r="141" spans="1:16" ht="15" customHeight="1">
      <c r="A141" s="23"/>
      <c r="B141" s="134" t="str">
        <f t="shared" si="4"/>
        <v>Bidang</v>
      </c>
      <c r="C141" s="134"/>
      <c r="D141" s="134"/>
      <c r="E141" s="134"/>
      <c r="F141" s="135" t="s">
        <v>1</v>
      </c>
      <c r="G141" s="23" t="str">
        <f>G107</f>
        <v>BIDANG KESEHATAN</v>
      </c>
      <c r="H141" s="23"/>
      <c r="I141" s="23"/>
      <c r="J141" s="23"/>
      <c r="K141" s="23"/>
      <c r="L141" s="23"/>
      <c r="M141" s="23"/>
      <c r="N141" s="23"/>
      <c r="O141" s="23"/>
      <c r="P141" s="23"/>
    </row>
    <row r="142" spans="1:16" ht="15" customHeight="1">
      <c r="A142" s="23"/>
      <c r="B142" s="134" t="str">
        <f t="shared" si="4"/>
        <v>Unit Organisasi</v>
      </c>
      <c r="C142" s="134"/>
      <c r="D142" s="134"/>
      <c r="E142" s="134"/>
      <c r="F142" s="135" t="s">
        <v>1</v>
      </c>
      <c r="G142" s="23" t="str">
        <f>G108</f>
        <v>SUDIN KESEHATAN MASYARAKAT</v>
      </c>
      <c r="H142" s="23"/>
      <c r="I142" s="23" t="s">
        <v>711</v>
      </c>
      <c r="J142" s="23"/>
      <c r="K142" s="23"/>
      <c r="L142" s="23"/>
      <c r="M142" s="23"/>
      <c r="N142" s="23"/>
      <c r="O142" s="23"/>
      <c r="P142" s="23"/>
    </row>
    <row r="143" spans="1:16" ht="15" customHeight="1">
      <c r="A143" s="23"/>
      <c r="B143" s="134" t="str">
        <f t="shared" si="4"/>
        <v>Sub Unit Organisasi</v>
      </c>
      <c r="C143" s="134"/>
      <c r="D143" s="134"/>
      <c r="E143" s="134"/>
      <c r="F143" s="135" t="s">
        <v>1</v>
      </c>
      <c r="G143" s="23" t="str">
        <f>G109</f>
        <v>PKM KEC. MATRAMAN</v>
      </c>
      <c r="H143" s="23"/>
      <c r="I143" s="23"/>
      <c r="J143" s="23"/>
      <c r="K143" s="23"/>
      <c r="L143" s="23"/>
      <c r="M143" s="23"/>
      <c r="N143" s="23"/>
      <c r="O143" s="23"/>
      <c r="P143" s="23"/>
    </row>
    <row r="144" spans="1:16" ht="15" customHeight="1">
      <c r="A144" s="23"/>
      <c r="B144" s="134" t="str">
        <f t="shared" si="4"/>
        <v>U P B</v>
      </c>
      <c r="C144" s="134"/>
      <c r="D144" s="134"/>
      <c r="E144" s="134"/>
      <c r="F144" s="135" t="s">
        <v>1</v>
      </c>
      <c r="G144" s="23" t="s">
        <v>715</v>
      </c>
      <c r="H144" s="23"/>
      <c r="I144" s="23"/>
      <c r="J144" s="23"/>
      <c r="K144" s="23"/>
      <c r="L144" s="23"/>
      <c r="M144" s="23"/>
      <c r="N144" s="23"/>
      <c r="O144" s="23"/>
      <c r="P144" s="23"/>
    </row>
    <row r="145" spans="1:16" ht="15" customHeight="1">
      <c r="A145" s="23"/>
      <c r="B145" s="134" t="str">
        <f t="shared" si="4"/>
        <v xml:space="preserve">NO. KODE LOKASI </v>
      </c>
      <c r="C145" s="134"/>
      <c r="D145" s="134"/>
      <c r="E145" s="134"/>
      <c r="F145" s="135" t="s">
        <v>1</v>
      </c>
      <c r="G145" s="23" t="str">
        <f>G111</f>
        <v>11.09.05.07.01.09.57.00</v>
      </c>
      <c r="H145" s="23"/>
      <c r="I145" s="23"/>
      <c r="J145" s="23"/>
      <c r="K145" s="23"/>
      <c r="L145" s="23"/>
      <c r="M145" s="23"/>
      <c r="N145" s="23"/>
      <c r="O145" s="23"/>
      <c r="P145" s="23"/>
    </row>
    <row r="146" spans="1:16" ht="6" customHeight="1"/>
    <row r="147" spans="1:16" ht="3" customHeight="1"/>
    <row r="148" spans="1:16" s="24" customFormat="1" ht="29.25" customHeight="1">
      <c r="B148" s="1860" t="s">
        <v>10</v>
      </c>
      <c r="C148" s="1861"/>
      <c r="D148" s="1861"/>
      <c r="E148" s="1861"/>
      <c r="F148" s="1862"/>
      <c r="G148" s="1860" t="s">
        <v>11</v>
      </c>
      <c r="H148" s="1861"/>
      <c r="I148" s="1862"/>
      <c r="J148" s="1860" t="s">
        <v>777</v>
      </c>
      <c r="K148" s="1863"/>
      <c r="L148" s="1863"/>
      <c r="M148" s="1864" t="s">
        <v>778</v>
      </c>
      <c r="N148" s="1864" t="s">
        <v>779</v>
      </c>
      <c r="O148" s="1864" t="s">
        <v>780</v>
      </c>
      <c r="P148" s="1864" t="s">
        <v>17</v>
      </c>
    </row>
    <row r="149" spans="1:16" s="24" customFormat="1" ht="29.25" customHeight="1">
      <c r="B149" s="1878" t="s">
        <v>18</v>
      </c>
      <c r="C149" s="1879"/>
      <c r="D149" s="1864" t="s">
        <v>19</v>
      </c>
      <c r="E149" s="1878" t="s">
        <v>20</v>
      </c>
      <c r="F149" s="1879"/>
      <c r="G149" s="1864" t="s">
        <v>21</v>
      </c>
      <c r="H149" s="1864" t="s">
        <v>781</v>
      </c>
      <c r="I149" s="1864" t="s">
        <v>782</v>
      </c>
      <c r="J149" s="1864" t="s">
        <v>783</v>
      </c>
      <c r="K149" s="1860" t="s">
        <v>784</v>
      </c>
      <c r="L149" s="1863"/>
      <c r="M149" s="1865"/>
      <c r="N149" s="1865"/>
      <c r="O149" s="1865"/>
      <c r="P149" s="1865"/>
    </row>
    <row r="150" spans="1:16" s="24" customFormat="1" ht="29.25" customHeight="1">
      <c r="B150" s="1880"/>
      <c r="C150" s="1881"/>
      <c r="D150" s="1866"/>
      <c r="E150" s="1880"/>
      <c r="F150" s="1881"/>
      <c r="G150" s="1867"/>
      <c r="H150" s="1867"/>
      <c r="I150" s="1867"/>
      <c r="J150" s="1866"/>
      <c r="K150" s="56" t="s">
        <v>785</v>
      </c>
      <c r="L150" s="57" t="s">
        <v>786</v>
      </c>
      <c r="M150" s="1866"/>
      <c r="N150" s="1866"/>
      <c r="O150" s="1866"/>
      <c r="P150" s="1866"/>
    </row>
    <row r="151" spans="1:16" s="137" customFormat="1" ht="10.5" customHeight="1">
      <c r="B151" s="1870" t="s">
        <v>24</v>
      </c>
      <c r="C151" s="1871"/>
      <c r="D151" s="138" t="s">
        <v>25</v>
      </c>
      <c r="E151" s="1870" t="s">
        <v>26</v>
      </c>
      <c r="F151" s="1871"/>
      <c r="G151" s="139" t="s">
        <v>27</v>
      </c>
      <c r="H151" s="139" t="s">
        <v>28</v>
      </c>
      <c r="I151" s="139" t="s">
        <v>29</v>
      </c>
      <c r="J151" s="139" t="s">
        <v>30</v>
      </c>
      <c r="K151" s="139" t="s">
        <v>31</v>
      </c>
      <c r="L151" s="139" t="s">
        <v>32</v>
      </c>
      <c r="M151" s="139" t="s">
        <v>33</v>
      </c>
      <c r="N151" s="139" t="s">
        <v>34</v>
      </c>
      <c r="O151" s="139">
        <v>12</v>
      </c>
      <c r="P151" s="139">
        <v>13</v>
      </c>
    </row>
    <row r="152" spans="1:16" ht="12.75" customHeight="1">
      <c r="A152" s="24"/>
      <c r="B152" s="1874"/>
      <c r="C152" s="1875"/>
      <c r="D152" s="1876"/>
      <c r="E152" s="1875"/>
      <c r="F152" s="1875"/>
      <c r="G152" s="1875"/>
      <c r="H152" s="1875"/>
      <c r="I152" s="1875"/>
      <c r="J152" s="1875"/>
      <c r="K152" s="1875"/>
      <c r="L152" s="1875"/>
      <c r="M152" s="1875"/>
      <c r="N152" s="1876"/>
      <c r="O152" s="1875"/>
      <c r="P152" s="1877"/>
    </row>
    <row r="153" spans="1:16" s="122" customFormat="1" ht="25.5" customHeight="1">
      <c r="A153" s="29"/>
      <c r="B153" s="1858">
        <v>1</v>
      </c>
      <c r="C153" s="1859"/>
      <c r="D153" s="123" t="s">
        <v>798</v>
      </c>
      <c r="E153" s="124" t="s">
        <v>47</v>
      </c>
      <c r="F153" s="125"/>
      <c r="G153" s="126" t="s">
        <v>799</v>
      </c>
      <c r="H153" s="131">
        <v>375</v>
      </c>
      <c r="I153" s="102" t="s">
        <v>883</v>
      </c>
      <c r="J153" s="128" t="s">
        <v>790</v>
      </c>
      <c r="K153" s="127" t="s">
        <v>756</v>
      </c>
      <c r="L153" s="129" t="s">
        <v>756</v>
      </c>
      <c r="M153" s="133" t="s">
        <v>791</v>
      </c>
      <c r="N153" s="123" t="s">
        <v>44</v>
      </c>
      <c r="O153" s="130">
        <v>558750000</v>
      </c>
      <c r="P153" s="132"/>
    </row>
    <row r="154" spans="1:16" s="122" customFormat="1" ht="25.5" customHeight="1">
      <c r="A154" s="29"/>
      <c r="B154" s="1858"/>
      <c r="C154" s="1859"/>
      <c r="D154" s="123"/>
      <c r="E154" s="124"/>
      <c r="F154" s="125"/>
      <c r="G154" s="126"/>
      <c r="H154" s="127"/>
      <c r="I154" s="102"/>
      <c r="J154" s="128"/>
      <c r="K154" s="127"/>
      <c r="L154" s="129"/>
      <c r="M154" s="133"/>
      <c r="N154" s="123"/>
      <c r="O154" s="130"/>
      <c r="P154" s="131"/>
    </row>
    <row r="155" spans="1:16" s="122" customFormat="1" ht="25.5" customHeight="1">
      <c r="A155" s="29"/>
      <c r="B155" s="1858"/>
      <c r="C155" s="1859"/>
      <c r="D155" s="123"/>
      <c r="E155" s="124"/>
      <c r="F155" s="125"/>
      <c r="G155" s="126"/>
      <c r="H155" s="127"/>
      <c r="I155" s="102"/>
      <c r="J155" s="128"/>
      <c r="K155" s="127"/>
      <c r="L155" s="129"/>
      <c r="M155" s="133"/>
      <c r="N155" s="123"/>
      <c r="O155" s="130"/>
      <c r="P155" s="132"/>
    </row>
    <row r="156" spans="1:16" s="122" customFormat="1" ht="25.5" customHeight="1">
      <c r="A156" s="29"/>
      <c r="B156" s="1858"/>
      <c r="C156" s="1859"/>
      <c r="D156" s="123"/>
      <c r="E156" s="124"/>
      <c r="F156" s="125"/>
      <c r="G156" s="126"/>
      <c r="H156" s="131"/>
      <c r="I156" s="102"/>
      <c r="J156" s="128"/>
      <c r="K156" s="127"/>
      <c r="L156" s="129"/>
      <c r="M156" s="133"/>
      <c r="N156" s="123"/>
      <c r="O156" s="130"/>
      <c r="P156" s="132"/>
    </row>
    <row r="157" spans="1:16" s="122" customFormat="1" ht="25.5" customHeight="1">
      <c r="A157" s="29"/>
      <c r="B157" s="1858"/>
      <c r="C157" s="1859"/>
      <c r="D157" s="123"/>
      <c r="E157" s="124"/>
      <c r="F157" s="125"/>
      <c r="G157" s="126"/>
      <c r="H157" s="131"/>
      <c r="I157" s="102"/>
      <c r="J157" s="128"/>
      <c r="K157" s="127"/>
      <c r="L157" s="129"/>
      <c r="M157" s="133"/>
      <c r="N157" s="123"/>
      <c r="O157" s="130"/>
      <c r="P157" s="131"/>
    </row>
    <row r="158" spans="1:16" s="122" customFormat="1" ht="25.5" customHeight="1">
      <c r="A158" s="29"/>
      <c r="B158" s="1858"/>
      <c r="C158" s="1859"/>
      <c r="D158" s="123"/>
      <c r="E158" s="124"/>
      <c r="F158" s="125"/>
      <c r="G158" s="126"/>
      <c r="H158" s="131"/>
      <c r="I158" s="102"/>
      <c r="J158" s="128"/>
      <c r="K158" s="127"/>
      <c r="L158" s="129"/>
      <c r="M158" s="133"/>
      <c r="N158" s="123"/>
      <c r="O158" s="130"/>
      <c r="P158" s="132"/>
    </row>
    <row r="159" spans="1:16" s="122" customFormat="1" ht="25.5" customHeight="1">
      <c r="A159" s="29"/>
      <c r="B159" s="1858"/>
      <c r="C159" s="1859"/>
      <c r="D159" s="123"/>
      <c r="E159" s="124"/>
      <c r="F159" s="125"/>
      <c r="G159" s="126"/>
      <c r="H159" s="131"/>
      <c r="I159" s="102"/>
      <c r="J159" s="128"/>
      <c r="K159" s="127"/>
      <c r="L159" s="129"/>
      <c r="M159" s="133"/>
      <c r="N159" s="123"/>
      <c r="O159" s="130"/>
      <c r="P159" s="131"/>
    </row>
    <row r="160" spans="1:16" ht="20.100000000000001" customHeight="1">
      <c r="A160" s="24"/>
      <c r="B160" s="1872"/>
      <c r="C160" s="1873"/>
      <c r="D160" s="4"/>
      <c r="E160" s="58"/>
      <c r="F160" s="6"/>
      <c r="G160" s="18"/>
      <c r="H160" s="5"/>
      <c r="I160" s="59"/>
      <c r="J160" s="5"/>
      <c r="K160" s="5"/>
      <c r="L160" s="53"/>
      <c r="M160" s="52"/>
      <c r="N160" s="60"/>
      <c r="O160" s="67"/>
      <c r="P160" s="7"/>
    </row>
    <row r="161" spans="1:16" s="61" customFormat="1" ht="20.100000000000001" customHeight="1">
      <c r="A161" s="25"/>
      <c r="B161" s="3"/>
      <c r="C161" s="3"/>
      <c r="D161" s="2"/>
      <c r="E161" s="2"/>
      <c r="F161" s="1"/>
      <c r="G161" s="10"/>
      <c r="H161" s="17"/>
      <c r="I161" s="2"/>
      <c r="J161" s="2"/>
      <c r="K161" s="2"/>
      <c r="M161" s="1868" t="s">
        <v>724</v>
      </c>
      <c r="N161" s="1869"/>
      <c r="O161" s="68">
        <f>SUM(O153:O160)</f>
        <v>558750000</v>
      </c>
      <c r="P161" s="39"/>
    </row>
    <row r="162" spans="1:16" s="61" customFormat="1" ht="20.100000000000001" customHeight="1">
      <c r="A162" s="25"/>
      <c r="B162" s="3"/>
      <c r="C162" s="3"/>
      <c r="D162" s="2"/>
      <c r="E162" s="2"/>
      <c r="F162" s="1"/>
      <c r="G162" s="10"/>
      <c r="H162" s="17"/>
      <c r="I162" s="2"/>
      <c r="J162" s="2"/>
      <c r="K162" s="2"/>
      <c r="N162" s="62"/>
      <c r="O162" s="63"/>
      <c r="P162" s="39"/>
    </row>
    <row r="163" spans="1:16" s="106" customFormat="1" ht="20.100000000000001" customHeight="1">
      <c r="C163" s="1851" t="s">
        <v>889</v>
      </c>
      <c r="D163" s="1851"/>
      <c r="E163" s="1851"/>
      <c r="F163" s="1851"/>
      <c r="G163" s="1851"/>
      <c r="H163" s="107"/>
      <c r="M163" s="1852" t="str">
        <f>M129</f>
        <v>Jakarta, 1 Juli 2015</v>
      </c>
      <c r="N163" s="1853"/>
      <c r="O163" s="1853"/>
    </row>
    <row r="164" spans="1:16" s="106" customFormat="1" ht="20.100000000000001" customHeight="1">
      <c r="C164" s="1854" t="s">
        <v>717</v>
      </c>
      <c r="D164" s="1854"/>
      <c r="E164" s="1854"/>
      <c r="F164" s="1854"/>
      <c r="G164" s="1854"/>
      <c r="H164" s="107"/>
      <c r="M164" s="1855" t="s">
        <v>887</v>
      </c>
      <c r="N164" s="1855"/>
      <c r="O164" s="1855"/>
      <c r="P164" s="107"/>
    </row>
    <row r="165" spans="1:16" s="106" customFormat="1" ht="50.1" customHeight="1">
      <c r="D165" s="1856"/>
      <c r="E165" s="1856"/>
      <c r="F165" s="1856"/>
      <c r="G165" s="1856"/>
      <c r="H165" s="107"/>
      <c r="M165" s="1856"/>
      <c r="N165" s="1856"/>
      <c r="O165" s="1856"/>
    </row>
    <row r="166" spans="1:16" s="108" customFormat="1" ht="20.100000000000001" customHeight="1">
      <c r="C166" s="1857" t="s">
        <v>671</v>
      </c>
      <c r="D166" s="1857"/>
      <c r="E166" s="1857"/>
      <c r="F166" s="1857"/>
      <c r="G166" s="1857"/>
      <c r="H166" s="109"/>
      <c r="M166" s="1857" t="s">
        <v>1127</v>
      </c>
      <c r="N166" s="1857"/>
      <c r="O166" s="1857"/>
    </row>
    <row r="167" spans="1:16" s="103" customFormat="1" ht="20.100000000000001" customHeight="1">
      <c r="C167" s="1849" t="s">
        <v>1185</v>
      </c>
      <c r="D167" s="1849"/>
      <c r="E167" s="1849"/>
      <c r="F167" s="1849"/>
      <c r="G167" s="1849"/>
      <c r="H167" s="111"/>
      <c r="M167" s="1850" t="s">
        <v>1128</v>
      </c>
      <c r="N167" s="1850"/>
      <c r="O167" s="1850"/>
      <c r="P167" s="110"/>
    </row>
    <row r="168" spans="1:16" ht="20.100000000000001" customHeight="1"/>
    <row r="169" spans="1:16" ht="20.100000000000001" customHeight="1"/>
    <row r="170" spans="1:16" ht="20.100000000000001" customHeight="1"/>
    <row r="171" spans="1:16" ht="20.100000000000001" customHeight="1">
      <c r="A171" s="23"/>
      <c r="B171" s="1883" t="str">
        <f>B137</f>
        <v>KARTU INVENTARIS BARANG (KIB) A</v>
      </c>
      <c r="C171" s="1883"/>
      <c r="D171" s="1883"/>
      <c r="E171" s="1883"/>
      <c r="F171" s="1883"/>
      <c r="G171" s="1883"/>
      <c r="H171" s="1883"/>
      <c r="I171" s="1883"/>
      <c r="J171" s="1883"/>
      <c r="K171" s="1883"/>
      <c r="L171" s="1883"/>
      <c r="M171" s="1883"/>
      <c r="N171" s="1883"/>
      <c r="O171" s="1883"/>
      <c r="P171" s="1883"/>
    </row>
    <row r="172" spans="1:16" ht="20.100000000000001" customHeight="1">
      <c r="A172" s="23"/>
      <c r="B172" s="1882" t="str">
        <f>B138</f>
        <v>TANAH</v>
      </c>
      <c r="C172" s="1882"/>
      <c r="D172" s="1882"/>
      <c r="E172" s="1882"/>
      <c r="F172" s="1882"/>
      <c r="G172" s="1882"/>
      <c r="H172" s="1882"/>
      <c r="I172" s="1882"/>
      <c r="J172" s="1882"/>
      <c r="K172" s="1882"/>
      <c r="L172" s="1882"/>
      <c r="M172" s="1882"/>
      <c r="N172" s="1882"/>
      <c r="O172" s="1882"/>
      <c r="P172" s="1882"/>
    </row>
    <row r="173" spans="1:16" ht="15" customHeight="1">
      <c r="A173" s="23"/>
      <c r="B173" s="134" t="str">
        <f>B139</f>
        <v>Provinsi</v>
      </c>
      <c r="C173" s="134"/>
      <c r="D173" s="134"/>
      <c r="E173" s="134"/>
      <c r="F173" s="135" t="s">
        <v>1</v>
      </c>
      <c r="G173" s="23" t="str">
        <f>G139</f>
        <v>DAERAH KHUSUS IBUKOTA JAKARTA</v>
      </c>
      <c r="H173" s="23"/>
      <c r="I173" s="23"/>
      <c r="J173" s="23"/>
      <c r="K173" s="23"/>
      <c r="L173" s="23"/>
      <c r="M173" s="23"/>
      <c r="N173" s="23"/>
      <c r="O173" s="23"/>
      <c r="P173" s="23"/>
    </row>
    <row r="174" spans="1:16" ht="15" customHeight="1">
      <c r="A174" s="23"/>
      <c r="B174" s="134" t="str">
        <f t="shared" ref="B174:B179" si="5">B140</f>
        <v>Kab./Kota</v>
      </c>
      <c r="C174" s="134"/>
      <c r="D174" s="134"/>
      <c r="E174" s="134"/>
      <c r="F174" s="135" t="s">
        <v>1</v>
      </c>
      <c r="G174" s="23" t="str">
        <f>G140</f>
        <v>KOTA JAKARTA TIMUR</v>
      </c>
      <c r="H174" s="23"/>
      <c r="I174" s="23"/>
      <c r="J174" s="23"/>
      <c r="K174" s="23"/>
      <c r="L174" s="23"/>
      <c r="M174" s="23"/>
      <c r="N174" s="23"/>
      <c r="O174" s="23"/>
      <c r="P174" s="23"/>
    </row>
    <row r="175" spans="1:16" ht="15" customHeight="1">
      <c r="A175" s="23"/>
      <c r="B175" s="134" t="str">
        <f t="shared" si="5"/>
        <v>Bidang</v>
      </c>
      <c r="C175" s="134"/>
      <c r="D175" s="134"/>
      <c r="E175" s="134"/>
      <c r="F175" s="135" t="s">
        <v>1</v>
      </c>
      <c r="G175" s="23" t="str">
        <f>G141</f>
        <v>BIDANG KESEHATAN</v>
      </c>
      <c r="H175" s="23"/>
      <c r="I175" s="23"/>
      <c r="J175" s="23"/>
      <c r="K175" s="23"/>
      <c r="L175" s="23"/>
      <c r="M175" s="23"/>
      <c r="N175" s="23"/>
      <c r="O175" s="23"/>
      <c r="P175" s="23"/>
    </row>
    <row r="176" spans="1:16" ht="15" customHeight="1">
      <c r="A176" s="23"/>
      <c r="B176" s="134" t="str">
        <f t="shared" si="5"/>
        <v>Unit Organisasi</v>
      </c>
      <c r="C176" s="134"/>
      <c r="D176" s="134"/>
      <c r="E176" s="134"/>
      <c r="F176" s="135" t="s">
        <v>1</v>
      </c>
      <c r="G176" s="23" t="str">
        <f>G142</f>
        <v>SUDIN KESEHATAN MASYARAKAT</v>
      </c>
      <c r="H176" s="23"/>
      <c r="I176" s="23" t="s">
        <v>711</v>
      </c>
      <c r="J176" s="23"/>
      <c r="K176" s="23"/>
      <c r="L176" s="23"/>
      <c r="M176" s="23"/>
      <c r="N176" s="23"/>
      <c r="O176" s="23"/>
      <c r="P176" s="23"/>
    </row>
    <row r="177" spans="1:16" ht="15" customHeight="1">
      <c r="A177" s="23"/>
      <c r="B177" s="134" t="str">
        <f t="shared" si="5"/>
        <v>Sub Unit Organisasi</v>
      </c>
      <c r="C177" s="134"/>
      <c r="D177" s="134"/>
      <c r="E177" s="134"/>
      <c r="F177" s="135" t="s">
        <v>1</v>
      </c>
      <c r="G177" s="23" t="str">
        <f>G143</f>
        <v>PKM KEC. MATRAMAN</v>
      </c>
      <c r="H177" s="23"/>
      <c r="I177" s="23"/>
      <c r="J177" s="23"/>
      <c r="K177" s="23"/>
      <c r="L177" s="23"/>
      <c r="M177" s="23"/>
      <c r="N177" s="23"/>
      <c r="O177" s="23"/>
      <c r="P177" s="23"/>
    </row>
    <row r="178" spans="1:16" ht="15" customHeight="1">
      <c r="A178" s="23"/>
      <c r="B178" s="134" t="str">
        <f t="shared" si="5"/>
        <v>U P B</v>
      </c>
      <c r="C178" s="134"/>
      <c r="D178" s="134"/>
      <c r="E178" s="134"/>
      <c r="F178" s="135" t="s">
        <v>1</v>
      </c>
      <c r="G178" s="23" t="s">
        <v>720</v>
      </c>
      <c r="H178" s="23"/>
      <c r="I178" s="23"/>
      <c r="J178" s="23"/>
      <c r="K178" s="23"/>
      <c r="L178" s="23"/>
      <c r="M178" s="23"/>
      <c r="N178" s="23"/>
      <c r="O178" s="23"/>
      <c r="P178" s="23"/>
    </row>
    <row r="179" spans="1:16" ht="15" customHeight="1">
      <c r="A179" s="23"/>
      <c r="B179" s="134" t="str">
        <f t="shared" si="5"/>
        <v xml:space="preserve">NO. KODE LOKASI </v>
      </c>
      <c r="C179" s="134"/>
      <c r="D179" s="134"/>
      <c r="E179" s="134"/>
      <c r="F179" s="135" t="s">
        <v>1</v>
      </c>
      <c r="G179" s="23" t="str">
        <f>G145</f>
        <v>11.09.05.07.01.09.57.00</v>
      </c>
      <c r="H179" s="23"/>
      <c r="I179" s="23"/>
      <c r="J179" s="23"/>
      <c r="K179" s="23"/>
      <c r="L179" s="23"/>
      <c r="M179" s="23"/>
      <c r="N179" s="23"/>
      <c r="O179" s="23"/>
      <c r="P179" s="23"/>
    </row>
    <row r="180" spans="1:16" ht="6" customHeight="1"/>
    <row r="181" spans="1:16" ht="3" customHeight="1"/>
    <row r="182" spans="1:16" s="24" customFormat="1" ht="29.25" customHeight="1">
      <c r="B182" s="1860" t="s">
        <v>10</v>
      </c>
      <c r="C182" s="1861"/>
      <c r="D182" s="1861"/>
      <c r="E182" s="1861"/>
      <c r="F182" s="1862"/>
      <c r="G182" s="1860" t="s">
        <v>11</v>
      </c>
      <c r="H182" s="1861"/>
      <c r="I182" s="1862"/>
      <c r="J182" s="1860" t="s">
        <v>777</v>
      </c>
      <c r="K182" s="1863"/>
      <c r="L182" s="1863"/>
      <c r="M182" s="1864" t="s">
        <v>778</v>
      </c>
      <c r="N182" s="1864" t="s">
        <v>779</v>
      </c>
      <c r="O182" s="1864" t="s">
        <v>780</v>
      </c>
      <c r="P182" s="1864" t="s">
        <v>17</v>
      </c>
    </row>
    <row r="183" spans="1:16" s="24" customFormat="1" ht="29.25" customHeight="1">
      <c r="B183" s="1878" t="s">
        <v>18</v>
      </c>
      <c r="C183" s="1879"/>
      <c r="D183" s="1864" t="s">
        <v>19</v>
      </c>
      <c r="E183" s="1878" t="s">
        <v>20</v>
      </c>
      <c r="F183" s="1879"/>
      <c r="G183" s="1864" t="s">
        <v>21</v>
      </c>
      <c r="H183" s="1864" t="s">
        <v>781</v>
      </c>
      <c r="I183" s="1864" t="s">
        <v>782</v>
      </c>
      <c r="J183" s="1864" t="s">
        <v>783</v>
      </c>
      <c r="K183" s="1860" t="s">
        <v>784</v>
      </c>
      <c r="L183" s="1863"/>
      <c r="M183" s="1865"/>
      <c r="N183" s="1865"/>
      <c r="O183" s="1865"/>
      <c r="P183" s="1865"/>
    </row>
    <row r="184" spans="1:16" s="24" customFormat="1" ht="29.25" customHeight="1">
      <c r="B184" s="1880"/>
      <c r="C184" s="1881"/>
      <c r="D184" s="1866"/>
      <c r="E184" s="1880"/>
      <c r="F184" s="1881"/>
      <c r="G184" s="1867"/>
      <c r="H184" s="1867"/>
      <c r="I184" s="1867"/>
      <c r="J184" s="1866"/>
      <c r="K184" s="56" t="s">
        <v>785</v>
      </c>
      <c r="L184" s="57" t="s">
        <v>786</v>
      </c>
      <c r="M184" s="1866"/>
      <c r="N184" s="1866"/>
      <c r="O184" s="1866"/>
      <c r="P184" s="1866"/>
    </row>
    <row r="185" spans="1:16" s="137" customFormat="1" ht="10.5" customHeight="1">
      <c r="B185" s="1870" t="s">
        <v>24</v>
      </c>
      <c r="C185" s="1871"/>
      <c r="D185" s="138" t="s">
        <v>25</v>
      </c>
      <c r="E185" s="1870" t="s">
        <v>26</v>
      </c>
      <c r="F185" s="1871"/>
      <c r="G185" s="139" t="s">
        <v>27</v>
      </c>
      <c r="H185" s="139" t="s">
        <v>28</v>
      </c>
      <c r="I185" s="139" t="s">
        <v>29</v>
      </c>
      <c r="J185" s="139" t="s">
        <v>30</v>
      </c>
      <c r="K185" s="139" t="s">
        <v>31</v>
      </c>
      <c r="L185" s="139" t="s">
        <v>32</v>
      </c>
      <c r="M185" s="139" t="s">
        <v>33</v>
      </c>
      <c r="N185" s="139" t="s">
        <v>34</v>
      </c>
      <c r="O185" s="139">
        <v>12</v>
      </c>
      <c r="P185" s="139">
        <v>13</v>
      </c>
    </row>
    <row r="186" spans="1:16" ht="12.75" customHeight="1">
      <c r="A186" s="24"/>
      <c r="B186" s="1874"/>
      <c r="C186" s="1875"/>
      <c r="D186" s="1876"/>
      <c r="E186" s="1875"/>
      <c r="F186" s="1875"/>
      <c r="G186" s="1875"/>
      <c r="H186" s="1875"/>
      <c r="I186" s="1875"/>
      <c r="J186" s="1875"/>
      <c r="K186" s="1875"/>
      <c r="L186" s="1875"/>
      <c r="M186" s="1875"/>
      <c r="N186" s="1876"/>
      <c r="O186" s="1875"/>
      <c r="P186" s="1877"/>
    </row>
    <row r="187" spans="1:16" s="122" customFormat="1" ht="25.5" customHeight="1">
      <c r="A187" s="29"/>
      <c r="B187" s="1858">
        <v>1</v>
      </c>
      <c r="C187" s="1859"/>
      <c r="D187" s="123" t="s">
        <v>800</v>
      </c>
      <c r="E187" s="124" t="s">
        <v>47</v>
      </c>
      <c r="F187" s="125"/>
      <c r="G187" s="126" t="s">
        <v>801</v>
      </c>
      <c r="H187" s="131">
        <v>714</v>
      </c>
      <c r="I187" s="102" t="s">
        <v>884</v>
      </c>
      <c r="J187" s="128" t="s">
        <v>790</v>
      </c>
      <c r="K187" s="127" t="s">
        <v>756</v>
      </c>
      <c r="L187" s="129" t="s">
        <v>756</v>
      </c>
      <c r="M187" s="133" t="s">
        <v>791</v>
      </c>
      <c r="N187" s="123" t="s">
        <v>44</v>
      </c>
      <c r="O187" s="130">
        <v>1181670000</v>
      </c>
      <c r="P187" s="131"/>
    </row>
    <row r="188" spans="1:16" s="122" customFormat="1" ht="25.5" customHeight="1">
      <c r="A188" s="29"/>
      <c r="B188" s="1858"/>
      <c r="C188" s="1859"/>
      <c r="D188" s="123"/>
      <c r="E188" s="124"/>
      <c r="F188" s="125"/>
      <c r="G188" s="126"/>
      <c r="H188" s="127"/>
      <c r="I188" s="102"/>
      <c r="J188" s="128"/>
      <c r="K188" s="127"/>
      <c r="L188" s="129"/>
      <c r="M188" s="133"/>
      <c r="N188" s="123"/>
      <c r="O188" s="130"/>
      <c r="P188" s="131"/>
    </row>
    <row r="189" spans="1:16" s="122" customFormat="1" ht="25.5" customHeight="1">
      <c r="A189" s="29"/>
      <c r="B189" s="1858"/>
      <c r="C189" s="1859"/>
      <c r="D189" s="123"/>
      <c r="E189" s="124"/>
      <c r="F189" s="125"/>
      <c r="G189" s="126"/>
      <c r="H189" s="127"/>
      <c r="I189" s="102"/>
      <c r="J189" s="128"/>
      <c r="K189" s="127"/>
      <c r="L189" s="129"/>
      <c r="M189" s="133"/>
      <c r="N189" s="123"/>
      <c r="O189" s="130"/>
      <c r="P189" s="132"/>
    </row>
    <row r="190" spans="1:16" s="122" customFormat="1" ht="25.5" customHeight="1">
      <c r="A190" s="29"/>
      <c r="B190" s="1858"/>
      <c r="C190" s="1859"/>
      <c r="D190" s="123"/>
      <c r="E190" s="124"/>
      <c r="F190" s="125"/>
      <c r="G190" s="126"/>
      <c r="H190" s="131"/>
      <c r="I190" s="102"/>
      <c r="J190" s="128"/>
      <c r="K190" s="127"/>
      <c r="L190" s="129"/>
      <c r="M190" s="133"/>
      <c r="N190" s="123"/>
      <c r="O190" s="130"/>
      <c r="P190" s="132"/>
    </row>
    <row r="191" spans="1:16" s="122" customFormat="1" ht="25.5" customHeight="1">
      <c r="A191" s="29"/>
      <c r="B191" s="1858"/>
      <c r="C191" s="1859"/>
      <c r="D191" s="123"/>
      <c r="E191" s="124"/>
      <c r="F191" s="125"/>
      <c r="G191" s="126"/>
      <c r="H191" s="131"/>
      <c r="I191" s="102"/>
      <c r="J191" s="128"/>
      <c r="K191" s="127"/>
      <c r="L191" s="129"/>
      <c r="M191" s="133"/>
      <c r="N191" s="123"/>
      <c r="O191" s="130"/>
      <c r="P191" s="131"/>
    </row>
    <row r="192" spans="1:16" s="122" customFormat="1" ht="25.5" customHeight="1">
      <c r="A192" s="29"/>
      <c r="B192" s="1858"/>
      <c r="C192" s="1859"/>
      <c r="D192" s="123"/>
      <c r="E192" s="124"/>
      <c r="F192" s="125"/>
      <c r="G192" s="126"/>
      <c r="H192" s="131"/>
      <c r="I192" s="102"/>
      <c r="J192" s="128"/>
      <c r="K192" s="127"/>
      <c r="L192" s="129"/>
      <c r="M192" s="133"/>
      <c r="N192" s="123"/>
      <c r="O192" s="130"/>
      <c r="P192" s="132"/>
    </row>
    <row r="193" spans="1:16" s="122" customFormat="1" ht="25.5" customHeight="1">
      <c r="A193" s="29"/>
      <c r="B193" s="1858"/>
      <c r="C193" s="1859"/>
      <c r="D193" s="123"/>
      <c r="E193" s="124"/>
      <c r="F193" s="125"/>
      <c r="G193" s="126"/>
      <c r="H193" s="131"/>
      <c r="I193" s="102"/>
      <c r="J193" s="128"/>
      <c r="K193" s="127"/>
      <c r="L193" s="129"/>
      <c r="M193" s="133"/>
      <c r="N193" s="123"/>
      <c r="O193" s="130"/>
      <c r="P193" s="131"/>
    </row>
    <row r="194" spans="1:16" ht="20.100000000000001" customHeight="1">
      <c r="A194" s="24"/>
      <c r="B194" s="1872"/>
      <c r="C194" s="1873"/>
      <c r="D194" s="4"/>
      <c r="E194" s="58"/>
      <c r="F194" s="6"/>
      <c r="G194" s="18"/>
      <c r="H194" s="5"/>
      <c r="I194" s="59"/>
      <c r="J194" s="5"/>
      <c r="K194" s="5"/>
      <c r="L194" s="53"/>
      <c r="M194" s="52"/>
      <c r="N194" s="60"/>
      <c r="O194" s="67"/>
      <c r="P194" s="7"/>
    </row>
    <row r="195" spans="1:16" s="61" customFormat="1" ht="20.100000000000001" customHeight="1">
      <c r="A195" s="25"/>
      <c r="B195" s="3"/>
      <c r="C195" s="3"/>
      <c r="D195" s="2"/>
      <c r="E195" s="2"/>
      <c r="F195" s="1"/>
      <c r="G195" s="10"/>
      <c r="H195" s="17"/>
      <c r="I195" s="2"/>
      <c r="J195" s="2"/>
      <c r="K195" s="2"/>
      <c r="M195" s="1868" t="s">
        <v>724</v>
      </c>
      <c r="N195" s="1869"/>
      <c r="O195" s="68">
        <f>SUM(O187:O194)</f>
        <v>1181670000</v>
      </c>
      <c r="P195" s="39"/>
    </row>
    <row r="196" spans="1:16" s="61" customFormat="1" ht="20.100000000000001" customHeight="1">
      <c r="A196" s="25"/>
      <c r="B196" s="3"/>
      <c r="C196" s="3"/>
      <c r="D196" s="2"/>
      <c r="E196" s="2"/>
      <c r="F196" s="1"/>
      <c r="G196" s="10"/>
      <c r="H196" s="17"/>
      <c r="I196" s="2"/>
      <c r="J196" s="2"/>
      <c r="K196" s="2"/>
      <c r="N196" s="62"/>
      <c r="O196" s="63"/>
      <c r="P196" s="39"/>
    </row>
    <row r="197" spans="1:16" s="106" customFormat="1" ht="20.100000000000001" customHeight="1">
      <c r="C197" s="1851" t="s">
        <v>889</v>
      </c>
      <c r="D197" s="1851"/>
      <c r="E197" s="1851"/>
      <c r="F197" s="1851"/>
      <c r="G197" s="1851"/>
      <c r="H197" s="107"/>
      <c r="M197" s="1852" t="str">
        <f>M163</f>
        <v>Jakarta, 1 Juli 2015</v>
      </c>
      <c r="N197" s="1853"/>
      <c r="O197" s="1853"/>
    </row>
    <row r="198" spans="1:16" s="106" customFormat="1" ht="20.100000000000001" customHeight="1">
      <c r="C198" s="1854" t="s">
        <v>563</v>
      </c>
      <c r="D198" s="1854"/>
      <c r="E198" s="1854"/>
      <c r="F198" s="1854"/>
      <c r="G198" s="1854"/>
      <c r="H198" s="107"/>
      <c r="M198" s="1855" t="s">
        <v>887</v>
      </c>
      <c r="N198" s="1855"/>
      <c r="O198" s="1855"/>
      <c r="P198" s="107"/>
    </row>
    <row r="199" spans="1:16" s="106" customFormat="1" ht="50.1" customHeight="1">
      <c r="D199" s="1856"/>
      <c r="E199" s="1856"/>
      <c r="F199" s="1856"/>
      <c r="G199" s="1856"/>
      <c r="H199" s="107"/>
      <c r="M199" s="1856"/>
      <c r="N199" s="1856"/>
      <c r="O199" s="1856"/>
    </row>
    <row r="200" spans="1:16" s="108" customFormat="1" ht="20.100000000000001" customHeight="1">
      <c r="C200" s="1857" t="s">
        <v>564</v>
      </c>
      <c r="D200" s="1857"/>
      <c r="E200" s="1857"/>
      <c r="F200" s="1857"/>
      <c r="G200" s="1857"/>
      <c r="H200" s="109"/>
      <c r="M200" s="1857" t="s">
        <v>1133</v>
      </c>
      <c r="N200" s="1857"/>
      <c r="O200" s="1857"/>
    </row>
    <row r="201" spans="1:16" s="103" customFormat="1" ht="20.100000000000001" customHeight="1">
      <c r="C201" s="1849" t="s">
        <v>914</v>
      </c>
      <c r="D201" s="1849"/>
      <c r="E201" s="1849"/>
      <c r="F201" s="1849"/>
      <c r="G201" s="1849"/>
      <c r="H201" s="111"/>
      <c r="M201" s="1850" t="s">
        <v>1134</v>
      </c>
      <c r="N201" s="1850"/>
      <c r="O201" s="1850"/>
      <c r="P201" s="110"/>
    </row>
    <row r="202" spans="1:16" ht="20.100000000000001" customHeight="1"/>
    <row r="203" spans="1:16" ht="20.100000000000001" customHeight="1"/>
    <row r="204" spans="1:16" ht="20.100000000000001" customHeight="1"/>
    <row r="205" spans="1:16" ht="20.100000000000001" customHeight="1">
      <c r="A205" s="23"/>
      <c r="B205" s="1883" t="str">
        <f>B171</f>
        <v>KARTU INVENTARIS BARANG (KIB) A</v>
      </c>
      <c r="C205" s="1883"/>
      <c r="D205" s="1883"/>
      <c r="E205" s="1883"/>
      <c r="F205" s="1883"/>
      <c r="G205" s="1883"/>
      <c r="H205" s="1883"/>
      <c r="I205" s="1883"/>
      <c r="J205" s="1883"/>
      <c r="K205" s="1883"/>
      <c r="L205" s="1883"/>
      <c r="M205" s="1883"/>
      <c r="N205" s="1883"/>
      <c r="O205" s="1883"/>
      <c r="P205" s="1883"/>
    </row>
    <row r="206" spans="1:16" ht="20.100000000000001" customHeight="1">
      <c r="A206" s="23"/>
      <c r="B206" s="1882" t="str">
        <f>B172</f>
        <v>TANAH</v>
      </c>
      <c r="C206" s="1882"/>
      <c r="D206" s="1882"/>
      <c r="E206" s="1882"/>
      <c r="F206" s="1882"/>
      <c r="G206" s="1882"/>
      <c r="H206" s="1882"/>
      <c r="I206" s="1882"/>
      <c r="J206" s="1882"/>
      <c r="K206" s="1882"/>
      <c r="L206" s="1882"/>
      <c r="M206" s="1882"/>
      <c r="N206" s="1882"/>
      <c r="O206" s="1882"/>
      <c r="P206" s="1882"/>
    </row>
    <row r="207" spans="1:16" ht="15" customHeight="1">
      <c r="A207" s="23"/>
      <c r="B207" s="134" t="str">
        <f>B173</f>
        <v>Provinsi</v>
      </c>
      <c r="C207" s="134"/>
      <c r="D207" s="134"/>
      <c r="E207" s="134"/>
      <c r="F207" s="135" t="s">
        <v>1</v>
      </c>
      <c r="G207" s="23" t="str">
        <f>G173</f>
        <v>DAERAH KHUSUS IBUKOTA JAKARTA</v>
      </c>
      <c r="H207" s="23"/>
      <c r="I207" s="23"/>
      <c r="J207" s="23"/>
      <c r="K207" s="23"/>
      <c r="L207" s="23"/>
      <c r="M207" s="23"/>
      <c r="N207" s="23"/>
      <c r="O207" s="23"/>
      <c r="P207" s="23"/>
    </row>
    <row r="208" spans="1:16" ht="15" customHeight="1">
      <c r="A208" s="23"/>
      <c r="B208" s="134" t="str">
        <f t="shared" ref="B208:B213" si="6">B174</f>
        <v>Kab./Kota</v>
      </c>
      <c r="C208" s="134"/>
      <c r="D208" s="134"/>
      <c r="E208" s="134"/>
      <c r="F208" s="135" t="s">
        <v>1</v>
      </c>
      <c r="G208" s="23" t="str">
        <f>G174</f>
        <v>KOTA JAKARTA TIMUR</v>
      </c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ht="15" customHeight="1">
      <c r="A209" s="23"/>
      <c r="B209" s="134" t="str">
        <f t="shared" si="6"/>
        <v>Bidang</v>
      </c>
      <c r="C209" s="134"/>
      <c r="D209" s="134"/>
      <c r="E209" s="134"/>
      <c r="F209" s="135" t="s">
        <v>1</v>
      </c>
      <c r="G209" s="23" t="str">
        <f>G175</f>
        <v>BIDANG KESEHATAN</v>
      </c>
      <c r="H209" s="23"/>
      <c r="I209" s="23"/>
      <c r="J209" s="23"/>
      <c r="K209" s="23"/>
      <c r="L209" s="23"/>
      <c r="M209" s="23"/>
      <c r="N209" s="23"/>
      <c r="O209" s="23"/>
      <c r="P209" s="23"/>
    </row>
    <row r="210" spans="1:16" ht="15" customHeight="1">
      <c r="A210" s="23"/>
      <c r="B210" s="134" t="str">
        <f t="shared" si="6"/>
        <v>Unit Organisasi</v>
      </c>
      <c r="C210" s="134"/>
      <c r="D210" s="134"/>
      <c r="E210" s="134"/>
      <c r="F210" s="135" t="s">
        <v>1</v>
      </c>
      <c r="G210" s="23" t="str">
        <f>G176</f>
        <v>SUDIN KESEHATAN MASYARAKAT</v>
      </c>
      <c r="H210" s="23"/>
      <c r="I210" s="23" t="s">
        <v>711</v>
      </c>
      <c r="J210" s="23"/>
      <c r="K210" s="23"/>
      <c r="L210" s="23"/>
      <c r="M210" s="23"/>
      <c r="N210" s="23"/>
      <c r="O210" s="23"/>
      <c r="P210" s="23"/>
    </row>
    <row r="211" spans="1:16" ht="15" customHeight="1">
      <c r="A211" s="23"/>
      <c r="B211" s="134" t="str">
        <f t="shared" si="6"/>
        <v>Sub Unit Organisasi</v>
      </c>
      <c r="C211" s="134"/>
      <c r="D211" s="134"/>
      <c r="E211" s="134"/>
      <c r="F211" s="135" t="s">
        <v>1</v>
      </c>
      <c r="G211" s="23" t="str">
        <f>G177</f>
        <v>PKM KEC. MATRAMAN</v>
      </c>
      <c r="H211" s="23"/>
      <c r="I211" s="23"/>
      <c r="J211" s="23"/>
      <c r="K211" s="23"/>
      <c r="L211" s="23"/>
      <c r="M211" s="23"/>
      <c r="N211" s="23"/>
      <c r="O211" s="23"/>
      <c r="P211" s="23"/>
    </row>
    <row r="212" spans="1:16" ht="15" customHeight="1">
      <c r="A212" s="23"/>
      <c r="B212" s="134" t="str">
        <f t="shared" si="6"/>
        <v>U P B</v>
      </c>
      <c r="C212" s="134"/>
      <c r="D212" s="134"/>
      <c r="E212" s="134"/>
      <c r="F212" s="135" t="s">
        <v>1</v>
      </c>
      <c r="G212" s="23" t="s">
        <v>828</v>
      </c>
      <c r="H212" s="23"/>
      <c r="I212" s="23"/>
      <c r="J212" s="23"/>
      <c r="K212" s="23"/>
      <c r="L212" s="23"/>
      <c r="M212" s="23"/>
      <c r="N212" s="23"/>
      <c r="O212" s="23"/>
      <c r="P212" s="23"/>
    </row>
    <row r="213" spans="1:16" ht="15" customHeight="1">
      <c r="A213" s="23"/>
      <c r="B213" s="134" t="str">
        <f t="shared" si="6"/>
        <v xml:space="preserve">NO. KODE LOKASI </v>
      </c>
      <c r="C213" s="134"/>
      <c r="D213" s="134"/>
      <c r="E213" s="134"/>
      <c r="F213" s="135" t="s">
        <v>1</v>
      </c>
      <c r="G213" s="23" t="str">
        <f>G179</f>
        <v>11.09.05.07.01.09.57.00</v>
      </c>
      <c r="H213" s="23"/>
      <c r="I213" s="23"/>
      <c r="J213" s="23"/>
      <c r="K213" s="23"/>
      <c r="L213" s="23"/>
      <c r="M213" s="23"/>
      <c r="N213" s="23"/>
      <c r="O213" s="23"/>
      <c r="P213" s="23"/>
    </row>
    <row r="214" spans="1:16" ht="6" customHeight="1"/>
    <row r="215" spans="1:16" ht="3" customHeight="1"/>
    <row r="216" spans="1:16" s="24" customFormat="1" ht="29.25" customHeight="1">
      <c r="B216" s="1860" t="s">
        <v>10</v>
      </c>
      <c r="C216" s="1861"/>
      <c r="D216" s="1861"/>
      <c r="E216" s="1861"/>
      <c r="F216" s="1862"/>
      <c r="G216" s="1860" t="s">
        <v>11</v>
      </c>
      <c r="H216" s="1861"/>
      <c r="I216" s="1862"/>
      <c r="J216" s="1860" t="s">
        <v>777</v>
      </c>
      <c r="K216" s="1863"/>
      <c r="L216" s="1863"/>
      <c r="M216" s="1864" t="s">
        <v>778</v>
      </c>
      <c r="N216" s="1864" t="s">
        <v>779</v>
      </c>
      <c r="O216" s="1864" t="s">
        <v>780</v>
      </c>
      <c r="P216" s="1864" t="s">
        <v>17</v>
      </c>
    </row>
    <row r="217" spans="1:16" s="24" customFormat="1" ht="29.25" customHeight="1">
      <c r="B217" s="1878" t="s">
        <v>18</v>
      </c>
      <c r="C217" s="1879"/>
      <c r="D217" s="1864" t="s">
        <v>19</v>
      </c>
      <c r="E217" s="1878" t="s">
        <v>20</v>
      </c>
      <c r="F217" s="1879"/>
      <c r="G217" s="1864" t="s">
        <v>21</v>
      </c>
      <c r="H217" s="1864" t="s">
        <v>781</v>
      </c>
      <c r="I217" s="1864" t="s">
        <v>782</v>
      </c>
      <c r="J217" s="1864" t="s">
        <v>783</v>
      </c>
      <c r="K217" s="1860" t="s">
        <v>784</v>
      </c>
      <c r="L217" s="1863"/>
      <c r="M217" s="1865"/>
      <c r="N217" s="1865"/>
      <c r="O217" s="1865"/>
      <c r="P217" s="1865"/>
    </row>
    <row r="218" spans="1:16" s="24" customFormat="1" ht="29.25" customHeight="1">
      <c r="B218" s="1880"/>
      <c r="C218" s="1881"/>
      <c r="D218" s="1866"/>
      <c r="E218" s="1880"/>
      <c r="F218" s="1881"/>
      <c r="G218" s="1867"/>
      <c r="H218" s="1867"/>
      <c r="I218" s="1867"/>
      <c r="J218" s="1866"/>
      <c r="K218" s="56" t="s">
        <v>785</v>
      </c>
      <c r="L218" s="57" t="s">
        <v>786</v>
      </c>
      <c r="M218" s="1866"/>
      <c r="N218" s="1866"/>
      <c r="O218" s="1866"/>
      <c r="P218" s="1866"/>
    </row>
    <row r="219" spans="1:16" s="137" customFormat="1" ht="10.5" customHeight="1">
      <c r="B219" s="1870" t="s">
        <v>24</v>
      </c>
      <c r="C219" s="1871"/>
      <c r="D219" s="138" t="s">
        <v>25</v>
      </c>
      <c r="E219" s="1870" t="s">
        <v>26</v>
      </c>
      <c r="F219" s="1871"/>
      <c r="G219" s="139" t="s">
        <v>27</v>
      </c>
      <c r="H219" s="139" t="s">
        <v>28</v>
      </c>
      <c r="I219" s="139" t="s">
        <v>29</v>
      </c>
      <c r="J219" s="139" t="s">
        <v>30</v>
      </c>
      <c r="K219" s="139" t="s">
        <v>31</v>
      </c>
      <c r="L219" s="139" t="s">
        <v>32</v>
      </c>
      <c r="M219" s="139" t="s">
        <v>33</v>
      </c>
      <c r="N219" s="139" t="s">
        <v>34</v>
      </c>
      <c r="O219" s="139">
        <v>12</v>
      </c>
      <c r="P219" s="139">
        <v>13</v>
      </c>
    </row>
    <row r="220" spans="1:16" ht="12.75" customHeight="1">
      <c r="A220" s="24"/>
      <c r="B220" s="1874"/>
      <c r="C220" s="1875"/>
      <c r="D220" s="1876"/>
      <c r="E220" s="1875"/>
      <c r="F220" s="1875"/>
      <c r="G220" s="1875"/>
      <c r="H220" s="1875"/>
      <c r="I220" s="1875"/>
      <c r="J220" s="1875"/>
      <c r="K220" s="1875"/>
      <c r="L220" s="1875"/>
      <c r="M220" s="1875"/>
      <c r="N220" s="1876"/>
      <c r="O220" s="1875"/>
      <c r="P220" s="1877"/>
    </row>
    <row r="221" spans="1:16" s="122" customFormat="1" ht="25.5" customHeight="1">
      <c r="A221" s="29"/>
      <c r="B221" s="1858">
        <v>1</v>
      </c>
      <c r="C221" s="1859"/>
      <c r="D221" s="123" t="s">
        <v>803</v>
      </c>
      <c r="E221" s="124" t="s">
        <v>47</v>
      </c>
      <c r="F221" s="125"/>
      <c r="G221" s="126" t="s">
        <v>804</v>
      </c>
      <c r="H221" s="131">
        <v>484</v>
      </c>
      <c r="I221" s="102" t="s">
        <v>885</v>
      </c>
      <c r="J221" s="128" t="s">
        <v>790</v>
      </c>
      <c r="K221" s="127" t="s">
        <v>756</v>
      </c>
      <c r="L221" s="129" t="s">
        <v>756</v>
      </c>
      <c r="M221" s="133" t="s">
        <v>791</v>
      </c>
      <c r="N221" s="123" t="s">
        <v>44</v>
      </c>
      <c r="O221" s="130">
        <v>865876000</v>
      </c>
      <c r="P221" s="132"/>
    </row>
    <row r="222" spans="1:16" s="122" customFormat="1" ht="25.5" customHeight="1">
      <c r="A222" s="29"/>
      <c r="B222" s="1858"/>
      <c r="C222" s="1859"/>
      <c r="D222" s="123"/>
      <c r="E222" s="124"/>
      <c r="F222" s="125"/>
      <c r="G222" s="126"/>
      <c r="H222" s="127"/>
      <c r="I222" s="102"/>
      <c r="J222" s="128"/>
      <c r="K222" s="127"/>
      <c r="L222" s="129"/>
      <c r="M222" s="133"/>
      <c r="N222" s="123"/>
      <c r="O222" s="130"/>
      <c r="P222" s="131"/>
    </row>
    <row r="223" spans="1:16" s="122" customFormat="1" ht="25.5" customHeight="1">
      <c r="A223" s="29"/>
      <c r="B223" s="1858"/>
      <c r="C223" s="1859"/>
      <c r="D223" s="123"/>
      <c r="E223" s="124"/>
      <c r="F223" s="125"/>
      <c r="G223" s="126"/>
      <c r="H223" s="127"/>
      <c r="I223" s="102"/>
      <c r="J223" s="128"/>
      <c r="K223" s="127"/>
      <c r="L223" s="129"/>
      <c r="M223" s="133"/>
      <c r="N223" s="123"/>
      <c r="O223" s="130"/>
      <c r="P223" s="132"/>
    </row>
    <row r="224" spans="1:16" s="122" customFormat="1" ht="25.5" customHeight="1">
      <c r="A224" s="29"/>
      <c r="B224" s="1858"/>
      <c r="C224" s="1859"/>
      <c r="D224" s="123"/>
      <c r="E224" s="124"/>
      <c r="F224" s="125"/>
      <c r="G224" s="126"/>
      <c r="H224" s="131"/>
      <c r="I224" s="102"/>
      <c r="J224" s="128"/>
      <c r="K224" s="127"/>
      <c r="L224" s="129"/>
      <c r="M224" s="133"/>
      <c r="N224" s="123"/>
      <c r="O224" s="130"/>
      <c r="P224" s="132"/>
    </row>
    <row r="225" spans="1:16" s="122" customFormat="1" ht="25.5" customHeight="1">
      <c r="A225" s="29"/>
      <c r="B225" s="1858"/>
      <c r="C225" s="1859"/>
      <c r="D225" s="123"/>
      <c r="E225" s="124"/>
      <c r="F225" s="125"/>
      <c r="G225" s="126"/>
      <c r="H225" s="131"/>
      <c r="I225" s="102"/>
      <c r="J225" s="128"/>
      <c r="K225" s="127"/>
      <c r="L225" s="129"/>
      <c r="M225" s="133"/>
      <c r="N225" s="123"/>
      <c r="O225" s="130"/>
      <c r="P225" s="131"/>
    </row>
    <row r="226" spans="1:16" s="122" customFormat="1" ht="25.5" customHeight="1">
      <c r="A226" s="29"/>
      <c r="B226" s="1858"/>
      <c r="C226" s="1859"/>
      <c r="D226" s="123"/>
      <c r="E226" s="124"/>
      <c r="F226" s="125"/>
      <c r="G226" s="126"/>
      <c r="H226" s="131"/>
      <c r="I226" s="102"/>
      <c r="J226" s="128"/>
      <c r="K226" s="127"/>
      <c r="L226" s="129"/>
      <c r="M226" s="133"/>
      <c r="N226" s="123"/>
      <c r="O226" s="130"/>
      <c r="P226" s="132"/>
    </row>
    <row r="227" spans="1:16" s="122" customFormat="1" ht="25.5" customHeight="1">
      <c r="A227" s="29"/>
      <c r="B227" s="1858"/>
      <c r="C227" s="1859"/>
      <c r="D227" s="123"/>
      <c r="E227" s="124"/>
      <c r="F227" s="125"/>
      <c r="G227" s="126"/>
      <c r="H227" s="131"/>
      <c r="I227" s="102"/>
      <c r="J227" s="128"/>
      <c r="K227" s="127"/>
      <c r="L227" s="129"/>
      <c r="M227" s="133"/>
      <c r="N227" s="123"/>
      <c r="O227" s="130"/>
      <c r="P227" s="131"/>
    </row>
    <row r="228" spans="1:16" ht="20.100000000000001" customHeight="1">
      <c r="A228" s="24"/>
      <c r="B228" s="1872"/>
      <c r="C228" s="1873"/>
      <c r="D228" s="4"/>
      <c r="E228" s="58"/>
      <c r="F228" s="6"/>
      <c r="G228" s="18"/>
      <c r="H228" s="5"/>
      <c r="I228" s="59"/>
      <c r="J228" s="5"/>
      <c r="K228" s="5"/>
      <c r="L228" s="53"/>
      <c r="M228" s="52"/>
      <c r="N228" s="60"/>
      <c r="O228" s="67"/>
      <c r="P228" s="7"/>
    </row>
    <row r="229" spans="1:16" s="61" customFormat="1" ht="20.100000000000001" customHeight="1">
      <c r="A229" s="25"/>
      <c r="B229" s="3"/>
      <c r="C229" s="3"/>
      <c r="D229" s="2"/>
      <c r="E229" s="2"/>
      <c r="F229" s="1"/>
      <c r="G229" s="10"/>
      <c r="H229" s="17"/>
      <c r="I229" s="2"/>
      <c r="J229" s="2"/>
      <c r="K229" s="2"/>
      <c r="M229" s="1868" t="s">
        <v>724</v>
      </c>
      <c r="N229" s="1869"/>
      <c r="O229" s="68">
        <f>SUM(O221:O228)</f>
        <v>865876000</v>
      </c>
      <c r="P229" s="39"/>
    </row>
    <row r="230" spans="1:16" s="61" customFormat="1" ht="20.100000000000001" customHeight="1">
      <c r="A230" s="25"/>
      <c r="B230" s="3"/>
      <c r="C230" s="3"/>
      <c r="D230" s="2"/>
      <c r="E230" s="2"/>
      <c r="F230" s="1"/>
      <c r="G230" s="10"/>
      <c r="H230" s="17"/>
      <c r="I230" s="2"/>
      <c r="J230" s="2"/>
      <c r="K230" s="2"/>
      <c r="N230" s="62"/>
      <c r="O230" s="63"/>
      <c r="P230" s="39"/>
    </row>
    <row r="231" spans="1:16" s="106" customFormat="1" ht="20.100000000000001" customHeight="1">
      <c r="C231" s="1851" t="s">
        <v>889</v>
      </c>
      <c r="D231" s="1851"/>
      <c r="E231" s="1851"/>
      <c r="F231" s="1851"/>
      <c r="G231" s="1851"/>
      <c r="H231" s="107"/>
      <c r="M231" s="1852" t="str">
        <f>M197</f>
        <v>Jakarta, 1 Juli 2015</v>
      </c>
      <c r="N231" s="1853"/>
      <c r="O231" s="1853"/>
    </row>
    <row r="232" spans="1:16" s="106" customFormat="1" ht="20.100000000000001" customHeight="1">
      <c r="C232" s="1854" t="s">
        <v>723</v>
      </c>
      <c r="D232" s="1854"/>
      <c r="E232" s="1854"/>
      <c r="F232" s="1854"/>
      <c r="G232" s="1854"/>
      <c r="H232" s="107"/>
      <c r="M232" s="1855" t="s">
        <v>887</v>
      </c>
      <c r="N232" s="1855"/>
      <c r="O232" s="1855"/>
      <c r="P232" s="107"/>
    </row>
    <row r="233" spans="1:16" s="106" customFormat="1" ht="50.1" customHeight="1">
      <c r="D233" s="1856"/>
      <c r="E233" s="1856"/>
      <c r="F233" s="1856"/>
      <c r="G233" s="1856"/>
      <c r="H233" s="107"/>
      <c r="M233" s="1856"/>
      <c r="N233" s="1856"/>
      <c r="O233" s="1856"/>
    </row>
    <row r="234" spans="1:16" s="108" customFormat="1" ht="20.100000000000001" customHeight="1">
      <c r="C234" s="1857" t="s">
        <v>866</v>
      </c>
      <c r="D234" s="1857"/>
      <c r="E234" s="1857"/>
      <c r="F234" s="1857"/>
      <c r="G234" s="1857"/>
      <c r="H234" s="109"/>
      <c r="M234" s="1857" t="s">
        <v>1131</v>
      </c>
      <c r="N234" s="1857"/>
      <c r="O234" s="1857"/>
    </row>
    <row r="235" spans="1:16" s="103" customFormat="1" ht="20.100000000000001" customHeight="1">
      <c r="C235" s="1849" t="s">
        <v>913</v>
      </c>
      <c r="D235" s="1849"/>
      <c r="E235" s="1849"/>
      <c r="F235" s="1849"/>
      <c r="G235" s="1849"/>
      <c r="H235" s="111"/>
      <c r="M235" s="1850" t="s">
        <v>1132</v>
      </c>
      <c r="N235" s="1850"/>
      <c r="O235" s="1850"/>
      <c r="P235" s="110"/>
    </row>
    <row r="236" spans="1:16" ht="20.100000000000001" customHeight="1"/>
    <row r="237" spans="1:16" ht="20.100000000000001" customHeight="1"/>
    <row r="238" spans="1:16" ht="20.100000000000001" customHeight="1"/>
    <row r="239" spans="1:16" ht="20.100000000000001" customHeight="1">
      <c r="A239" s="23"/>
      <c r="B239" s="1883" t="str">
        <f>B205</f>
        <v>KARTU INVENTARIS BARANG (KIB) A</v>
      </c>
      <c r="C239" s="1883"/>
      <c r="D239" s="1883"/>
      <c r="E239" s="1883"/>
      <c r="F239" s="1883"/>
      <c r="G239" s="1883"/>
      <c r="H239" s="1883"/>
      <c r="I239" s="1883"/>
      <c r="J239" s="1883"/>
      <c r="K239" s="1883"/>
      <c r="L239" s="1883"/>
      <c r="M239" s="1883"/>
      <c r="N239" s="1883"/>
      <c r="O239" s="1883"/>
      <c r="P239" s="1883"/>
    </row>
    <row r="240" spans="1:16" ht="20.100000000000001" customHeight="1">
      <c r="A240" s="23"/>
      <c r="B240" s="1882" t="str">
        <f>B206</f>
        <v>TANAH</v>
      </c>
      <c r="C240" s="1882"/>
      <c r="D240" s="1882"/>
      <c r="E240" s="1882"/>
      <c r="F240" s="1882"/>
      <c r="G240" s="1882"/>
      <c r="H240" s="1882"/>
      <c r="I240" s="1882"/>
      <c r="J240" s="1882"/>
      <c r="K240" s="1882"/>
      <c r="L240" s="1882"/>
      <c r="M240" s="1882"/>
      <c r="N240" s="1882"/>
      <c r="O240" s="1882"/>
      <c r="P240" s="1882"/>
    </row>
    <row r="241" spans="1:16" ht="15" customHeight="1">
      <c r="A241" s="23"/>
      <c r="B241" s="134" t="str">
        <f>B207</f>
        <v>Provinsi</v>
      </c>
      <c r="C241" s="134"/>
      <c r="D241" s="134"/>
      <c r="E241" s="134"/>
      <c r="F241" s="135" t="s">
        <v>1</v>
      </c>
      <c r="G241" s="23" t="str">
        <f>G207</f>
        <v>DAERAH KHUSUS IBUKOTA JAKARTA</v>
      </c>
      <c r="H241" s="23"/>
      <c r="I241" s="23"/>
      <c r="J241" s="23"/>
      <c r="K241" s="23"/>
      <c r="L241" s="23"/>
      <c r="M241" s="23"/>
      <c r="N241" s="23"/>
      <c r="O241" s="23"/>
      <c r="P241" s="23"/>
    </row>
    <row r="242" spans="1:16" ht="15" customHeight="1">
      <c r="A242" s="23"/>
      <c r="B242" s="134" t="str">
        <f t="shared" ref="B242:B247" si="7">B208</f>
        <v>Kab./Kota</v>
      </c>
      <c r="C242" s="134"/>
      <c r="D242" s="134"/>
      <c r="E242" s="134"/>
      <c r="F242" s="135" t="s">
        <v>1</v>
      </c>
      <c r="G242" s="23" t="str">
        <f>G208</f>
        <v>KOTA JAKARTA TIMUR</v>
      </c>
      <c r="H242" s="23"/>
      <c r="I242" s="23"/>
      <c r="J242" s="23"/>
      <c r="K242" s="23"/>
      <c r="L242" s="23"/>
      <c r="M242" s="23"/>
      <c r="N242" s="23"/>
      <c r="O242" s="23"/>
      <c r="P242" s="23"/>
    </row>
    <row r="243" spans="1:16" ht="15" customHeight="1">
      <c r="A243" s="23"/>
      <c r="B243" s="134" t="str">
        <f t="shared" si="7"/>
        <v>Bidang</v>
      </c>
      <c r="C243" s="134"/>
      <c r="D243" s="134"/>
      <c r="E243" s="134"/>
      <c r="F243" s="135" t="s">
        <v>1</v>
      </c>
      <c r="G243" s="23" t="str">
        <f>G209</f>
        <v>BIDANG KESEHATAN</v>
      </c>
      <c r="H243" s="23"/>
      <c r="I243" s="23"/>
      <c r="J243" s="23"/>
      <c r="K243" s="23"/>
      <c r="L243" s="23"/>
      <c r="M243" s="23"/>
      <c r="N243" s="23"/>
      <c r="O243" s="23"/>
      <c r="P243" s="23"/>
    </row>
    <row r="244" spans="1:16" ht="15" customHeight="1">
      <c r="A244" s="23"/>
      <c r="B244" s="134" t="str">
        <f t="shared" si="7"/>
        <v>Unit Organisasi</v>
      </c>
      <c r="C244" s="134"/>
      <c r="D244" s="134"/>
      <c r="E244" s="134"/>
      <c r="F244" s="135" t="s">
        <v>1</v>
      </c>
      <c r="G244" s="23" t="str">
        <f>G210</f>
        <v>SUDIN KESEHATAN MASYARAKAT</v>
      </c>
      <c r="H244" s="23"/>
      <c r="I244" s="23" t="s">
        <v>711</v>
      </c>
      <c r="J244" s="23"/>
      <c r="K244" s="23"/>
      <c r="L244" s="23"/>
      <c r="M244" s="23"/>
      <c r="N244" s="23"/>
      <c r="O244" s="23"/>
      <c r="P244" s="23"/>
    </row>
    <row r="245" spans="1:16" ht="15" customHeight="1">
      <c r="A245" s="23"/>
      <c r="B245" s="134" t="str">
        <f t="shared" si="7"/>
        <v>Sub Unit Organisasi</v>
      </c>
      <c r="C245" s="134"/>
      <c r="D245" s="134"/>
      <c r="E245" s="134"/>
      <c r="F245" s="135" t="s">
        <v>1</v>
      </c>
      <c r="G245" s="23" t="str">
        <f>G211</f>
        <v>PKM KEC. MATRAMAN</v>
      </c>
      <c r="H245" s="23"/>
      <c r="I245" s="23"/>
      <c r="J245" s="23"/>
      <c r="K245" s="23"/>
      <c r="L245" s="23"/>
      <c r="M245" s="23"/>
      <c r="N245" s="23"/>
      <c r="O245" s="23"/>
      <c r="P245" s="23"/>
    </row>
    <row r="246" spans="1:16" ht="15" customHeight="1">
      <c r="A246" s="23"/>
      <c r="B246" s="134" t="str">
        <f t="shared" si="7"/>
        <v>U P B</v>
      </c>
      <c r="C246" s="134"/>
      <c r="D246" s="134"/>
      <c r="E246" s="134"/>
      <c r="F246" s="135" t="s">
        <v>1</v>
      </c>
      <c r="G246" s="23" t="s">
        <v>719</v>
      </c>
      <c r="H246" s="23"/>
      <c r="I246" s="23"/>
      <c r="J246" s="23"/>
      <c r="K246" s="23"/>
      <c r="L246" s="23"/>
      <c r="M246" s="23"/>
      <c r="N246" s="23"/>
      <c r="O246" s="23"/>
      <c r="P246" s="23"/>
    </row>
    <row r="247" spans="1:16" ht="15" customHeight="1">
      <c r="A247" s="23"/>
      <c r="B247" s="134" t="str">
        <f t="shared" si="7"/>
        <v xml:space="preserve">NO. KODE LOKASI </v>
      </c>
      <c r="C247" s="134"/>
      <c r="D247" s="134"/>
      <c r="E247" s="134"/>
      <c r="F247" s="135" t="s">
        <v>1</v>
      </c>
      <c r="G247" s="23" t="str">
        <f>G213</f>
        <v>11.09.05.07.01.09.57.00</v>
      </c>
      <c r="H247" s="23"/>
      <c r="I247" s="23"/>
      <c r="J247" s="23"/>
      <c r="K247" s="23"/>
      <c r="L247" s="23"/>
      <c r="M247" s="23"/>
      <c r="N247" s="23"/>
      <c r="O247" s="23"/>
      <c r="P247" s="23"/>
    </row>
    <row r="248" spans="1:16" ht="6" customHeight="1"/>
    <row r="249" spans="1:16" ht="3" customHeight="1"/>
    <row r="250" spans="1:16" s="24" customFormat="1" ht="29.25" customHeight="1">
      <c r="B250" s="1860" t="s">
        <v>10</v>
      </c>
      <c r="C250" s="1861"/>
      <c r="D250" s="1861"/>
      <c r="E250" s="1861"/>
      <c r="F250" s="1862"/>
      <c r="G250" s="1860" t="s">
        <v>11</v>
      </c>
      <c r="H250" s="1861"/>
      <c r="I250" s="1862"/>
      <c r="J250" s="1860" t="s">
        <v>777</v>
      </c>
      <c r="K250" s="1863"/>
      <c r="L250" s="1863"/>
      <c r="M250" s="1864" t="s">
        <v>778</v>
      </c>
      <c r="N250" s="1864" t="s">
        <v>779</v>
      </c>
      <c r="O250" s="1864" t="s">
        <v>780</v>
      </c>
      <c r="P250" s="1864" t="s">
        <v>17</v>
      </c>
    </row>
    <row r="251" spans="1:16" s="24" customFormat="1" ht="29.25" customHeight="1">
      <c r="B251" s="1878" t="s">
        <v>18</v>
      </c>
      <c r="C251" s="1879"/>
      <c r="D251" s="1864" t="s">
        <v>19</v>
      </c>
      <c r="E251" s="1878" t="s">
        <v>20</v>
      </c>
      <c r="F251" s="1879"/>
      <c r="G251" s="1864" t="s">
        <v>21</v>
      </c>
      <c r="H251" s="1864" t="s">
        <v>781</v>
      </c>
      <c r="I251" s="1864" t="s">
        <v>782</v>
      </c>
      <c r="J251" s="1864" t="s">
        <v>783</v>
      </c>
      <c r="K251" s="1860" t="s">
        <v>784</v>
      </c>
      <c r="L251" s="1863"/>
      <c r="M251" s="1865"/>
      <c r="N251" s="1865"/>
      <c r="O251" s="1865"/>
      <c r="P251" s="1865"/>
    </row>
    <row r="252" spans="1:16" s="24" customFormat="1" ht="29.25" customHeight="1">
      <c r="B252" s="1880"/>
      <c r="C252" s="1881"/>
      <c r="D252" s="1866"/>
      <c r="E252" s="1880"/>
      <c r="F252" s="1881"/>
      <c r="G252" s="1867"/>
      <c r="H252" s="1867"/>
      <c r="I252" s="1867"/>
      <c r="J252" s="1866"/>
      <c r="K252" s="56" t="s">
        <v>785</v>
      </c>
      <c r="L252" s="57" t="s">
        <v>786</v>
      </c>
      <c r="M252" s="1866"/>
      <c r="N252" s="1866"/>
      <c r="O252" s="1866"/>
      <c r="P252" s="1866"/>
    </row>
    <row r="253" spans="1:16" s="137" customFormat="1" ht="10.5" customHeight="1">
      <c r="B253" s="1870" t="s">
        <v>24</v>
      </c>
      <c r="C253" s="1871"/>
      <c r="D253" s="138" t="s">
        <v>25</v>
      </c>
      <c r="E253" s="1870" t="s">
        <v>26</v>
      </c>
      <c r="F253" s="1871"/>
      <c r="G253" s="139" t="s">
        <v>27</v>
      </c>
      <c r="H253" s="139" t="s">
        <v>28</v>
      </c>
      <c r="I253" s="139" t="s">
        <v>29</v>
      </c>
      <c r="J253" s="139" t="s">
        <v>30</v>
      </c>
      <c r="K253" s="139" t="s">
        <v>31</v>
      </c>
      <c r="L253" s="139" t="s">
        <v>32</v>
      </c>
      <c r="M253" s="139" t="s">
        <v>33</v>
      </c>
      <c r="N253" s="139" t="s">
        <v>34</v>
      </c>
      <c r="O253" s="139">
        <v>12</v>
      </c>
      <c r="P253" s="139">
        <v>13</v>
      </c>
    </row>
    <row r="254" spans="1:16" ht="12.75" customHeight="1">
      <c r="A254" s="24"/>
      <c r="B254" s="1874"/>
      <c r="C254" s="1875"/>
      <c r="D254" s="1876"/>
      <c r="E254" s="1875"/>
      <c r="F254" s="1875"/>
      <c r="G254" s="1875"/>
      <c r="H254" s="1875"/>
      <c r="I254" s="1875"/>
      <c r="J254" s="1875"/>
      <c r="K254" s="1875"/>
      <c r="L254" s="1875"/>
      <c r="M254" s="1875"/>
      <c r="N254" s="1876"/>
      <c r="O254" s="1875"/>
      <c r="P254" s="1877"/>
    </row>
    <row r="255" spans="1:16" s="122" customFormat="1" ht="25.5" customHeight="1">
      <c r="A255" s="29"/>
      <c r="B255" s="1858">
        <v>1</v>
      </c>
      <c r="C255" s="1859"/>
      <c r="D255" s="123" t="s">
        <v>803</v>
      </c>
      <c r="E255" s="124" t="s">
        <v>47</v>
      </c>
      <c r="F255" s="125"/>
      <c r="G255" s="126" t="s">
        <v>806</v>
      </c>
      <c r="H255" s="131">
        <v>350</v>
      </c>
      <c r="I255" s="102" t="s">
        <v>886</v>
      </c>
      <c r="J255" s="128" t="s">
        <v>790</v>
      </c>
      <c r="K255" s="127" t="s">
        <v>756</v>
      </c>
      <c r="L255" s="129" t="s">
        <v>756</v>
      </c>
      <c r="M255" s="133" t="s">
        <v>791</v>
      </c>
      <c r="N255" s="123" t="s">
        <v>44</v>
      </c>
      <c r="O255" s="130">
        <v>579250000</v>
      </c>
      <c r="P255" s="131"/>
    </row>
    <row r="256" spans="1:16" s="122" customFormat="1" ht="25.5" customHeight="1">
      <c r="A256" s="29"/>
      <c r="B256" s="1858"/>
      <c r="C256" s="1859"/>
      <c r="D256" s="123"/>
      <c r="E256" s="124"/>
      <c r="F256" s="125"/>
      <c r="G256" s="126"/>
      <c r="H256" s="127"/>
      <c r="I256" s="102"/>
      <c r="J256" s="128"/>
      <c r="K256" s="127"/>
      <c r="L256" s="129"/>
      <c r="M256" s="133"/>
      <c r="N256" s="123"/>
      <c r="O256" s="130"/>
      <c r="P256" s="131"/>
    </row>
    <row r="257" spans="1:16" s="122" customFormat="1" ht="25.5" customHeight="1">
      <c r="A257" s="29"/>
      <c r="B257" s="1858"/>
      <c r="C257" s="1859"/>
      <c r="D257" s="123"/>
      <c r="E257" s="124"/>
      <c r="F257" s="125"/>
      <c r="G257" s="126"/>
      <c r="H257" s="127"/>
      <c r="I257" s="102"/>
      <c r="J257" s="128"/>
      <c r="K257" s="127"/>
      <c r="L257" s="129"/>
      <c r="M257" s="133"/>
      <c r="N257" s="123"/>
      <c r="O257" s="130"/>
      <c r="P257" s="132"/>
    </row>
    <row r="258" spans="1:16" s="122" customFormat="1" ht="25.5" customHeight="1">
      <c r="A258" s="29"/>
      <c r="B258" s="1858"/>
      <c r="C258" s="1859"/>
      <c r="D258" s="123"/>
      <c r="E258" s="124"/>
      <c r="F258" s="125"/>
      <c r="G258" s="126"/>
      <c r="H258" s="131"/>
      <c r="I258" s="102"/>
      <c r="J258" s="128"/>
      <c r="K258" s="127"/>
      <c r="L258" s="129"/>
      <c r="M258" s="133"/>
      <c r="N258" s="123"/>
      <c r="O258" s="130"/>
      <c r="P258" s="132"/>
    </row>
    <row r="259" spans="1:16" s="122" customFormat="1" ht="25.5" customHeight="1">
      <c r="A259" s="29"/>
      <c r="B259" s="1858"/>
      <c r="C259" s="1859"/>
      <c r="D259" s="123"/>
      <c r="E259" s="124"/>
      <c r="F259" s="125"/>
      <c r="G259" s="126"/>
      <c r="H259" s="131"/>
      <c r="I259" s="102"/>
      <c r="J259" s="128"/>
      <c r="K259" s="127"/>
      <c r="L259" s="129"/>
      <c r="M259" s="133"/>
      <c r="N259" s="123"/>
      <c r="O259" s="130"/>
      <c r="P259" s="131"/>
    </row>
    <row r="260" spans="1:16" s="122" customFormat="1" ht="25.5" customHeight="1">
      <c r="A260" s="29"/>
      <c r="B260" s="1858"/>
      <c r="C260" s="1859"/>
      <c r="D260" s="123"/>
      <c r="E260" s="124"/>
      <c r="F260" s="125"/>
      <c r="G260" s="126"/>
      <c r="H260" s="131"/>
      <c r="I260" s="102"/>
      <c r="J260" s="128"/>
      <c r="K260" s="127"/>
      <c r="L260" s="129"/>
      <c r="M260" s="133"/>
      <c r="N260" s="123"/>
      <c r="O260" s="130"/>
      <c r="P260" s="132"/>
    </row>
    <row r="261" spans="1:16" s="122" customFormat="1" ht="25.5" customHeight="1">
      <c r="A261" s="29"/>
      <c r="B261" s="1858"/>
      <c r="C261" s="1859"/>
      <c r="D261" s="123"/>
      <c r="E261" s="124"/>
      <c r="F261" s="125"/>
      <c r="G261" s="126"/>
      <c r="H261" s="131"/>
      <c r="I261" s="102"/>
      <c r="J261" s="128"/>
      <c r="K261" s="127"/>
      <c r="L261" s="129"/>
      <c r="M261" s="133"/>
      <c r="N261" s="123"/>
      <c r="O261" s="130"/>
      <c r="P261" s="131"/>
    </row>
    <row r="262" spans="1:16" ht="20.100000000000001" customHeight="1">
      <c r="A262" s="24"/>
      <c r="B262" s="1872"/>
      <c r="C262" s="1873"/>
      <c r="D262" s="4"/>
      <c r="E262" s="58"/>
      <c r="F262" s="6"/>
      <c r="G262" s="18"/>
      <c r="H262" s="5"/>
      <c r="I262" s="59"/>
      <c r="J262" s="5"/>
      <c r="K262" s="5"/>
      <c r="L262" s="53"/>
      <c r="M262" s="52"/>
      <c r="N262" s="60"/>
      <c r="O262" s="67"/>
      <c r="P262" s="7"/>
    </row>
    <row r="263" spans="1:16" s="61" customFormat="1" ht="20.100000000000001" customHeight="1">
      <c r="A263" s="25"/>
      <c r="B263" s="3"/>
      <c r="C263" s="3"/>
      <c r="D263" s="2"/>
      <c r="E263" s="2"/>
      <c r="F263" s="1"/>
      <c r="G263" s="10"/>
      <c r="H263" s="17"/>
      <c r="I263" s="2"/>
      <c r="J263" s="2"/>
      <c r="K263" s="2"/>
      <c r="M263" s="1868" t="s">
        <v>724</v>
      </c>
      <c r="N263" s="1869"/>
      <c r="O263" s="68">
        <f>SUM(O255:O262)</f>
        <v>579250000</v>
      </c>
      <c r="P263" s="39"/>
    </row>
    <row r="264" spans="1:16" s="61" customFormat="1" ht="20.100000000000001" customHeight="1">
      <c r="A264" s="25"/>
      <c r="B264" s="3"/>
      <c r="C264" s="3"/>
      <c r="D264" s="2"/>
      <c r="E264" s="2"/>
      <c r="F264" s="1"/>
      <c r="G264" s="10"/>
      <c r="H264" s="17"/>
      <c r="I264" s="2"/>
      <c r="J264" s="2"/>
      <c r="K264" s="2"/>
      <c r="N264" s="62"/>
      <c r="O264" s="63"/>
      <c r="P264" s="39"/>
    </row>
    <row r="265" spans="1:16" s="106" customFormat="1" ht="20.100000000000001" customHeight="1">
      <c r="C265" s="1851" t="s">
        <v>889</v>
      </c>
      <c r="D265" s="1851"/>
      <c r="E265" s="1851"/>
      <c r="F265" s="1851"/>
      <c r="G265" s="1851"/>
      <c r="H265" s="107"/>
      <c r="M265" s="1852" t="str">
        <f>M231</f>
        <v>Jakarta, 1 Juli 2015</v>
      </c>
      <c r="N265" s="1853"/>
      <c r="O265" s="1853"/>
    </row>
    <row r="266" spans="1:16" s="106" customFormat="1" ht="20.100000000000001" customHeight="1">
      <c r="C266" s="1854" t="s">
        <v>721</v>
      </c>
      <c r="D266" s="1854"/>
      <c r="E266" s="1854"/>
      <c r="F266" s="1854"/>
      <c r="G266" s="1854"/>
      <c r="H266" s="107"/>
      <c r="M266" s="1855" t="s">
        <v>887</v>
      </c>
      <c r="N266" s="1855"/>
      <c r="O266" s="1855"/>
      <c r="P266" s="107"/>
    </row>
    <row r="267" spans="1:16" s="106" customFormat="1" ht="50.1" customHeight="1">
      <c r="D267" s="1856"/>
      <c r="E267" s="1856"/>
      <c r="F267" s="1856"/>
      <c r="G267" s="1856"/>
      <c r="H267" s="107"/>
      <c r="M267" s="1856"/>
      <c r="N267" s="1856"/>
      <c r="O267" s="1856"/>
    </row>
    <row r="268" spans="1:16" s="108" customFormat="1" ht="20.100000000000001" customHeight="1">
      <c r="C268" s="1857" t="s">
        <v>846</v>
      </c>
      <c r="D268" s="1857"/>
      <c r="E268" s="1857"/>
      <c r="F268" s="1857"/>
      <c r="G268" s="1857"/>
      <c r="H268" s="109"/>
      <c r="M268" s="1857" t="s">
        <v>1129</v>
      </c>
      <c r="N268" s="1857"/>
      <c r="O268" s="1857"/>
    </row>
    <row r="269" spans="1:16" s="103" customFormat="1" ht="20.100000000000001" customHeight="1">
      <c r="C269" s="1849" t="s">
        <v>912</v>
      </c>
      <c r="D269" s="1849"/>
      <c r="E269" s="1849"/>
      <c r="F269" s="1849"/>
      <c r="G269" s="1849"/>
      <c r="H269" s="111"/>
      <c r="M269" s="1850" t="s">
        <v>1130</v>
      </c>
      <c r="N269" s="1850"/>
      <c r="O269" s="1850"/>
      <c r="P269" s="110"/>
    </row>
    <row r="270" spans="1:16" ht="20.100000000000001" customHeight="1"/>
    <row r="271" spans="1:16" ht="20.100000000000001" customHeight="1"/>
    <row r="272" spans="1:16" ht="20.100000000000001" customHeight="1"/>
  </sheetData>
  <mergeCells count="312">
    <mergeCell ref="K47:L47"/>
    <mergeCell ref="G46:I46"/>
    <mergeCell ref="J46:L46"/>
    <mergeCell ref="D29:G29"/>
    <mergeCell ref="C30:G30"/>
    <mergeCell ref="C31:G31"/>
    <mergeCell ref="J47:J48"/>
    <mergeCell ref="D47:D48"/>
    <mergeCell ref="B47:C48"/>
    <mergeCell ref="E47:F48"/>
    <mergeCell ref="G47:G48"/>
    <mergeCell ref="H47:H48"/>
    <mergeCell ref="B1:P1"/>
    <mergeCell ref="B2:P2"/>
    <mergeCell ref="B12:F12"/>
    <mergeCell ref="G12:I12"/>
    <mergeCell ref="J12:L12"/>
    <mergeCell ref="B24:C24"/>
    <mergeCell ref="M27:O27"/>
    <mergeCell ref="M28:O28"/>
    <mergeCell ref="E13:F14"/>
    <mergeCell ref="B16:P16"/>
    <mergeCell ref="P12:P14"/>
    <mergeCell ref="I13:I14"/>
    <mergeCell ref="J13:J14"/>
    <mergeCell ref="O12:O14"/>
    <mergeCell ref="B17:C17"/>
    <mergeCell ref="K13:L13"/>
    <mergeCell ref="B15:C15"/>
    <mergeCell ref="E15:F15"/>
    <mergeCell ref="B13:C14"/>
    <mergeCell ref="B19:C19"/>
    <mergeCell ref="B20:C20"/>
    <mergeCell ref="D13:D14"/>
    <mergeCell ref="M25:N25"/>
    <mergeCell ref="C27:G27"/>
    <mergeCell ref="M12:M14"/>
    <mergeCell ref="N12:N14"/>
    <mergeCell ref="G13:G14"/>
    <mergeCell ref="H13:H14"/>
    <mergeCell ref="B52:C52"/>
    <mergeCell ref="B53:C53"/>
    <mergeCell ref="I47:I48"/>
    <mergeCell ref="B50:P50"/>
    <mergeCell ref="O46:O48"/>
    <mergeCell ref="B46:F46"/>
    <mergeCell ref="B21:C21"/>
    <mergeCell ref="B22:C22"/>
    <mergeCell ref="B23:C23"/>
    <mergeCell ref="B18:C18"/>
    <mergeCell ref="E49:F49"/>
    <mergeCell ref="M31:O31"/>
    <mergeCell ref="M30:O30"/>
    <mergeCell ref="M29:O29"/>
    <mergeCell ref="C28:G28"/>
    <mergeCell ref="M46:M48"/>
    <mergeCell ref="N46:N48"/>
    <mergeCell ref="B35:P35"/>
    <mergeCell ref="P46:P48"/>
    <mergeCell ref="B36:P36"/>
    <mergeCell ref="B51:C51"/>
    <mergeCell ref="B49:C49"/>
    <mergeCell ref="C64:G64"/>
    <mergeCell ref="M64:O64"/>
    <mergeCell ref="C65:G65"/>
    <mergeCell ref="M65:O65"/>
    <mergeCell ref="B58:C58"/>
    <mergeCell ref="M59:N59"/>
    <mergeCell ref="B54:C54"/>
    <mergeCell ref="B55:C55"/>
    <mergeCell ref="B56:C56"/>
    <mergeCell ref="B57:C57"/>
    <mergeCell ref="C61:G61"/>
    <mergeCell ref="M61:O61"/>
    <mergeCell ref="C62:G62"/>
    <mergeCell ref="M62:O62"/>
    <mergeCell ref="D63:G63"/>
    <mergeCell ref="M63:O63"/>
    <mergeCell ref="M96:O96"/>
    <mergeCell ref="N80:N82"/>
    <mergeCell ref="G81:G82"/>
    <mergeCell ref="K81:L81"/>
    <mergeCell ref="B80:F80"/>
    <mergeCell ref="E81:F82"/>
    <mergeCell ref="G80:I80"/>
    <mergeCell ref="J80:L80"/>
    <mergeCell ref="M80:M82"/>
    <mergeCell ref="B87:C87"/>
    <mergeCell ref="B88:C88"/>
    <mergeCell ref="B89:C89"/>
    <mergeCell ref="B90:C90"/>
    <mergeCell ref="B91:C91"/>
    <mergeCell ref="B69:P69"/>
    <mergeCell ref="O80:O82"/>
    <mergeCell ref="H81:H82"/>
    <mergeCell ref="I81:I82"/>
    <mergeCell ref="J81:J82"/>
    <mergeCell ref="P80:P82"/>
    <mergeCell ref="B81:C82"/>
    <mergeCell ref="D81:D82"/>
    <mergeCell ref="B70:P70"/>
    <mergeCell ref="P114:P116"/>
    <mergeCell ref="B115:C116"/>
    <mergeCell ref="M114:M116"/>
    <mergeCell ref="N114:N116"/>
    <mergeCell ref="G115:G116"/>
    <mergeCell ref="E115:F116"/>
    <mergeCell ref="B83:C83"/>
    <mergeCell ref="E83:F83"/>
    <mergeCell ref="B84:P84"/>
    <mergeCell ref="B92:C92"/>
    <mergeCell ref="M93:N93"/>
    <mergeCell ref="B104:P104"/>
    <mergeCell ref="C95:G95"/>
    <mergeCell ref="M95:O95"/>
    <mergeCell ref="C96:G96"/>
    <mergeCell ref="C98:G98"/>
    <mergeCell ref="M98:O98"/>
    <mergeCell ref="C99:G99"/>
    <mergeCell ref="M99:O99"/>
    <mergeCell ref="B103:P103"/>
    <mergeCell ref="D97:G97"/>
    <mergeCell ref="M97:O97"/>
    <mergeCell ref="B85:C85"/>
    <mergeCell ref="B86:C86"/>
    <mergeCell ref="B119:C119"/>
    <mergeCell ref="B120:C120"/>
    <mergeCell ref="B121:C121"/>
    <mergeCell ref="B122:C122"/>
    <mergeCell ref="G114:I114"/>
    <mergeCell ref="J114:L114"/>
    <mergeCell ref="M127:N127"/>
    <mergeCell ref="B138:P138"/>
    <mergeCell ref="C129:G129"/>
    <mergeCell ref="M129:O129"/>
    <mergeCell ref="C130:G130"/>
    <mergeCell ref="C132:G132"/>
    <mergeCell ref="M132:O132"/>
    <mergeCell ref="C133:G133"/>
    <mergeCell ref="B117:C117"/>
    <mergeCell ref="E117:F117"/>
    <mergeCell ref="B114:F114"/>
    <mergeCell ref="B118:P118"/>
    <mergeCell ref="O114:O116"/>
    <mergeCell ref="H115:H116"/>
    <mergeCell ref="I115:I116"/>
    <mergeCell ref="J115:J116"/>
    <mergeCell ref="K115:L115"/>
    <mergeCell ref="D115:D116"/>
    <mergeCell ref="M130:O130"/>
    <mergeCell ref="D131:G131"/>
    <mergeCell ref="M131:O131"/>
    <mergeCell ref="E149:F150"/>
    <mergeCell ref="G148:I148"/>
    <mergeCell ref="J148:L148"/>
    <mergeCell ref="M148:M150"/>
    <mergeCell ref="M133:O133"/>
    <mergeCell ref="B123:C123"/>
    <mergeCell ref="B124:C124"/>
    <mergeCell ref="B125:C125"/>
    <mergeCell ref="B126:C126"/>
    <mergeCell ref="B137:P137"/>
    <mergeCell ref="P148:P150"/>
    <mergeCell ref="B149:C150"/>
    <mergeCell ref="O148:O150"/>
    <mergeCell ref="H149:H150"/>
    <mergeCell ref="I149:I150"/>
    <mergeCell ref="J149:J150"/>
    <mergeCell ref="K149:L149"/>
    <mergeCell ref="D149:D150"/>
    <mergeCell ref="N148:N150"/>
    <mergeCell ref="G149:G150"/>
    <mergeCell ref="B148:F148"/>
    <mergeCell ref="B159:C159"/>
    <mergeCell ref="B160:C160"/>
    <mergeCell ref="M161:N161"/>
    <mergeCell ref="B157:C157"/>
    <mergeCell ref="B158:C158"/>
    <mergeCell ref="B151:C151"/>
    <mergeCell ref="E151:F151"/>
    <mergeCell ref="B153:C153"/>
    <mergeCell ref="B154:C154"/>
    <mergeCell ref="B155:C155"/>
    <mergeCell ref="B156:C156"/>
    <mergeCell ref="B152:P152"/>
    <mergeCell ref="C163:G163"/>
    <mergeCell ref="M163:O163"/>
    <mergeCell ref="C164:G164"/>
    <mergeCell ref="C166:G166"/>
    <mergeCell ref="M166:O166"/>
    <mergeCell ref="C167:G167"/>
    <mergeCell ref="M167:O167"/>
    <mergeCell ref="M164:O164"/>
    <mergeCell ref="D165:G165"/>
    <mergeCell ref="M165:O165"/>
    <mergeCell ref="C200:G200"/>
    <mergeCell ref="M200:O200"/>
    <mergeCell ref="C201:G201"/>
    <mergeCell ref="M201:O201"/>
    <mergeCell ref="B185:C185"/>
    <mergeCell ref="E185:F185"/>
    <mergeCell ref="B171:P171"/>
    <mergeCell ref="P182:P184"/>
    <mergeCell ref="B183:C184"/>
    <mergeCell ref="M182:M184"/>
    <mergeCell ref="N182:N184"/>
    <mergeCell ref="G183:G184"/>
    <mergeCell ref="B182:F182"/>
    <mergeCell ref="B186:P186"/>
    <mergeCell ref="O182:O184"/>
    <mergeCell ref="H183:H184"/>
    <mergeCell ref="I183:I184"/>
    <mergeCell ref="J183:J184"/>
    <mergeCell ref="K183:L183"/>
    <mergeCell ref="D183:D184"/>
    <mergeCell ref="E183:F184"/>
    <mergeCell ref="G182:I182"/>
    <mergeCell ref="J182:L182"/>
    <mergeCell ref="B172:P172"/>
    <mergeCell ref="M198:O198"/>
    <mergeCell ref="D199:G199"/>
    <mergeCell ref="M199:O199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M195:N195"/>
    <mergeCell ref="C197:G197"/>
    <mergeCell ref="M197:O197"/>
    <mergeCell ref="C198:G198"/>
    <mergeCell ref="B205:P205"/>
    <mergeCell ref="P216:P218"/>
    <mergeCell ref="B217:C218"/>
    <mergeCell ref="M216:M218"/>
    <mergeCell ref="N216:N218"/>
    <mergeCell ref="G217:G218"/>
    <mergeCell ref="B216:F216"/>
    <mergeCell ref="B206:P206"/>
    <mergeCell ref="B227:C227"/>
    <mergeCell ref="B220:P220"/>
    <mergeCell ref="O216:O218"/>
    <mergeCell ref="H217:H218"/>
    <mergeCell ref="I217:I218"/>
    <mergeCell ref="J217:J218"/>
    <mergeCell ref="K217:L217"/>
    <mergeCell ref="D217:D218"/>
    <mergeCell ref="E217:F218"/>
    <mergeCell ref="G216:I216"/>
    <mergeCell ref="J216:L216"/>
    <mergeCell ref="B219:C219"/>
    <mergeCell ref="E219:F219"/>
    <mergeCell ref="B221:C221"/>
    <mergeCell ref="B222:C222"/>
    <mergeCell ref="B223:C223"/>
    <mergeCell ref="B224:C224"/>
    <mergeCell ref="B225:C225"/>
    <mergeCell ref="B226:C226"/>
    <mergeCell ref="C235:G235"/>
    <mergeCell ref="M235:O235"/>
    <mergeCell ref="M232:O232"/>
    <mergeCell ref="C234:G234"/>
    <mergeCell ref="M234:O234"/>
    <mergeCell ref="D233:G233"/>
    <mergeCell ref="M233:O233"/>
    <mergeCell ref="B228:C228"/>
    <mergeCell ref="M229:N229"/>
    <mergeCell ref="B240:P240"/>
    <mergeCell ref="C231:G231"/>
    <mergeCell ref="M231:O231"/>
    <mergeCell ref="C232:G232"/>
    <mergeCell ref="B239:P239"/>
    <mergeCell ref="O250:O252"/>
    <mergeCell ref="H251:H252"/>
    <mergeCell ref="I251:I252"/>
    <mergeCell ref="J251:J252"/>
    <mergeCell ref="K251:L251"/>
    <mergeCell ref="D251:D252"/>
    <mergeCell ref="E251:F252"/>
    <mergeCell ref="B259:C259"/>
    <mergeCell ref="G250:I250"/>
    <mergeCell ref="J250:L250"/>
    <mergeCell ref="M250:M252"/>
    <mergeCell ref="N250:N252"/>
    <mergeCell ref="G251:G252"/>
    <mergeCell ref="B260:C260"/>
    <mergeCell ref="M263:N263"/>
    <mergeCell ref="B253:C253"/>
    <mergeCell ref="E253:F253"/>
    <mergeCell ref="B255:C255"/>
    <mergeCell ref="B256:C256"/>
    <mergeCell ref="B257:C257"/>
    <mergeCell ref="B258:C258"/>
    <mergeCell ref="B261:C261"/>
    <mergeCell ref="B262:C262"/>
    <mergeCell ref="B254:P254"/>
    <mergeCell ref="B250:F250"/>
    <mergeCell ref="P250:P252"/>
    <mergeCell ref="B251:C252"/>
    <mergeCell ref="C269:G269"/>
    <mergeCell ref="M269:O269"/>
    <mergeCell ref="C265:G265"/>
    <mergeCell ref="M265:O265"/>
    <mergeCell ref="C266:G266"/>
    <mergeCell ref="M266:O266"/>
    <mergeCell ref="D267:G267"/>
    <mergeCell ref="M267:O267"/>
    <mergeCell ref="C268:G268"/>
    <mergeCell ref="M268:O268"/>
  </mergeCells>
  <phoneticPr fontId="20" type="noConversion"/>
  <pageMargins left="0.39370078740157483" right="0.51181102362204722" top="0.78740157480314965" bottom="0" header="0.31496062992125984" footer="0.31496062992125984"/>
  <pageSetup paperSize="5"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1"/>
  </sheetPr>
  <dimension ref="A1:Y70"/>
  <sheetViews>
    <sheetView topLeftCell="A45" zoomScale="85" zoomScaleNormal="85" workbookViewId="0">
      <selection activeCell="AC47" sqref="AC47"/>
    </sheetView>
  </sheetViews>
  <sheetFormatPr defaultRowHeight="12.75"/>
  <cols>
    <col min="1" max="1" width="3" style="11" customWidth="1"/>
    <col min="2" max="2" width="2.85546875" style="70" customWidth="1"/>
    <col min="3" max="3" width="1.7109375" style="70" customWidth="1"/>
    <col min="4" max="4" width="15.28515625" style="11" customWidth="1"/>
    <col min="5" max="5" width="11" style="11" customWidth="1"/>
    <col min="6" max="6" width="1.28515625" style="11" customWidth="1"/>
    <col min="7" max="7" width="28" style="11" customWidth="1"/>
    <col min="8" max="8" width="19.28515625" style="12" customWidth="1"/>
    <col min="9" max="9" width="8.85546875" style="13" customWidth="1"/>
    <col min="10" max="11" width="9.42578125" style="11" customWidth="1"/>
    <col min="12" max="12" width="7.28515625" style="11" customWidth="1"/>
    <col min="13" max="13" width="15.5703125" style="11" customWidth="1"/>
    <col min="14" max="14" width="4.85546875" style="11" customWidth="1"/>
    <col min="15" max="15" width="6" style="11" customWidth="1"/>
    <col min="16" max="16" width="5" style="11" customWidth="1"/>
    <col min="17" max="17" width="22.42578125" style="70" customWidth="1"/>
    <col min="18" max="18" width="24.85546875" style="11" customWidth="1"/>
    <col min="19" max="19" width="19.28515625" style="11" hidden="1" customWidth="1"/>
    <col min="20" max="20" width="33.140625" style="11" hidden="1" customWidth="1"/>
    <col min="21" max="27" width="0" style="11" hidden="1" customWidth="1"/>
    <col min="28" max="16384" width="9.140625" style="11"/>
  </cols>
  <sheetData>
    <row r="1" spans="1:18" s="140" customFormat="1" ht="20.100000000000001" customHeight="1">
      <c r="A1" s="136"/>
      <c r="B1" s="1883" t="s">
        <v>706</v>
      </c>
      <c r="C1" s="1883"/>
      <c r="D1" s="1883"/>
      <c r="E1" s="1883"/>
      <c r="F1" s="1883"/>
      <c r="G1" s="1883"/>
      <c r="H1" s="1883"/>
      <c r="I1" s="1883"/>
      <c r="J1" s="1883"/>
      <c r="K1" s="1883"/>
      <c r="L1" s="1883"/>
      <c r="M1" s="1883"/>
      <c r="N1" s="1883"/>
      <c r="O1" s="1883"/>
      <c r="P1" s="1883"/>
      <c r="Q1" s="1883"/>
      <c r="R1" s="1883"/>
    </row>
    <row r="2" spans="1:18" s="140" customFormat="1" ht="20.100000000000001" customHeight="1">
      <c r="A2" s="136"/>
      <c r="B2" s="1882" t="s">
        <v>707</v>
      </c>
      <c r="C2" s="1882"/>
      <c r="D2" s="1882"/>
      <c r="E2" s="1882"/>
      <c r="F2" s="1882"/>
      <c r="G2" s="1882"/>
      <c r="H2" s="1882"/>
      <c r="I2" s="1882"/>
      <c r="J2" s="1882"/>
      <c r="K2" s="1882"/>
      <c r="L2" s="1882"/>
      <c r="M2" s="1882"/>
      <c r="N2" s="1882"/>
      <c r="O2" s="1882"/>
      <c r="P2" s="1882"/>
      <c r="Q2" s="1882"/>
      <c r="R2" s="1882"/>
    </row>
    <row r="3" spans="1:18" ht="15" customHeight="1">
      <c r="A3" s="23"/>
      <c r="B3" s="416" t="str">
        <f>'KIB LAMA'!B4</f>
        <v>Provinsi</v>
      </c>
      <c r="C3" s="416"/>
      <c r="D3" s="134"/>
      <c r="E3" s="134"/>
      <c r="F3" s="135" t="s">
        <v>1</v>
      </c>
      <c r="G3" s="23" t="str">
        <f>'KIB LAMA'!G4</f>
        <v>DAERAH KHUSUS IBUKOTA JAKARTA</v>
      </c>
      <c r="H3" s="23"/>
      <c r="I3" s="23"/>
      <c r="J3" s="23"/>
      <c r="K3" s="23"/>
      <c r="L3" s="23"/>
      <c r="M3" s="23"/>
      <c r="N3" s="23"/>
      <c r="O3" s="23"/>
      <c r="P3" s="23"/>
      <c r="Q3" s="72"/>
      <c r="R3" s="23"/>
    </row>
    <row r="4" spans="1:18" ht="15" customHeight="1">
      <c r="A4" s="23"/>
      <c r="B4" s="416" t="str">
        <f>'KIB LAMA'!B5</f>
        <v>Kab./Kota</v>
      </c>
      <c r="C4" s="416"/>
      <c r="D4" s="134"/>
      <c r="E4" s="134"/>
      <c r="F4" s="135" t="s">
        <v>1</v>
      </c>
      <c r="G4" s="23" t="str">
        <f>'KIB LAMA'!G5</f>
        <v>KOTA JAKARTA TIMUR</v>
      </c>
      <c r="H4" s="23"/>
      <c r="I4" s="23"/>
      <c r="J4" s="23"/>
      <c r="K4" s="23"/>
      <c r="L4" s="23"/>
      <c r="M4" s="23"/>
      <c r="N4" s="23"/>
      <c r="O4" s="23"/>
      <c r="P4" s="23"/>
      <c r="Q4" s="72"/>
      <c r="R4" s="23"/>
    </row>
    <row r="5" spans="1:18" ht="15" customHeight="1">
      <c r="A5" s="23"/>
      <c r="B5" s="416" t="str">
        <f>'KIB LAMA'!B6</f>
        <v>Bidang</v>
      </c>
      <c r="C5" s="416"/>
      <c r="D5" s="134"/>
      <c r="E5" s="134"/>
      <c r="F5" s="135" t="s">
        <v>1</v>
      </c>
      <c r="G5" s="23" t="str">
        <f>'KIB LAMA'!G6</f>
        <v>BIDANG KESEHATAN</v>
      </c>
      <c r="H5" s="23"/>
      <c r="I5" s="23"/>
      <c r="J5" s="23"/>
      <c r="K5" s="23"/>
      <c r="L5" s="23"/>
      <c r="M5" s="23"/>
      <c r="N5" s="23"/>
      <c r="O5" s="23"/>
      <c r="P5" s="23"/>
      <c r="Q5" s="72"/>
      <c r="R5" s="23"/>
    </row>
    <row r="6" spans="1:18" ht="15" customHeight="1">
      <c r="A6" s="23"/>
      <c r="B6" s="416" t="str">
        <f>'KIB LAMA'!B7</f>
        <v>Unit Organisasi</v>
      </c>
      <c r="C6" s="416"/>
      <c r="D6" s="134"/>
      <c r="E6" s="134"/>
      <c r="F6" s="135" t="s">
        <v>1</v>
      </c>
      <c r="G6" s="23" t="str">
        <f>'KIB LAMA'!G7</f>
        <v>SUDIN KESEHATAN MASYARAKAT</v>
      </c>
      <c r="H6" s="23"/>
      <c r="I6" s="23"/>
      <c r="J6" s="23"/>
      <c r="K6" s="23"/>
      <c r="L6" s="23"/>
      <c r="M6" s="23"/>
      <c r="N6" s="23"/>
      <c r="O6" s="23"/>
      <c r="P6" s="23"/>
      <c r="Q6" s="72"/>
      <c r="R6" s="23"/>
    </row>
    <row r="7" spans="1:18" ht="15" customHeight="1">
      <c r="A7" s="23"/>
      <c r="B7" s="416" t="str">
        <f>'KIB LAMA'!B8</f>
        <v>Sub Unit Organisasi</v>
      </c>
      <c r="C7" s="416"/>
      <c r="D7" s="134"/>
      <c r="E7" s="134"/>
      <c r="F7" s="135" t="s">
        <v>1</v>
      </c>
      <c r="G7" s="23" t="str">
        <f>'KIB LAMA'!G8</f>
        <v>PKM KEC. MATRAMAN</v>
      </c>
      <c r="H7" s="23"/>
      <c r="I7" s="23"/>
      <c r="J7" s="23"/>
      <c r="K7" s="23"/>
      <c r="L7" s="23"/>
      <c r="M7" s="23"/>
      <c r="N7" s="23"/>
      <c r="O7" s="23"/>
      <c r="P7" s="23"/>
      <c r="Q7" s="72"/>
      <c r="R7" s="23"/>
    </row>
    <row r="8" spans="1:18" ht="15" customHeight="1">
      <c r="A8" s="23"/>
      <c r="B8" s="416" t="str">
        <f>'KIB LAMA'!B9</f>
        <v>U P B</v>
      </c>
      <c r="C8" s="416"/>
      <c r="D8" s="134"/>
      <c r="E8" s="134"/>
      <c r="F8" s="135" t="s">
        <v>1</v>
      </c>
      <c r="G8" s="23" t="str">
        <f>'KIB LAMA'!G9</f>
        <v>PKM KEC. MATRAMAN</v>
      </c>
      <c r="H8" s="23"/>
      <c r="I8" s="23"/>
      <c r="J8" s="23"/>
      <c r="K8" s="23"/>
      <c r="L8" s="23"/>
      <c r="M8" s="23"/>
      <c r="N8" s="23"/>
      <c r="O8" s="23"/>
      <c r="P8" s="23"/>
      <c r="Q8" s="72"/>
      <c r="R8" s="23"/>
    </row>
    <row r="9" spans="1:18" ht="15" customHeight="1">
      <c r="A9" s="23"/>
      <c r="B9" s="416" t="str">
        <f>'KIB LAMA'!B10</f>
        <v xml:space="preserve">NO. KODE LOKASI </v>
      </c>
      <c r="C9" s="416"/>
      <c r="D9" s="134"/>
      <c r="E9" s="134"/>
      <c r="F9" s="135" t="s">
        <v>1</v>
      </c>
      <c r="G9" s="23" t="str">
        <f>'KIB LAMA'!G10</f>
        <v>11.09.05.07.01.09.57.00</v>
      </c>
      <c r="H9" s="23"/>
      <c r="I9" s="23"/>
      <c r="J9" s="23"/>
      <c r="K9" s="23"/>
      <c r="L9" s="23"/>
      <c r="M9" s="23"/>
      <c r="N9" s="23"/>
      <c r="O9" s="23"/>
      <c r="P9" s="23"/>
      <c r="Q9" s="72"/>
      <c r="R9" s="23"/>
    </row>
    <row r="10" spans="1:18" ht="6" customHeight="1"/>
    <row r="11" spans="1:18" ht="3" customHeight="1"/>
    <row r="12" spans="1:18" s="29" customFormat="1" ht="29.25" customHeight="1">
      <c r="B12" s="1953" t="s">
        <v>10</v>
      </c>
      <c r="C12" s="1953"/>
      <c r="D12" s="1953"/>
      <c r="E12" s="1953"/>
      <c r="F12" s="1953"/>
      <c r="G12" s="1953" t="s">
        <v>11</v>
      </c>
      <c r="H12" s="1953"/>
      <c r="I12" s="1953"/>
      <c r="J12" s="1953" t="s">
        <v>15</v>
      </c>
      <c r="K12" s="1953" t="s">
        <v>13</v>
      </c>
      <c r="L12" s="1953" t="s">
        <v>700</v>
      </c>
      <c r="M12" s="1953" t="s">
        <v>701</v>
      </c>
      <c r="N12" s="1953" t="s">
        <v>16</v>
      </c>
      <c r="O12" s="1953" t="s">
        <v>702</v>
      </c>
      <c r="P12" s="1953" t="s">
        <v>12</v>
      </c>
      <c r="Q12" s="1953"/>
      <c r="R12" s="1953" t="s">
        <v>17</v>
      </c>
    </row>
    <row r="13" spans="1:18" s="29" customFormat="1" ht="29.25" customHeight="1">
      <c r="B13" s="2075" t="s">
        <v>18</v>
      </c>
      <c r="C13" s="2075"/>
      <c r="D13" s="1953" t="s">
        <v>19</v>
      </c>
      <c r="E13" s="1953" t="s">
        <v>20</v>
      </c>
      <c r="F13" s="1953"/>
      <c r="G13" s="1953" t="s">
        <v>21</v>
      </c>
      <c r="H13" s="1953" t="s">
        <v>14</v>
      </c>
      <c r="I13" s="1953" t="s">
        <v>505</v>
      </c>
      <c r="J13" s="1953"/>
      <c r="K13" s="1953"/>
      <c r="L13" s="1953"/>
      <c r="M13" s="1953"/>
      <c r="N13" s="1953"/>
      <c r="O13" s="1953"/>
      <c r="P13" s="1953"/>
      <c r="Q13" s="1953"/>
      <c r="R13" s="1953"/>
    </row>
    <row r="14" spans="1:18" s="29" customFormat="1" ht="29.25" customHeight="1">
      <c r="B14" s="2075"/>
      <c r="C14" s="2075"/>
      <c r="D14" s="1953"/>
      <c r="E14" s="1953"/>
      <c r="F14" s="1953"/>
      <c r="G14" s="1953"/>
      <c r="H14" s="1953"/>
      <c r="I14" s="1953"/>
      <c r="J14" s="1953"/>
      <c r="K14" s="1953"/>
      <c r="L14" s="1953"/>
      <c r="M14" s="1953"/>
      <c r="N14" s="1953"/>
      <c r="O14" s="1953"/>
      <c r="P14" s="177" t="s">
        <v>22</v>
      </c>
      <c r="Q14" s="177" t="s">
        <v>23</v>
      </c>
      <c r="R14" s="1953"/>
    </row>
    <row r="15" spans="1:18" s="29" customFormat="1" ht="19.5" customHeight="1">
      <c r="B15" s="2076" t="s">
        <v>24</v>
      </c>
      <c r="C15" s="2077"/>
      <c r="D15" s="178" t="s">
        <v>25</v>
      </c>
      <c r="E15" s="1976" t="s">
        <v>26</v>
      </c>
      <c r="F15" s="1977"/>
      <c r="G15" s="179" t="s">
        <v>27</v>
      </c>
      <c r="H15" s="179" t="s">
        <v>28</v>
      </c>
      <c r="I15" s="179" t="s">
        <v>29</v>
      </c>
      <c r="J15" s="179" t="s">
        <v>30</v>
      </c>
      <c r="K15" s="179" t="s">
        <v>31</v>
      </c>
      <c r="L15" s="179" t="s">
        <v>32</v>
      </c>
      <c r="M15" s="179" t="s">
        <v>33</v>
      </c>
      <c r="N15" s="179" t="s">
        <v>34</v>
      </c>
      <c r="O15" s="179" t="s">
        <v>35</v>
      </c>
      <c r="P15" s="179" t="s">
        <v>36</v>
      </c>
      <c r="Q15" s="73" t="s">
        <v>37</v>
      </c>
      <c r="R15" s="179" t="s">
        <v>38</v>
      </c>
    </row>
    <row r="16" spans="1:18" s="32" customFormat="1" ht="12.75" customHeight="1">
      <c r="A16" s="29"/>
      <c r="B16" s="1884"/>
      <c r="C16" s="1885"/>
      <c r="D16" s="2139"/>
      <c r="E16" s="2139"/>
      <c r="F16" s="2139"/>
      <c r="G16" s="2139"/>
      <c r="H16" s="2139"/>
      <c r="I16" s="2139"/>
      <c r="J16" s="2139"/>
      <c r="K16" s="2139"/>
      <c r="L16" s="2139"/>
      <c r="M16" s="2139"/>
      <c r="N16" s="2139"/>
      <c r="O16" s="2139"/>
      <c r="P16" s="2139"/>
      <c r="Q16" s="2139"/>
      <c r="R16" s="2140"/>
    </row>
    <row r="17" spans="1:19" s="32" customFormat="1" ht="21" customHeight="1">
      <c r="A17" s="1517"/>
      <c r="B17" s="2143">
        <v>1</v>
      </c>
      <c r="C17" s="2144"/>
      <c r="D17" s="114" t="s">
        <v>711</v>
      </c>
      <c r="E17" s="180" t="s">
        <v>55</v>
      </c>
      <c r="F17" s="114"/>
      <c r="G17" s="115" t="s">
        <v>628</v>
      </c>
      <c r="H17" s="116" t="s">
        <v>629</v>
      </c>
      <c r="I17" s="114" t="s">
        <v>43</v>
      </c>
      <c r="J17" s="116" t="s">
        <v>89</v>
      </c>
      <c r="K17" s="116" t="s">
        <v>190</v>
      </c>
      <c r="L17" s="118">
        <v>1990</v>
      </c>
      <c r="M17" s="114" t="s">
        <v>43</v>
      </c>
      <c r="N17" s="251"/>
      <c r="O17" s="114" t="s">
        <v>45</v>
      </c>
      <c r="P17" s="182">
        <v>2</v>
      </c>
      <c r="Q17" s="238">
        <v>300000</v>
      </c>
      <c r="R17" s="181"/>
      <c r="S17" s="283">
        <f>Q17/P17</f>
        <v>150000</v>
      </c>
    </row>
    <row r="18" spans="1:19" s="32" customFormat="1" ht="21" customHeight="1">
      <c r="A18" s="1517"/>
      <c r="B18" s="2069">
        <v>2</v>
      </c>
      <c r="C18" s="2070"/>
      <c r="D18" s="125" t="s">
        <v>601</v>
      </c>
      <c r="E18" s="55" t="s">
        <v>47</v>
      </c>
      <c r="F18" s="125"/>
      <c r="G18" s="126" t="s">
        <v>602</v>
      </c>
      <c r="H18" s="127" t="s">
        <v>42</v>
      </c>
      <c r="I18" s="125" t="s">
        <v>43</v>
      </c>
      <c r="J18" s="127" t="s">
        <v>43</v>
      </c>
      <c r="K18" s="127" t="s">
        <v>190</v>
      </c>
      <c r="L18" s="129">
        <v>1990</v>
      </c>
      <c r="M18" s="125" t="s">
        <v>43</v>
      </c>
      <c r="N18" s="252"/>
      <c r="O18" s="125" t="s">
        <v>45</v>
      </c>
      <c r="P18" s="185">
        <v>1</v>
      </c>
      <c r="Q18" s="239">
        <v>134000</v>
      </c>
      <c r="R18" s="125"/>
      <c r="S18" s="283">
        <f t="shared" ref="S18:S32" si="0">Q18/P18</f>
        <v>134000</v>
      </c>
    </row>
    <row r="19" spans="1:19" s="32" customFormat="1" ht="21" customHeight="1">
      <c r="A19" s="1517"/>
      <c r="B19" s="2069">
        <v>3</v>
      </c>
      <c r="C19" s="2070"/>
      <c r="D19" s="125" t="s">
        <v>297</v>
      </c>
      <c r="E19" s="55" t="s">
        <v>630</v>
      </c>
      <c r="F19" s="125"/>
      <c r="G19" s="126" t="s">
        <v>298</v>
      </c>
      <c r="H19" s="131" t="s">
        <v>299</v>
      </c>
      <c r="I19" s="125" t="s">
        <v>43</v>
      </c>
      <c r="J19" s="127" t="s">
        <v>43</v>
      </c>
      <c r="K19" s="127" t="s">
        <v>190</v>
      </c>
      <c r="L19" s="129">
        <v>1990</v>
      </c>
      <c r="M19" s="125" t="s">
        <v>43</v>
      </c>
      <c r="N19" s="252"/>
      <c r="O19" s="125" t="s">
        <v>45</v>
      </c>
      <c r="P19" s="185">
        <v>3</v>
      </c>
      <c r="Q19" s="239">
        <v>1200000</v>
      </c>
      <c r="R19" s="131"/>
      <c r="S19" s="283">
        <f t="shared" si="0"/>
        <v>400000</v>
      </c>
    </row>
    <row r="20" spans="1:19" s="32" customFormat="1" ht="21" customHeight="1">
      <c r="A20" s="1517"/>
      <c r="B20" s="2069">
        <v>4</v>
      </c>
      <c r="C20" s="2070"/>
      <c r="D20" s="125" t="s">
        <v>297</v>
      </c>
      <c r="E20" s="55" t="s">
        <v>322</v>
      </c>
      <c r="F20" s="125"/>
      <c r="G20" s="126" t="s">
        <v>298</v>
      </c>
      <c r="H20" s="131" t="s">
        <v>631</v>
      </c>
      <c r="I20" s="125" t="s">
        <v>43</v>
      </c>
      <c r="J20" s="125"/>
      <c r="K20" s="127" t="s">
        <v>190</v>
      </c>
      <c r="L20" s="129">
        <v>1990</v>
      </c>
      <c r="M20" s="125" t="s">
        <v>43</v>
      </c>
      <c r="N20" s="252"/>
      <c r="O20" s="125" t="s">
        <v>45</v>
      </c>
      <c r="P20" s="185">
        <v>2</v>
      </c>
      <c r="Q20" s="239">
        <v>500000</v>
      </c>
      <c r="R20" s="131"/>
      <c r="S20" s="283">
        <f t="shared" si="0"/>
        <v>250000</v>
      </c>
    </row>
    <row r="21" spans="1:19" s="32" customFormat="1" ht="21" customHeight="1">
      <c r="A21" s="1517"/>
      <c r="B21" s="2069">
        <v>5</v>
      </c>
      <c r="C21" s="2070"/>
      <c r="D21" s="125" t="s">
        <v>87</v>
      </c>
      <c r="E21" s="55" t="s">
        <v>47</v>
      </c>
      <c r="F21" s="125"/>
      <c r="G21" s="126" t="s">
        <v>88</v>
      </c>
      <c r="H21" s="127" t="s">
        <v>42</v>
      </c>
      <c r="I21" s="125" t="s">
        <v>43</v>
      </c>
      <c r="J21" s="127" t="s">
        <v>89</v>
      </c>
      <c r="K21" s="127" t="s">
        <v>190</v>
      </c>
      <c r="L21" s="129">
        <v>1990</v>
      </c>
      <c r="M21" s="125" t="s">
        <v>43</v>
      </c>
      <c r="N21" s="252"/>
      <c r="O21" s="125" t="s">
        <v>45</v>
      </c>
      <c r="P21" s="185">
        <v>1</v>
      </c>
      <c r="Q21" s="239">
        <v>75000</v>
      </c>
      <c r="R21" s="125"/>
      <c r="S21" s="283">
        <f t="shared" si="0"/>
        <v>75000</v>
      </c>
    </row>
    <row r="22" spans="1:19" s="32" customFormat="1" ht="21" customHeight="1">
      <c r="A22" s="1517"/>
      <c r="B22" s="2069">
        <v>6</v>
      </c>
      <c r="C22" s="2070"/>
      <c r="D22" s="125" t="s">
        <v>87</v>
      </c>
      <c r="E22" s="55" t="s">
        <v>65</v>
      </c>
      <c r="F22" s="125"/>
      <c r="G22" s="126" t="s">
        <v>88</v>
      </c>
      <c r="H22" s="127" t="s">
        <v>42</v>
      </c>
      <c r="I22" s="125" t="s">
        <v>43</v>
      </c>
      <c r="J22" s="127" t="s">
        <v>89</v>
      </c>
      <c r="K22" s="127" t="s">
        <v>190</v>
      </c>
      <c r="L22" s="129">
        <v>1990</v>
      </c>
      <c r="M22" s="125" t="s">
        <v>43</v>
      </c>
      <c r="N22" s="252"/>
      <c r="O22" s="125" t="s">
        <v>45</v>
      </c>
      <c r="P22" s="185">
        <v>2</v>
      </c>
      <c r="Q22" s="239">
        <v>80000</v>
      </c>
      <c r="R22" s="131"/>
      <c r="S22" s="283">
        <f t="shared" si="0"/>
        <v>40000</v>
      </c>
    </row>
    <row r="23" spans="1:19" s="32" customFormat="1" ht="21" customHeight="1">
      <c r="A23" s="1517"/>
      <c r="B23" s="2069">
        <v>7</v>
      </c>
      <c r="C23" s="2070"/>
      <c r="D23" s="125" t="s">
        <v>77</v>
      </c>
      <c r="E23" s="55" t="s">
        <v>47</v>
      </c>
      <c r="F23" s="125"/>
      <c r="G23" s="126" t="s">
        <v>79</v>
      </c>
      <c r="H23" s="127" t="s">
        <v>42</v>
      </c>
      <c r="I23" s="125" t="s">
        <v>43</v>
      </c>
      <c r="J23" s="127" t="s">
        <v>89</v>
      </c>
      <c r="K23" s="127" t="s">
        <v>190</v>
      </c>
      <c r="L23" s="129">
        <v>1992</v>
      </c>
      <c r="M23" s="125" t="s">
        <v>43</v>
      </c>
      <c r="N23" s="252"/>
      <c r="O23" s="125" t="s">
        <v>242</v>
      </c>
      <c r="P23" s="185">
        <v>1</v>
      </c>
      <c r="Q23" s="239">
        <v>50000</v>
      </c>
      <c r="R23" s="125"/>
      <c r="S23" s="283">
        <f t="shared" si="0"/>
        <v>50000</v>
      </c>
    </row>
    <row r="24" spans="1:19" s="32" customFormat="1" ht="21" customHeight="1">
      <c r="A24" s="1517"/>
      <c r="B24" s="2069">
        <v>8</v>
      </c>
      <c r="C24" s="2070"/>
      <c r="D24" s="125" t="s">
        <v>632</v>
      </c>
      <c r="E24" s="55" t="s">
        <v>47</v>
      </c>
      <c r="F24" s="125"/>
      <c r="G24" s="126" t="s">
        <v>633</v>
      </c>
      <c r="H24" s="127" t="s">
        <v>42</v>
      </c>
      <c r="I24" s="125" t="s">
        <v>43</v>
      </c>
      <c r="J24" s="127" t="s">
        <v>43</v>
      </c>
      <c r="K24" s="127" t="s">
        <v>190</v>
      </c>
      <c r="L24" s="129">
        <v>1993</v>
      </c>
      <c r="M24" s="125" t="s">
        <v>43</v>
      </c>
      <c r="N24" s="252"/>
      <c r="O24" s="125" t="s">
        <v>45</v>
      </c>
      <c r="P24" s="185">
        <v>1</v>
      </c>
      <c r="Q24" s="239">
        <v>100000</v>
      </c>
      <c r="R24" s="125"/>
      <c r="S24" s="283">
        <f t="shared" si="0"/>
        <v>100000</v>
      </c>
    </row>
    <row r="25" spans="1:19" s="32" customFormat="1" ht="21" customHeight="1">
      <c r="A25" s="1517"/>
      <c r="B25" s="2069">
        <v>9</v>
      </c>
      <c r="C25" s="2070"/>
      <c r="D25" s="125" t="s">
        <v>259</v>
      </c>
      <c r="E25" s="55" t="s">
        <v>47</v>
      </c>
      <c r="F25" s="125"/>
      <c r="G25" s="126" t="s">
        <v>260</v>
      </c>
      <c r="H25" s="127" t="s">
        <v>42</v>
      </c>
      <c r="I25" s="125" t="s">
        <v>43</v>
      </c>
      <c r="J25" s="127" t="s">
        <v>43</v>
      </c>
      <c r="K25" s="127" t="s">
        <v>190</v>
      </c>
      <c r="L25" s="129">
        <v>1994</v>
      </c>
      <c r="M25" s="125" t="s">
        <v>43</v>
      </c>
      <c r="N25" s="252"/>
      <c r="O25" s="125" t="s">
        <v>242</v>
      </c>
      <c r="P25" s="185">
        <v>1</v>
      </c>
      <c r="Q25" s="239">
        <v>40000</v>
      </c>
      <c r="R25" s="125"/>
      <c r="S25" s="283">
        <f t="shared" si="0"/>
        <v>40000</v>
      </c>
    </row>
    <row r="26" spans="1:19" s="32" customFormat="1" ht="21" customHeight="1">
      <c r="A26" s="1517"/>
      <c r="B26" s="2069">
        <v>10</v>
      </c>
      <c r="C26" s="2070"/>
      <c r="D26" s="125" t="s">
        <v>452</v>
      </c>
      <c r="E26" s="55" t="s">
        <v>47</v>
      </c>
      <c r="F26" s="125"/>
      <c r="G26" s="126" t="s">
        <v>453</v>
      </c>
      <c r="H26" s="127" t="s">
        <v>42</v>
      </c>
      <c r="I26" s="125" t="s">
        <v>43</v>
      </c>
      <c r="J26" s="127" t="s">
        <v>43</v>
      </c>
      <c r="K26" s="127" t="s">
        <v>190</v>
      </c>
      <c r="L26" s="129">
        <v>1994</v>
      </c>
      <c r="M26" s="125" t="s">
        <v>43</v>
      </c>
      <c r="N26" s="252"/>
      <c r="O26" s="125" t="s">
        <v>45</v>
      </c>
      <c r="P26" s="185">
        <v>1</v>
      </c>
      <c r="Q26" s="239">
        <v>50000</v>
      </c>
      <c r="R26" s="125"/>
      <c r="S26" s="283">
        <f t="shared" si="0"/>
        <v>50000</v>
      </c>
    </row>
    <row r="27" spans="1:19" s="32" customFormat="1" ht="21" customHeight="1">
      <c r="A27" s="1517"/>
      <c r="B27" s="2069">
        <v>11</v>
      </c>
      <c r="C27" s="2070"/>
      <c r="D27" s="125" t="s">
        <v>634</v>
      </c>
      <c r="E27" s="55" t="s">
        <v>47</v>
      </c>
      <c r="F27" s="125"/>
      <c r="G27" s="126" t="s">
        <v>635</v>
      </c>
      <c r="H27" s="127" t="s">
        <v>42</v>
      </c>
      <c r="I27" s="125" t="s">
        <v>43</v>
      </c>
      <c r="J27" s="127" t="s">
        <v>43</v>
      </c>
      <c r="K27" s="127" t="s">
        <v>190</v>
      </c>
      <c r="L27" s="129">
        <v>1994</v>
      </c>
      <c r="M27" s="125" t="s">
        <v>43</v>
      </c>
      <c r="N27" s="252"/>
      <c r="O27" s="125" t="s">
        <v>45</v>
      </c>
      <c r="P27" s="185">
        <v>1</v>
      </c>
      <c r="Q27" s="239">
        <v>40000</v>
      </c>
      <c r="R27" s="125"/>
      <c r="S27" s="283">
        <f t="shared" si="0"/>
        <v>40000</v>
      </c>
    </row>
    <row r="28" spans="1:19" s="32" customFormat="1" ht="21" customHeight="1">
      <c r="A28" s="1517"/>
      <c r="B28" s="2069">
        <v>12</v>
      </c>
      <c r="C28" s="2070"/>
      <c r="D28" s="125" t="s">
        <v>636</v>
      </c>
      <c r="E28" s="55" t="s">
        <v>47</v>
      </c>
      <c r="F28" s="125"/>
      <c r="G28" s="126" t="s">
        <v>637</v>
      </c>
      <c r="H28" s="127" t="s">
        <v>399</v>
      </c>
      <c r="I28" s="125" t="s">
        <v>43</v>
      </c>
      <c r="J28" s="127" t="s">
        <v>43</v>
      </c>
      <c r="K28" s="127" t="s">
        <v>190</v>
      </c>
      <c r="L28" s="129">
        <v>1994</v>
      </c>
      <c r="M28" s="125" t="s">
        <v>43</v>
      </c>
      <c r="N28" s="252"/>
      <c r="O28" s="125" t="s">
        <v>45</v>
      </c>
      <c r="P28" s="185">
        <v>1</v>
      </c>
      <c r="Q28" s="239">
        <v>40000</v>
      </c>
      <c r="R28" s="125"/>
      <c r="S28" s="283">
        <f t="shared" si="0"/>
        <v>40000</v>
      </c>
    </row>
    <row r="29" spans="1:19" s="32" customFormat="1" ht="21" customHeight="1">
      <c r="A29" s="1517"/>
      <c r="B29" s="2069">
        <v>13</v>
      </c>
      <c r="C29" s="2070"/>
      <c r="D29" s="125" t="s">
        <v>201</v>
      </c>
      <c r="E29" s="55" t="s">
        <v>47</v>
      </c>
      <c r="F29" s="125"/>
      <c r="G29" s="126" t="s">
        <v>202</v>
      </c>
      <c r="H29" s="131" t="s">
        <v>638</v>
      </c>
      <c r="I29" s="125" t="s">
        <v>43</v>
      </c>
      <c r="J29" s="127" t="s">
        <v>43</v>
      </c>
      <c r="K29" s="127" t="s">
        <v>44</v>
      </c>
      <c r="L29" s="129">
        <v>1995</v>
      </c>
      <c r="M29" s="125" t="s">
        <v>43</v>
      </c>
      <c r="N29" s="252"/>
      <c r="O29" s="125" t="s">
        <v>45</v>
      </c>
      <c r="P29" s="185">
        <v>1</v>
      </c>
      <c r="Q29" s="239">
        <v>4390000</v>
      </c>
      <c r="R29" s="125"/>
      <c r="S29" s="283">
        <f t="shared" si="0"/>
        <v>4390000</v>
      </c>
    </row>
    <row r="30" spans="1:19" s="32" customFormat="1" ht="21" customHeight="1">
      <c r="A30" s="1517"/>
      <c r="B30" s="2069">
        <v>14</v>
      </c>
      <c r="C30" s="2070"/>
      <c r="D30" s="125" t="s">
        <v>201</v>
      </c>
      <c r="E30" s="55" t="s">
        <v>75</v>
      </c>
      <c r="F30" s="125"/>
      <c r="G30" s="126" t="s">
        <v>202</v>
      </c>
      <c r="H30" s="131" t="s">
        <v>639</v>
      </c>
      <c r="I30" s="125" t="s">
        <v>43</v>
      </c>
      <c r="J30" s="127" t="s">
        <v>43</v>
      </c>
      <c r="K30" s="127" t="s">
        <v>190</v>
      </c>
      <c r="L30" s="129">
        <v>1995</v>
      </c>
      <c r="M30" s="125" t="s">
        <v>43</v>
      </c>
      <c r="N30" s="252"/>
      <c r="O30" s="125" t="s">
        <v>45</v>
      </c>
      <c r="P30" s="185">
        <v>1</v>
      </c>
      <c r="Q30" s="239">
        <v>4390000</v>
      </c>
      <c r="R30" s="125"/>
      <c r="S30" s="283">
        <f t="shared" si="0"/>
        <v>4390000</v>
      </c>
    </row>
    <row r="31" spans="1:19" s="32" customFormat="1" ht="21" customHeight="1">
      <c r="A31" s="1517"/>
      <c r="B31" s="2069">
        <v>15</v>
      </c>
      <c r="C31" s="2070"/>
      <c r="D31" s="125" t="s">
        <v>173</v>
      </c>
      <c r="E31" s="55" t="s">
        <v>55</v>
      </c>
      <c r="F31" s="125"/>
      <c r="G31" s="126" t="s">
        <v>174</v>
      </c>
      <c r="H31" s="127" t="s">
        <v>42</v>
      </c>
      <c r="I31" s="125" t="s">
        <v>43</v>
      </c>
      <c r="J31" s="127" t="s">
        <v>43</v>
      </c>
      <c r="K31" s="127" t="s">
        <v>190</v>
      </c>
      <c r="L31" s="129">
        <v>1995</v>
      </c>
      <c r="M31" s="125" t="s">
        <v>43</v>
      </c>
      <c r="N31" s="252"/>
      <c r="O31" s="125" t="s">
        <v>45</v>
      </c>
      <c r="P31" s="185">
        <v>2</v>
      </c>
      <c r="Q31" s="239">
        <v>5000000</v>
      </c>
      <c r="R31" s="131"/>
      <c r="S31" s="283">
        <f t="shared" si="0"/>
        <v>2500000</v>
      </c>
    </row>
    <row r="32" spans="1:19" s="1750" customFormat="1" ht="21" customHeight="1">
      <c r="A32" s="1740"/>
      <c r="B32" s="2141">
        <v>16</v>
      </c>
      <c r="C32" s="2142"/>
      <c r="D32" s="1741" t="s">
        <v>640</v>
      </c>
      <c r="E32" s="1742" t="s">
        <v>47</v>
      </c>
      <c r="F32" s="1741"/>
      <c r="G32" s="1743" t="s">
        <v>641</v>
      </c>
      <c r="H32" s="1744" t="s">
        <v>42</v>
      </c>
      <c r="I32" s="1741" t="s">
        <v>43</v>
      </c>
      <c r="J32" s="1744" t="s">
        <v>43</v>
      </c>
      <c r="K32" s="1744" t="s">
        <v>190</v>
      </c>
      <c r="L32" s="1745">
        <v>1999</v>
      </c>
      <c r="M32" s="1741" t="s">
        <v>43</v>
      </c>
      <c r="N32" s="1746"/>
      <c r="O32" s="1741" t="s">
        <v>345</v>
      </c>
      <c r="P32" s="1747">
        <v>1</v>
      </c>
      <c r="Q32" s="1748">
        <v>225000</v>
      </c>
      <c r="R32" s="1741"/>
      <c r="S32" s="1749">
        <f t="shared" si="0"/>
        <v>225000</v>
      </c>
    </row>
    <row r="33" spans="1:19" s="236" customFormat="1" ht="20.100000000000001" customHeight="1">
      <c r="A33" s="55"/>
      <c r="B33" s="193"/>
      <c r="C33" s="193"/>
      <c r="D33" s="55"/>
      <c r="E33" s="55"/>
      <c r="F33" s="55"/>
      <c r="G33" s="1512"/>
      <c r="H33" s="133"/>
      <c r="I33" s="55"/>
      <c r="J33" s="133"/>
      <c r="K33" s="133"/>
      <c r="L33" s="195"/>
      <c r="M33" s="55"/>
      <c r="O33" s="55"/>
      <c r="P33" s="78">
        <f>SUM(P17:P32)</f>
        <v>22</v>
      </c>
      <c r="Q33" s="241">
        <f>SUM(Q17:Q32)</f>
        <v>16614000</v>
      </c>
      <c r="R33" s="55"/>
    </row>
    <row r="34" spans="1:19" s="236" customFormat="1" ht="20.100000000000001" customHeight="1">
      <c r="A34" s="55"/>
      <c r="B34" s="193"/>
      <c r="C34" s="193"/>
      <c r="D34" s="55"/>
      <c r="E34" s="55"/>
      <c r="F34" s="55"/>
      <c r="G34" s="1512"/>
      <c r="H34" s="133"/>
      <c r="I34" s="55"/>
      <c r="J34" s="133"/>
      <c r="K34" s="133"/>
      <c r="L34" s="195"/>
      <c r="M34" s="55"/>
      <c r="O34" s="55"/>
      <c r="P34" s="1511"/>
      <c r="Q34" s="242"/>
      <c r="R34" s="55"/>
    </row>
    <row r="35" spans="1:19" s="1517" customFormat="1" ht="19.5" customHeight="1">
      <c r="B35" s="1953" t="s">
        <v>10</v>
      </c>
      <c r="C35" s="1953"/>
      <c r="D35" s="1953"/>
      <c r="E35" s="1953"/>
      <c r="F35" s="1953"/>
      <c r="G35" s="1953" t="s">
        <v>11</v>
      </c>
      <c r="H35" s="1953"/>
      <c r="I35" s="1953"/>
      <c r="J35" s="1953" t="s">
        <v>15</v>
      </c>
      <c r="K35" s="1953" t="s">
        <v>13</v>
      </c>
      <c r="L35" s="1953" t="s">
        <v>700</v>
      </c>
      <c r="M35" s="1953" t="s">
        <v>701</v>
      </c>
      <c r="N35" s="1953" t="s">
        <v>16</v>
      </c>
      <c r="O35" s="1953" t="s">
        <v>702</v>
      </c>
      <c r="P35" s="1953" t="s">
        <v>12</v>
      </c>
      <c r="Q35" s="1953"/>
      <c r="R35" s="1953" t="s">
        <v>17</v>
      </c>
    </row>
    <row r="36" spans="1:19" s="1517" customFormat="1" ht="29.25" customHeight="1">
      <c r="B36" s="2075" t="s">
        <v>18</v>
      </c>
      <c r="C36" s="2075"/>
      <c r="D36" s="1953" t="s">
        <v>19</v>
      </c>
      <c r="E36" s="1953" t="s">
        <v>20</v>
      </c>
      <c r="F36" s="1953"/>
      <c r="G36" s="1953" t="s">
        <v>21</v>
      </c>
      <c r="H36" s="1953" t="s">
        <v>14</v>
      </c>
      <c r="I36" s="1953" t="s">
        <v>505</v>
      </c>
      <c r="J36" s="1953"/>
      <c r="K36" s="1953"/>
      <c r="L36" s="1953"/>
      <c r="M36" s="1953"/>
      <c r="N36" s="1953"/>
      <c r="O36" s="1953"/>
      <c r="P36" s="1953"/>
      <c r="Q36" s="1953"/>
      <c r="R36" s="1953"/>
    </row>
    <row r="37" spans="1:19" s="1517" customFormat="1" ht="29.25" customHeight="1">
      <c r="B37" s="2075"/>
      <c r="C37" s="2075"/>
      <c r="D37" s="1953"/>
      <c r="E37" s="1953"/>
      <c r="F37" s="1953"/>
      <c r="G37" s="1953"/>
      <c r="H37" s="1953"/>
      <c r="I37" s="1953"/>
      <c r="J37" s="1953"/>
      <c r="K37" s="1953"/>
      <c r="L37" s="1953"/>
      <c r="M37" s="1953"/>
      <c r="N37" s="1953"/>
      <c r="O37" s="1953"/>
      <c r="P37" s="1516" t="s">
        <v>22</v>
      </c>
      <c r="Q37" s="1516" t="s">
        <v>23</v>
      </c>
      <c r="R37" s="1953"/>
    </row>
    <row r="38" spans="1:19" s="1517" customFormat="1" ht="12" customHeight="1">
      <c r="B38" s="2076" t="s">
        <v>24</v>
      </c>
      <c r="C38" s="2077"/>
      <c r="D38" s="178" t="s">
        <v>25</v>
      </c>
      <c r="E38" s="1976" t="s">
        <v>26</v>
      </c>
      <c r="F38" s="1977"/>
      <c r="G38" s="1515" t="s">
        <v>27</v>
      </c>
      <c r="H38" s="1515" t="s">
        <v>28</v>
      </c>
      <c r="I38" s="1515" t="s">
        <v>29</v>
      </c>
      <c r="J38" s="1515" t="s">
        <v>30</v>
      </c>
      <c r="K38" s="1515" t="s">
        <v>31</v>
      </c>
      <c r="L38" s="1515" t="s">
        <v>32</v>
      </c>
      <c r="M38" s="1515" t="s">
        <v>33</v>
      </c>
      <c r="N38" s="1515" t="s">
        <v>34</v>
      </c>
      <c r="O38" s="1515" t="s">
        <v>35</v>
      </c>
      <c r="P38" s="1515" t="s">
        <v>36</v>
      </c>
      <c r="Q38" s="1524" t="s">
        <v>37</v>
      </c>
      <c r="R38" s="1515" t="s">
        <v>38</v>
      </c>
    </row>
    <row r="39" spans="1:19" s="32" customFormat="1" ht="12.75" customHeight="1">
      <c r="A39" s="1517"/>
      <c r="B39" s="1884"/>
      <c r="C39" s="1885"/>
      <c r="D39" s="2139"/>
      <c r="E39" s="2139"/>
      <c r="F39" s="2139"/>
      <c r="G39" s="2139"/>
      <c r="H39" s="2139"/>
      <c r="I39" s="2139"/>
      <c r="J39" s="2139"/>
      <c r="K39" s="2139"/>
      <c r="L39" s="2139"/>
      <c r="M39" s="2139"/>
      <c r="N39" s="2139"/>
      <c r="O39" s="2139"/>
      <c r="P39" s="2139"/>
      <c r="Q39" s="2139"/>
      <c r="R39" s="2140"/>
    </row>
    <row r="40" spans="1:19" s="32" customFormat="1" ht="18" customHeight="1">
      <c r="A40" s="1517"/>
      <c r="B40" s="2069">
        <v>17</v>
      </c>
      <c r="C40" s="2070"/>
      <c r="D40" s="125" t="s">
        <v>642</v>
      </c>
      <c r="E40" s="55" t="s">
        <v>47</v>
      </c>
      <c r="F40" s="125"/>
      <c r="G40" s="126" t="s">
        <v>643</v>
      </c>
      <c r="H40" s="127" t="s">
        <v>42</v>
      </c>
      <c r="I40" s="125" t="s">
        <v>43</v>
      </c>
      <c r="J40" s="127" t="s">
        <v>43</v>
      </c>
      <c r="K40" s="127" t="s">
        <v>190</v>
      </c>
      <c r="L40" s="129">
        <v>1999</v>
      </c>
      <c r="M40" s="125" t="s">
        <v>43</v>
      </c>
      <c r="N40" s="252"/>
      <c r="O40" s="125" t="s">
        <v>45</v>
      </c>
      <c r="P40" s="185">
        <v>1</v>
      </c>
      <c r="Q40" s="239">
        <v>300000</v>
      </c>
      <c r="R40" s="125"/>
      <c r="S40" s="283">
        <f t="shared" ref="S40:S59" si="1">Q40/P40</f>
        <v>300000</v>
      </c>
    </row>
    <row r="41" spans="1:19" s="32" customFormat="1" ht="18" customHeight="1">
      <c r="A41" s="1517"/>
      <c r="B41" s="2069">
        <v>18</v>
      </c>
      <c r="C41" s="2070"/>
      <c r="D41" s="125" t="s">
        <v>607</v>
      </c>
      <c r="E41" s="55" t="s">
        <v>47</v>
      </c>
      <c r="F41" s="125"/>
      <c r="G41" s="126" t="s">
        <v>608</v>
      </c>
      <c r="H41" s="127" t="s">
        <v>42</v>
      </c>
      <c r="I41" s="125" t="s">
        <v>43</v>
      </c>
      <c r="J41" s="127" t="s">
        <v>43</v>
      </c>
      <c r="K41" s="127" t="s">
        <v>44</v>
      </c>
      <c r="L41" s="129">
        <v>2002</v>
      </c>
      <c r="M41" s="125" t="s">
        <v>567</v>
      </c>
      <c r="N41" s="252"/>
      <c r="O41" s="125" t="s">
        <v>45</v>
      </c>
      <c r="P41" s="185">
        <v>1</v>
      </c>
      <c r="Q41" s="239">
        <v>150000</v>
      </c>
      <c r="R41" s="125"/>
      <c r="S41" s="283">
        <f t="shared" si="1"/>
        <v>150000</v>
      </c>
    </row>
    <row r="42" spans="1:19" s="32" customFormat="1" ht="18" customHeight="1">
      <c r="A42" s="1517"/>
      <c r="B42" s="2069">
        <v>19</v>
      </c>
      <c r="C42" s="2070"/>
      <c r="D42" s="125" t="s">
        <v>623</v>
      </c>
      <c r="E42" s="55" t="s">
        <v>47</v>
      </c>
      <c r="F42" s="125"/>
      <c r="G42" s="126" t="s">
        <v>624</v>
      </c>
      <c r="H42" s="127" t="s">
        <v>42</v>
      </c>
      <c r="I42" s="125" t="s">
        <v>43</v>
      </c>
      <c r="J42" s="127" t="s">
        <v>43</v>
      </c>
      <c r="K42" s="127" t="s">
        <v>277</v>
      </c>
      <c r="L42" s="129">
        <v>2003</v>
      </c>
      <c r="M42" s="125" t="s">
        <v>43</v>
      </c>
      <c r="N42" s="252"/>
      <c r="O42" s="125" t="s">
        <v>45</v>
      </c>
      <c r="P42" s="185">
        <v>1</v>
      </c>
      <c r="Q42" s="239">
        <v>750000</v>
      </c>
      <c r="R42" s="125"/>
      <c r="S42" s="283">
        <f t="shared" si="1"/>
        <v>750000</v>
      </c>
    </row>
    <row r="43" spans="1:19" s="32" customFormat="1" ht="21.75" customHeight="1">
      <c r="A43" s="1517"/>
      <c r="B43" s="2069">
        <v>20</v>
      </c>
      <c r="C43" s="2070"/>
      <c r="D43" s="125" t="s">
        <v>297</v>
      </c>
      <c r="E43" s="55" t="s">
        <v>416</v>
      </c>
      <c r="F43" s="125"/>
      <c r="G43" s="126" t="s">
        <v>298</v>
      </c>
      <c r="H43" s="131" t="s">
        <v>625</v>
      </c>
      <c r="I43" s="125" t="s">
        <v>43</v>
      </c>
      <c r="J43" s="127" t="s">
        <v>43</v>
      </c>
      <c r="K43" s="127" t="s">
        <v>190</v>
      </c>
      <c r="L43" s="129">
        <v>2004</v>
      </c>
      <c r="M43" s="125" t="s">
        <v>43</v>
      </c>
      <c r="N43" s="252"/>
      <c r="O43" s="125" t="s">
        <v>45</v>
      </c>
      <c r="P43" s="185">
        <v>5</v>
      </c>
      <c r="Q43" s="239">
        <v>10427000</v>
      </c>
      <c r="R43" s="131"/>
      <c r="S43" s="283">
        <f t="shared" si="1"/>
        <v>2085400</v>
      </c>
    </row>
    <row r="44" spans="1:19" s="32" customFormat="1" ht="18" customHeight="1">
      <c r="A44" s="1517"/>
      <c r="B44" s="2069">
        <v>21</v>
      </c>
      <c r="C44" s="2070"/>
      <c r="D44" s="125" t="s">
        <v>259</v>
      </c>
      <c r="E44" s="55" t="s">
        <v>75</v>
      </c>
      <c r="F44" s="125"/>
      <c r="G44" s="126" t="s">
        <v>260</v>
      </c>
      <c r="H44" s="127" t="s">
        <v>42</v>
      </c>
      <c r="I44" s="125" t="s">
        <v>43</v>
      </c>
      <c r="J44" s="127" t="s">
        <v>43</v>
      </c>
      <c r="K44" s="127" t="s">
        <v>190</v>
      </c>
      <c r="L44" s="129">
        <v>2004</v>
      </c>
      <c r="M44" s="125" t="s">
        <v>43</v>
      </c>
      <c r="N44" s="252"/>
      <c r="O44" s="125" t="s">
        <v>45</v>
      </c>
      <c r="P44" s="185">
        <v>1</v>
      </c>
      <c r="Q44" s="239">
        <v>1750000</v>
      </c>
      <c r="R44" s="125"/>
      <c r="S44" s="283">
        <f t="shared" si="1"/>
        <v>1750000</v>
      </c>
    </row>
    <row r="45" spans="1:19" s="32" customFormat="1" ht="18" customHeight="1">
      <c r="A45" s="1517"/>
      <c r="B45" s="2069">
        <v>22</v>
      </c>
      <c r="C45" s="2070"/>
      <c r="D45" s="125" t="s">
        <v>524</v>
      </c>
      <c r="E45" s="55" t="s">
        <v>47</v>
      </c>
      <c r="F45" s="125"/>
      <c r="G45" s="126" t="s">
        <v>525</v>
      </c>
      <c r="H45" s="127" t="s">
        <v>42</v>
      </c>
      <c r="I45" s="125" t="s">
        <v>43</v>
      </c>
      <c r="J45" s="127" t="s">
        <v>43</v>
      </c>
      <c r="K45" s="127" t="s">
        <v>190</v>
      </c>
      <c r="L45" s="129">
        <v>2005</v>
      </c>
      <c r="M45" s="125" t="s">
        <v>43</v>
      </c>
      <c r="N45" s="252"/>
      <c r="O45" s="125" t="s">
        <v>45</v>
      </c>
      <c r="P45" s="185">
        <v>1</v>
      </c>
      <c r="Q45" s="239">
        <v>150000</v>
      </c>
      <c r="R45" s="125"/>
      <c r="S45" s="283">
        <f t="shared" si="1"/>
        <v>150000</v>
      </c>
    </row>
    <row r="46" spans="1:19" s="32" customFormat="1" ht="18" customHeight="1">
      <c r="A46" s="1517"/>
      <c r="B46" s="2069">
        <v>23</v>
      </c>
      <c r="C46" s="2070"/>
      <c r="D46" s="125" t="s">
        <v>201</v>
      </c>
      <c r="E46" s="55" t="s">
        <v>103</v>
      </c>
      <c r="F46" s="125"/>
      <c r="G46" s="126" t="s">
        <v>202</v>
      </c>
      <c r="H46" s="127" t="s">
        <v>626</v>
      </c>
      <c r="I46" s="125" t="s">
        <v>43</v>
      </c>
      <c r="J46" s="127" t="s">
        <v>43</v>
      </c>
      <c r="K46" s="127" t="s">
        <v>190</v>
      </c>
      <c r="L46" s="129">
        <v>2006</v>
      </c>
      <c r="M46" s="125" t="s">
        <v>43</v>
      </c>
      <c r="N46" s="252"/>
      <c r="O46" s="125" t="s">
        <v>45</v>
      </c>
      <c r="P46" s="185">
        <v>2</v>
      </c>
      <c r="Q46" s="239">
        <v>6320000</v>
      </c>
      <c r="R46" s="131"/>
      <c r="S46" s="283">
        <f t="shared" si="1"/>
        <v>3160000</v>
      </c>
    </row>
    <row r="47" spans="1:19" s="32" customFormat="1" ht="18" customHeight="1">
      <c r="A47" s="1517"/>
      <c r="B47" s="2069">
        <v>24</v>
      </c>
      <c r="C47" s="2070"/>
      <c r="D47" s="125" t="s">
        <v>98</v>
      </c>
      <c r="E47" s="55" t="s">
        <v>75</v>
      </c>
      <c r="F47" s="125"/>
      <c r="G47" s="126" t="s">
        <v>100</v>
      </c>
      <c r="H47" s="127" t="s">
        <v>751</v>
      </c>
      <c r="I47" s="125" t="s">
        <v>43</v>
      </c>
      <c r="J47" s="127" t="s">
        <v>160</v>
      </c>
      <c r="K47" s="127" t="s">
        <v>44</v>
      </c>
      <c r="L47" s="243">
        <v>2008</v>
      </c>
      <c r="M47" s="125" t="s">
        <v>43</v>
      </c>
      <c r="N47" s="252"/>
      <c r="O47" s="125" t="s">
        <v>45</v>
      </c>
      <c r="P47" s="185">
        <v>1</v>
      </c>
      <c r="Q47" s="239">
        <v>2175000</v>
      </c>
      <c r="R47" s="125"/>
      <c r="S47" s="283">
        <f t="shared" si="1"/>
        <v>2175000</v>
      </c>
    </row>
    <row r="48" spans="1:19" s="32" customFormat="1" ht="18" customHeight="1">
      <c r="A48" s="1517"/>
      <c r="B48" s="2069">
        <v>25</v>
      </c>
      <c r="C48" s="2070"/>
      <c r="D48" s="125" t="s">
        <v>142</v>
      </c>
      <c r="E48" s="55" t="s">
        <v>47</v>
      </c>
      <c r="F48" s="125"/>
      <c r="G48" s="126" t="s">
        <v>143</v>
      </c>
      <c r="H48" s="127" t="s">
        <v>752</v>
      </c>
      <c r="I48" s="125" t="s">
        <v>43</v>
      </c>
      <c r="J48" s="127" t="s">
        <v>43</v>
      </c>
      <c r="K48" s="127" t="s">
        <v>44</v>
      </c>
      <c r="L48" s="243">
        <v>2008</v>
      </c>
      <c r="M48" s="125" t="s">
        <v>43</v>
      </c>
      <c r="N48" s="252"/>
      <c r="O48" s="125" t="s">
        <v>45</v>
      </c>
      <c r="P48" s="185">
        <v>1</v>
      </c>
      <c r="Q48" s="239">
        <v>792000</v>
      </c>
      <c r="R48" s="125"/>
      <c r="S48" s="283">
        <f t="shared" si="1"/>
        <v>792000</v>
      </c>
    </row>
    <row r="49" spans="1:25" s="32" customFormat="1" ht="18" customHeight="1">
      <c r="A49" s="1517"/>
      <c r="B49" s="2069">
        <v>26</v>
      </c>
      <c r="C49" s="2070"/>
      <c r="D49" s="125" t="s">
        <v>297</v>
      </c>
      <c r="E49" s="55" t="s">
        <v>610</v>
      </c>
      <c r="F49" s="125"/>
      <c r="G49" s="126" t="s">
        <v>298</v>
      </c>
      <c r="H49" s="131" t="s">
        <v>611</v>
      </c>
      <c r="I49" s="125" t="s">
        <v>43</v>
      </c>
      <c r="J49" s="127" t="s">
        <v>85</v>
      </c>
      <c r="K49" s="127" t="s">
        <v>190</v>
      </c>
      <c r="L49" s="129">
        <v>2009</v>
      </c>
      <c r="M49" s="125" t="s">
        <v>43</v>
      </c>
      <c r="N49" s="252"/>
      <c r="O49" s="125" t="s">
        <v>45</v>
      </c>
      <c r="P49" s="185">
        <v>3</v>
      </c>
      <c r="Q49" s="244">
        <v>14418648</v>
      </c>
      <c r="R49" s="131"/>
      <c r="S49" s="283">
        <f t="shared" si="1"/>
        <v>4806216</v>
      </c>
    </row>
    <row r="50" spans="1:25" s="32" customFormat="1" ht="18" customHeight="1">
      <c r="A50" s="1517"/>
      <c r="B50" s="2069">
        <v>27</v>
      </c>
      <c r="C50" s="2070"/>
      <c r="D50" s="125" t="s">
        <v>127</v>
      </c>
      <c r="E50" s="55" t="s">
        <v>47</v>
      </c>
      <c r="F50" s="125"/>
      <c r="G50" s="126" t="s">
        <v>128</v>
      </c>
      <c r="H50" s="131" t="s">
        <v>558</v>
      </c>
      <c r="I50" s="125" t="s">
        <v>43</v>
      </c>
      <c r="J50" s="127" t="s">
        <v>43</v>
      </c>
      <c r="K50" s="127" t="s">
        <v>44</v>
      </c>
      <c r="L50" s="129">
        <v>2009</v>
      </c>
      <c r="M50" s="125" t="s">
        <v>43</v>
      </c>
      <c r="N50" s="252"/>
      <c r="O50" s="125" t="s">
        <v>45</v>
      </c>
      <c r="P50" s="185">
        <v>1</v>
      </c>
      <c r="Q50" s="244">
        <v>4620000</v>
      </c>
      <c r="R50" s="125"/>
      <c r="S50" s="283">
        <f t="shared" si="1"/>
        <v>4620000</v>
      </c>
    </row>
    <row r="51" spans="1:25" s="32" customFormat="1" ht="18" customHeight="1">
      <c r="A51" s="1517"/>
      <c r="B51" s="2069">
        <v>28</v>
      </c>
      <c r="C51" s="2070"/>
      <c r="D51" s="125" t="s">
        <v>612</v>
      </c>
      <c r="E51" s="55" t="s">
        <v>55</v>
      </c>
      <c r="F51" s="125"/>
      <c r="G51" s="126" t="s">
        <v>613</v>
      </c>
      <c r="H51" s="127" t="s">
        <v>614</v>
      </c>
      <c r="I51" s="125" t="s">
        <v>43</v>
      </c>
      <c r="J51" s="127" t="s">
        <v>125</v>
      </c>
      <c r="K51" s="127" t="s">
        <v>44</v>
      </c>
      <c r="L51" s="129">
        <v>2009</v>
      </c>
      <c r="M51" s="125" t="s">
        <v>43</v>
      </c>
      <c r="N51" s="252"/>
      <c r="O51" s="125" t="s">
        <v>45</v>
      </c>
      <c r="P51" s="185">
        <v>2</v>
      </c>
      <c r="Q51" s="244">
        <v>3480970</v>
      </c>
      <c r="R51" s="131"/>
      <c r="S51" s="283">
        <f t="shared" si="1"/>
        <v>1740485</v>
      </c>
    </row>
    <row r="52" spans="1:25" s="32" customFormat="1" ht="18" customHeight="1">
      <c r="A52" s="1517"/>
      <c r="B52" s="2069">
        <v>29</v>
      </c>
      <c r="C52" s="2070"/>
      <c r="D52" s="125" t="s">
        <v>615</v>
      </c>
      <c r="E52" s="55" t="s">
        <v>47</v>
      </c>
      <c r="F52" s="125"/>
      <c r="G52" s="126" t="s">
        <v>616</v>
      </c>
      <c r="H52" s="127" t="s">
        <v>514</v>
      </c>
      <c r="I52" s="125" t="s">
        <v>43</v>
      </c>
      <c r="J52" s="127" t="s">
        <v>43</v>
      </c>
      <c r="K52" s="127" t="s">
        <v>44</v>
      </c>
      <c r="L52" s="129">
        <v>2009</v>
      </c>
      <c r="M52" s="125" t="s">
        <v>43</v>
      </c>
      <c r="N52" s="252"/>
      <c r="O52" s="125" t="s">
        <v>45</v>
      </c>
      <c r="P52" s="185">
        <v>1</v>
      </c>
      <c r="Q52" s="244">
        <v>1067397</v>
      </c>
      <c r="R52" s="125"/>
      <c r="S52" s="283">
        <f t="shared" si="1"/>
        <v>1067397</v>
      </c>
    </row>
    <row r="53" spans="1:25" s="32" customFormat="1" ht="18" customHeight="1">
      <c r="A53" s="1517"/>
      <c r="B53" s="2069">
        <v>30</v>
      </c>
      <c r="C53" s="2070"/>
      <c r="D53" s="125" t="s">
        <v>615</v>
      </c>
      <c r="E53" s="55" t="s">
        <v>75</v>
      </c>
      <c r="F53" s="125"/>
      <c r="G53" s="126" t="s">
        <v>616</v>
      </c>
      <c r="H53" s="127" t="s">
        <v>515</v>
      </c>
      <c r="I53" s="125" t="s">
        <v>43</v>
      </c>
      <c r="J53" s="127" t="s">
        <v>43</v>
      </c>
      <c r="K53" s="127" t="s">
        <v>44</v>
      </c>
      <c r="L53" s="129">
        <v>2009</v>
      </c>
      <c r="M53" s="125" t="s">
        <v>43</v>
      </c>
      <c r="N53" s="252"/>
      <c r="O53" s="125" t="s">
        <v>45</v>
      </c>
      <c r="P53" s="185">
        <v>1</v>
      </c>
      <c r="Q53" s="244">
        <v>1181253</v>
      </c>
      <c r="R53" s="125"/>
      <c r="S53" s="283">
        <f t="shared" si="1"/>
        <v>1181253</v>
      </c>
    </row>
    <row r="54" spans="1:25" s="32" customFormat="1" ht="18" customHeight="1">
      <c r="A54" s="1517"/>
      <c r="B54" s="2069">
        <v>31</v>
      </c>
      <c r="C54" s="2070"/>
      <c r="D54" s="125" t="s">
        <v>173</v>
      </c>
      <c r="E54" s="55" t="s">
        <v>103</v>
      </c>
      <c r="F54" s="125"/>
      <c r="G54" s="126" t="s">
        <v>174</v>
      </c>
      <c r="H54" s="127" t="s">
        <v>42</v>
      </c>
      <c r="I54" s="125" t="s">
        <v>43</v>
      </c>
      <c r="J54" s="127" t="s">
        <v>43</v>
      </c>
      <c r="K54" s="127" t="s">
        <v>44</v>
      </c>
      <c r="L54" s="129">
        <v>2010</v>
      </c>
      <c r="M54" s="125" t="s">
        <v>43</v>
      </c>
      <c r="N54" s="252"/>
      <c r="O54" s="125" t="s">
        <v>45</v>
      </c>
      <c r="P54" s="185">
        <v>2</v>
      </c>
      <c r="Q54" s="244">
        <v>3190000</v>
      </c>
      <c r="R54" s="131"/>
      <c r="S54" s="283">
        <f t="shared" si="1"/>
        <v>1595000</v>
      </c>
    </row>
    <row r="55" spans="1:25" s="32" customFormat="1" ht="21.75" customHeight="1">
      <c r="A55" s="1517"/>
      <c r="B55" s="2069">
        <v>32</v>
      </c>
      <c r="C55" s="2070"/>
      <c r="D55" s="125" t="s">
        <v>617</v>
      </c>
      <c r="E55" s="55" t="s">
        <v>47</v>
      </c>
      <c r="F55" s="125"/>
      <c r="G55" s="126" t="s">
        <v>618</v>
      </c>
      <c r="H55" s="127" t="s">
        <v>619</v>
      </c>
      <c r="I55" s="125" t="s">
        <v>43</v>
      </c>
      <c r="J55" s="127" t="s">
        <v>43</v>
      </c>
      <c r="K55" s="127" t="s">
        <v>44</v>
      </c>
      <c r="L55" s="129">
        <v>2010</v>
      </c>
      <c r="M55" s="125" t="s">
        <v>43</v>
      </c>
      <c r="N55" s="252"/>
      <c r="O55" s="125" t="s">
        <v>45</v>
      </c>
      <c r="P55" s="185">
        <v>1</v>
      </c>
      <c r="Q55" s="244">
        <v>119130000</v>
      </c>
      <c r="R55" s="131" t="s">
        <v>859</v>
      </c>
      <c r="S55" s="283">
        <f>Q55/P55+8250000</f>
        <v>127380000</v>
      </c>
    </row>
    <row r="56" spans="1:25" s="236" customFormat="1" ht="18" customHeight="1">
      <c r="A56" s="55"/>
      <c r="B56" s="2069">
        <v>33</v>
      </c>
      <c r="C56" s="2070"/>
      <c r="D56" s="125" t="s">
        <v>620</v>
      </c>
      <c r="E56" s="55" t="s">
        <v>47</v>
      </c>
      <c r="F56" s="125"/>
      <c r="G56" s="126" t="s">
        <v>621</v>
      </c>
      <c r="H56" s="131" t="s">
        <v>622</v>
      </c>
      <c r="I56" s="125" t="s">
        <v>43</v>
      </c>
      <c r="J56" s="127" t="s">
        <v>43</v>
      </c>
      <c r="K56" s="127" t="s">
        <v>44</v>
      </c>
      <c r="L56" s="129">
        <v>2010</v>
      </c>
      <c r="M56" s="125" t="s">
        <v>43</v>
      </c>
      <c r="N56" s="252"/>
      <c r="O56" s="125" t="s">
        <v>45</v>
      </c>
      <c r="P56" s="185">
        <v>1</v>
      </c>
      <c r="Q56" s="244">
        <v>1711875</v>
      </c>
      <c r="R56" s="125"/>
      <c r="S56" s="283">
        <f>Q56/P56</f>
        <v>1711875</v>
      </c>
    </row>
    <row r="57" spans="1:25" s="1517" customFormat="1" ht="18" customHeight="1">
      <c r="B57" s="2069">
        <v>34</v>
      </c>
      <c r="C57" s="2070"/>
      <c r="D57" s="202" t="s">
        <v>554</v>
      </c>
      <c r="E57" s="196" t="s">
        <v>47</v>
      </c>
      <c r="F57" s="202"/>
      <c r="G57" s="199" t="s">
        <v>555</v>
      </c>
      <c r="H57" s="200" t="s">
        <v>837</v>
      </c>
      <c r="I57" s="202" t="s">
        <v>43</v>
      </c>
      <c r="J57" s="200" t="s">
        <v>125</v>
      </c>
      <c r="K57" s="200" t="s">
        <v>44</v>
      </c>
      <c r="L57" s="201">
        <v>2011</v>
      </c>
      <c r="M57" s="202" t="s">
        <v>43</v>
      </c>
      <c r="N57" s="202"/>
      <c r="O57" s="202" t="s">
        <v>45</v>
      </c>
      <c r="P57" s="1523">
        <v>1</v>
      </c>
      <c r="Q57" s="239">
        <v>2035000</v>
      </c>
      <c r="R57" s="202"/>
      <c r="S57" s="283">
        <f t="shared" si="1"/>
        <v>2035000</v>
      </c>
    </row>
    <row r="58" spans="1:25" s="1517" customFormat="1" ht="16.5" customHeight="1">
      <c r="B58" s="2069">
        <v>35</v>
      </c>
      <c r="C58" s="2070"/>
      <c r="D58" s="125" t="s">
        <v>839</v>
      </c>
      <c r="E58" s="55" t="s">
        <v>47</v>
      </c>
      <c r="F58" s="125"/>
      <c r="G58" s="126" t="s">
        <v>840</v>
      </c>
      <c r="H58" s="127" t="s">
        <v>841</v>
      </c>
      <c r="I58" s="125" t="s">
        <v>43</v>
      </c>
      <c r="J58" s="127" t="s">
        <v>43</v>
      </c>
      <c r="K58" s="127" t="s">
        <v>44</v>
      </c>
      <c r="L58" s="129">
        <v>2011</v>
      </c>
      <c r="M58" s="125" t="s">
        <v>43</v>
      </c>
      <c r="N58" s="252"/>
      <c r="O58" s="125" t="s">
        <v>45</v>
      </c>
      <c r="P58" s="185">
        <v>1</v>
      </c>
      <c r="Q58" s="244">
        <v>18947500</v>
      </c>
      <c r="R58" s="202"/>
      <c r="S58" s="283">
        <f t="shared" si="1"/>
        <v>18947500</v>
      </c>
    </row>
    <row r="59" spans="1:25" s="1517" customFormat="1" ht="16.5" customHeight="1">
      <c r="B59" s="2069">
        <v>35</v>
      </c>
      <c r="C59" s="2070"/>
      <c r="D59" s="123" t="s">
        <v>839</v>
      </c>
      <c r="E59" s="230" t="s">
        <v>47</v>
      </c>
      <c r="F59" s="125"/>
      <c r="G59" s="245" t="s">
        <v>128</v>
      </c>
      <c r="H59" s="172" t="s">
        <v>558</v>
      </c>
      <c r="I59" s="123" t="s">
        <v>43</v>
      </c>
      <c r="J59" s="128" t="s">
        <v>43</v>
      </c>
      <c r="K59" s="128" t="s">
        <v>44</v>
      </c>
      <c r="L59" s="184">
        <v>2012</v>
      </c>
      <c r="M59" s="123" t="s">
        <v>43</v>
      </c>
      <c r="N59" s="254"/>
      <c r="O59" s="123" t="s">
        <v>45</v>
      </c>
      <c r="P59" s="246">
        <v>1</v>
      </c>
      <c r="Q59" s="247">
        <v>4145250</v>
      </c>
      <c r="R59" s="172"/>
      <c r="S59" s="283">
        <f t="shared" si="1"/>
        <v>4145250</v>
      </c>
    </row>
    <row r="60" spans="1:25" s="362" customFormat="1" ht="16.5" customHeight="1">
      <c r="B60" s="2069">
        <v>36</v>
      </c>
      <c r="C60" s="2070"/>
      <c r="D60" s="262"/>
      <c r="F60" s="262"/>
      <c r="G60" s="521" t="s">
        <v>253</v>
      </c>
      <c r="H60" s="272" t="s">
        <v>865</v>
      </c>
      <c r="I60" s="273"/>
      <c r="J60" s="522" t="s">
        <v>197</v>
      </c>
      <c r="K60" s="522" t="s">
        <v>44</v>
      </c>
      <c r="L60" s="274">
        <v>2013</v>
      </c>
      <c r="M60" s="275"/>
      <c r="N60" s="275"/>
      <c r="O60" s="275" t="s">
        <v>45</v>
      </c>
      <c r="P60" s="276">
        <v>1</v>
      </c>
      <c r="Q60" s="1268">
        <v>2397890</v>
      </c>
      <c r="R60" s="272"/>
      <c r="S60" s="527">
        <f t="shared" ref="S60:S61" si="2">Q60/P60</f>
        <v>2397890</v>
      </c>
      <c r="T60" s="32"/>
      <c r="U60" s="32"/>
      <c r="V60" s="32"/>
      <c r="W60" s="32"/>
      <c r="X60" s="32"/>
      <c r="Y60" s="32"/>
    </row>
    <row r="61" spans="1:25" s="772" customFormat="1" ht="16.5" customHeight="1">
      <c r="B61" s="2129">
        <v>37</v>
      </c>
      <c r="C61" s="2130"/>
      <c r="D61" s="830"/>
      <c r="E61" s="1053"/>
      <c r="F61" s="830"/>
      <c r="G61" s="1052" t="s">
        <v>917</v>
      </c>
      <c r="H61" s="835" t="s">
        <v>657</v>
      </c>
      <c r="I61" s="832"/>
      <c r="J61" s="1049" t="s">
        <v>197</v>
      </c>
      <c r="K61" s="1049" t="s">
        <v>44</v>
      </c>
      <c r="L61" s="833">
        <v>2013</v>
      </c>
      <c r="M61" s="811"/>
      <c r="N61" s="811"/>
      <c r="O61" s="811" t="s">
        <v>45</v>
      </c>
      <c r="P61" s="812">
        <v>1</v>
      </c>
      <c r="Q61" s="1267">
        <v>2805000</v>
      </c>
      <c r="R61" s="835"/>
      <c r="S61" s="774">
        <f t="shared" si="2"/>
        <v>2805000</v>
      </c>
      <c r="T61" s="783"/>
      <c r="U61" s="775"/>
      <c r="V61" s="784"/>
      <c r="W61" s="775"/>
      <c r="X61" s="785"/>
    </row>
    <row r="62" spans="1:25" s="32" customFormat="1" ht="20.100000000000001" customHeight="1">
      <c r="A62" s="29"/>
      <c r="B62" s="193"/>
      <c r="C62" s="193"/>
      <c r="D62" s="133"/>
      <c r="E62" s="133"/>
      <c r="F62" s="55"/>
      <c r="G62" s="175"/>
      <c r="H62" s="248"/>
      <c r="I62" s="133"/>
      <c r="J62" s="133"/>
      <c r="K62" s="133"/>
      <c r="L62" s="249"/>
      <c r="M62" s="133"/>
      <c r="N62" s="1944" t="s">
        <v>724</v>
      </c>
      <c r="O62" s="1946"/>
      <c r="P62" s="92">
        <f>SUM(P40:P60)</f>
        <v>30</v>
      </c>
      <c r="Q62" s="250">
        <f>SUM(Q40:Q61)</f>
        <v>201944783</v>
      </c>
      <c r="R62" s="133"/>
    </row>
    <row r="63" spans="1:25" s="32" customFormat="1" ht="20.100000000000001" customHeight="1">
      <c r="B63" s="417"/>
      <c r="C63" s="400"/>
      <c r="D63" s="176"/>
      <c r="E63" s="176"/>
      <c r="F63" s="176"/>
      <c r="G63" s="33" t="s">
        <v>711</v>
      </c>
      <c r="H63" s="26"/>
      <c r="I63" s="8"/>
      <c r="K63" s="34"/>
      <c r="L63" s="35"/>
      <c r="M63" s="36"/>
      <c r="N63" s="1944" t="s">
        <v>703</v>
      </c>
      <c r="O63" s="1946"/>
      <c r="P63" s="78">
        <f>P62+P33</f>
        <v>52</v>
      </c>
      <c r="Q63" s="241">
        <f>Q62+Q33</f>
        <v>218558783</v>
      </c>
      <c r="R63" s="69"/>
      <c r="T63" s="106"/>
      <c r="U63" s="106"/>
      <c r="V63" s="106"/>
      <c r="W63" s="106"/>
      <c r="X63" s="106"/>
      <c r="Y63" s="106"/>
    </row>
    <row r="64" spans="1:25" s="1702" customFormat="1" ht="20.25" customHeight="1">
      <c r="B64" s="1703"/>
      <c r="C64" s="2132" t="str">
        <f>'KIB C'!C28:G28</f>
        <v>Mengetahui</v>
      </c>
      <c r="D64" s="2132"/>
      <c r="E64" s="2132"/>
      <c r="F64" s="2132"/>
      <c r="G64" s="2132"/>
      <c r="H64" s="1704"/>
      <c r="M64" s="2133" t="str">
        <f>'B - MTR'!M493:P493</f>
        <v>Jakarta, 1 Juli 2015</v>
      </c>
      <c r="N64" s="2134"/>
      <c r="O64" s="2134"/>
    </row>
    <row r="65" spans="2:25" s="1702" customFormat="1" ht="20.25" customHeight="1">
      <c r="B65" s="1703"/>
      <c r="C65" s="2132" t="str">
        <f>'KIB C'!C29:G29</f>
        <v>Kepala Puskesmas Kec. Matraman</v>
      </c>
      <c r="D65" s="2132"/>
      <c r="E65" s="2132"/>
      <c r="F65" s="2132"/>
      <c r="G65" s="2132"/>
      <c r="H65" s="1704"/>
      <c r="M65" s="2135" t="str">
        <f>'KIB C'!M29:O29</f>
        <v>Pengurus Barang</v>
      </c>
      <c r="N65" s="2135"/>
      <c r="O65" s="2135"/>
      <c r="P65" s="1704"/>
    </row>
    <row r="66" spans="2:25" s="1692" customFormat="1" ht="42" customHeight="1">
      <c r="B66" s="1693"/>
      <c r="C66" s="1693"/>
      <c r="D66" s="2131"/>
      <c r="E66" s="2131"/>
      <c r="F66" s="2131"/>
      <c r="G66" s="2131"/>
      <c r="H66" s="1694"/>
      <c r="M66" s="2131"/>
      <c r="N66" s="2131"/>
      <c r="O66" s="2131"/>
      <c r="T66" s="1695"/>
      <c r="U66" s="1695"/>
      <c r="V66" s="1695"/>
      <c r="W66" s="1695"/>
      <c r="X66" s="1695"/>
      <c r="Y66" s="1695"/>
    </row>
    <row r="67" spans="2:25" s="1695" customFormat="1" ht="20.100000000000001" customHeight="1">
      <c r="B67" s="1696"/>
      <c r="C67" s="2136" t="str">
        <f>'KIB C'!C31:G31</f>
        <v>dr. Herni Lestyaningsih</v>
      </c>
      <c r="D67" s="2136"/>
      <c r="E67" s="2136"/>
      <c r="F67" s="2136"/>
      <c r="G67" s="2136"/>
      <c r="H67" s="1697"/>
      <c r="M67" s="2136" t="str">
        <f>'KIB C'!M31:O31</f>
        <v>Ismadi Wibowo</v>
      </c>
      <c r="N67" s="2136"/>
      <c r="O67" s="2136"/>
      <c r="T67" s="1698"/>
      <c r="U67" s="1698"/>
      <c r="V67" s="1698"/>
      <c r="W67" s="1698"/>
      <c r="X67" s="1698"/>
      <c r="Y67" s="1698"/>
    </row>
    <row r="68" spans="2:25" s="1698" customFormat="1" ht="20.100000000000001" customHeight="1">
      <c r="B68" s="1699"/>
      <c r="C68" s="2137" t="str">
        <f>'KIB C'!C32:G32</f>
        <v>NIP. 197503162006042018</v>
      </c>
      <c r="D68" s="2137"/>
      <c r="E68" s="2137"/>
      <c r="F68" s="2137"/>
      <c r="G68" s="2137"/>
      <c r="H68" s="1700"/>
      <c r="M68" s="2138" t="str">
        <f>'KIB C'!M32:O32</f>
        <v>NIP. 196705081987121002</v>
      </c>
      <c r="N68" s="2138"/>
      <c r="O68" s="2138"/>
      <c r="P68" s="1701"/>
      <c r="T68" s="1692"/>
      <c r="U68" s="1692"/>
      <c r="V68" s="1692"/>
      <c r="W68" s="1692"/>
      <c r="X68" s="1692"/>
      <c r="Y68" s="1692"/>
    </row>
    <row r="69" spans="2:25" s="106" customFormat="1" ht="20.100000000000001" customHeight="1">
      <c r="B69" s="418"/>
      <c r="C69" s="1851"/>
      <c r="D69" s="1851"/>
      <c r="E69" s="1851"/>
      <c r="F69" s="1851"/>
      <c r="G69" s="1851"/>
      <c r="H69" s="107"/>
      <c r="M69" s="1852"/>
      <c r="N69" s="1853"/>
      <c r="O69" s="1853"/>
    </row>
    <row r="70" spans="2:25" s="106" customFormat="1" ht="20.100000000000001" customHeight="1">
      <c r="B70" s="418"/>
      <c r="C70" s="1854"/>
      <c r="D70" s="1854"/>
      <c r="E70" s="1854"/>
      <c r="F70" s="1854"/>
      <c r="G70" s="1854"/>
      <c r="H70" s="107"/>
      <c r="M70" s="1855"/>
      <c r="N70" s="1855"/>
      <c r="O70" s="1855"/>
      <c r="P70" s="107"/>
    </row>
  </sheetData>
  <mergeCells count="94">
    <mergeCell ref="D13:D14"/>
    <mergeCell ref="E13:F14"/>
    <mergeCell ref="H13:H14"/>
    <mergeCell ref="K12:K14"/>
    <mergeCell ref="G12:I12"/>
    <mergeCell ref="M12:M14"/>
    <mergeCell ref="B16:R16"/>
    <mergeCell ref="B1:R1"/>
    <mergeCell ref="B2:R2"/>
    <mergeCell ref="N12:N14"/>
    <mergeCell ref="O12:O14"/>
    <mergeCell ref="P12:Q13"/>
    <mergeCell ref="B13:C14"/>
    <mergeCell ref="R12:R14"/>
    <mergeCell ref="I13:I14"/>
    <mergeCell ref="L12:L14"/>
    <mergeCell ref="J12:J14"/>
    <mergeCell ref="B15:C15"/>
    <mergeCell ref="B12:F12"/>
    <mergeCell ref="E15:F15"/>
    <mergeCell ref="G13:G14"/>
    <mergeCell ref="B19:C19"/>
    <mergeCell ref="B20:C20"/>
    <mergeCell ref="B18:C18"/>
    <mergeCell ref="B17:C17"/>
    <mergeCell ref="B28:C28"/>
    <mergeCell ref="B22:C22"/>
    <mergeCell ref="B23:C23"/>
    <mergeCell ref="B21:C21"/>
    <mergeCell ref="B24:C24"/>
    <mergeCell ref="B25:C25"/>
    <mergeCell ref="B26:C26"/>
    <mergeCell ref="B27:C27"/>
    <mergeCell ref="B59:C59"/>
    <mergeCell ref="M35:M37"/>
    <mergeCell ref="P35:Q36"/>
    <mergeCell ref="R35:R37"/>
    <mergeCell ref="D36:D37"/>
    <mergeCell ref="B35:F35"/>
    <mergeCell ref="B56:C56"/>
    <mergeCell ref="L35:L37"/>
    <mergeCell ref="B58:C58"/>
    <mergeCell ref="B41:C41"/>
    <mergeCell ref="B57:C57"/>
    <mergeCell ref="E36:F37"/>
    <mergeCell ref="B44:C44"/>
    <mergeCell ref="B45:C45"/>
    <mergeCell ref="B46:C46"/>
    <mergeCell ref="B40:C40"/>
    <mergeCell ref="B60:C60"/>
    <mergeCell ref="B29:C29"/>
    <mergeCell ref="B53:C53"/>
    <mergeCell ref="B48:C48"/>
    <mergeCell ref="B50:C50"/>
    <mergeCell ref="B51:C51"/>
    <mergeCell ref="B55:C55"/>
    <mergeCell ref="B30:C30"/>
    <mergeCell ref="B31:C31"/>
    <mergeCell ref="B32:C32"/>
    <mergeCell ref="B47:C47"/>
    <mergeCell ref="B54:C54"/>
    <mergeCell ref="B52:C52"/>
    <mergeCell ref="B42:C42"/>
    <mergeCell ref="B49:C49"/>
    <mergeCell ref="B43:C43"/>
    <mergeCell ref="B36:C37"/>
    <mergeCell ref="B39:R39"/>
    <mergeCell ref="N35:N37"/>
    <mergeCell ref="O35:O37"/>
    <mergeCell ref="B38:C38"/>
    <mergeCell ref="E38:F38"/>
    <mergeCell ref="J35:J37"/>
    <mergeCell ref="K35:K37"/>
    <mergeCell ref="G35:I35"/>
    <mergeCell ref="G36:G37"/>
    <mergeCell ref="H36:H37"/>
    <mergeCell ref="I36:I37"/>
    <mergeCell ref="C70:G70"/>
    <mergeCell ref="M70:O70"/>
    <mergeCell ref="D66:G66"/>
    <mergeCell ref="C64:G64"/>
    <mergeCell ref="M64:O64"/>
    <mergeCell ref="C65:G65"/>
    <mergeCell ref="M65:O65"/>
    <mergeCell ref="M66:O66"/>
    <mergeCell ref="C67:G67"/>
    <mergeCell ref="M67:O67"/>
    <mergeCell ref="C68:G68"/>
    <mergeCell ref="M68:O68"/>
    <mergeCell ref="N62:O62"/>
    <mergeCell ref="N63:O63"/>
    <mergeCell ref="B61:C61"/>
    <mergeCell ref="C69:G69"/>
    <mergeCell ref="M69:O69"/>
  </mergeCells>
  <phoneticPr fontId="20" type="noConversion"/>
  <pageMargins left="0.3" right="0" top="0.8" bottom="0.5" header="0.31496062992126" footer="0.31496062992126"/>
  <pageSetup paperSize="5" scale="80" orientation="landscape" horizontalDpi="300" verticalDpi="300" r:id="rId1"/>
  <headerFooter scaleWithDoc="0">
    <oddFooter>&amp;C&amp;8&amp;P
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U162"/>
  <sheetViews>
    <sheetView topLeftCell="F123" workbookViewId="0">
      <selection activeCell="Q145" sqref="Q145"/>
    </sheetView>
  </sheetViews>
  <sheetFormatPr defaultRowHeight="12.75"/>
  <cols>
    <col min="1" max="1" width="3.85546875" style="99" customWidth="1"/>
    <col min="2" max="2" width="2.85546875" style="99" customWidth="1"/>
    <col min="3" max="3" width="1.7109375" style="99" customWidth="1"/>
    <col min="4" max="4" width="11.5703125" style="99" customWidth="1"/>
    <col min="5" max="5" width="11" style="99" customWidth="1"/>
    <col min="6" max="6" width="1.28515625" style="99" customWidth="1"/>
    <col min="7" max="7" width="30.7109375" style="99" customWidth="1"/>
    <col min="8" max="8" width="21" style="879" customWidth="1"/>
    <col min="9" max="9" width="15.7109375" style="880" customWidth="1"/>
    <col min="10" max="11" width="9.42578125" style="99" customWidth="1"/>
    <col min="12" max="12" width="9.42578125" style="881" customWidth="1"/>
    <col min="13" max="13" width="9.42578125" style="99" customWidth="1"/>
    <col min="14" max="14" width="7.7109375" style="99" customWidth="1"/>
    <col min="15" max="15" width="9.42578125" style="99" customWidth="1"/>
    <col min="16" max="16" width="8" style="99" customWidth="1"/>
    <col min="17" max="17" width="20.5703125" style="882" customWidth="1"/>
    <col min="18" max="18" width="17.7109375" style="99" customWidth="1"/>
    <col min="19" max="19" width="11.140625" style="99" bestFit="1" customWidth="1"/>
    <col min="20" max="16384" width="9.140625" style="99"/>
  </cols>
  <sheetData>
    <row r="1" spans="1:18" ht="20.100000000000001" customHeight="1">
      <c r="A1" s="873"/>
      <c r="B1" s="1939" t="s">
        <v>706</v>
      </c>
      <c r="C1" s="1939"/>
      <c r="D1" s="1939"/>
      <c r="E1" s="1939"/>
      <c r="F1" s="1939"/>
      <c r="G1" s="1939"/>
      <c r="H1" s="1939"/>
      <c r="I1" s="1939"/>
      <c r="J1" s="1939"/>
      <c r="K1" s="1939"/>
      <c r="L1" s="1939"/>
      <c r="M1" s="1939"/>
      <c r="N1" s="1939"/>
      <c r="O1" s="1939"/>
      <c r="P1" s="1939"/>
      <c r="Q1" s="1939"/>
      <c r="R1" s="1939"/>
    </row>
    <row r="2" spans="1:18" ht="20.100000000000001" customHeight="1">
      <c r="A2" s="873"/>
      <c r="B2" s="1938" t="s">
        <v>707</v>
      </c>
      <c r="C2" s="1938"/>
      <c r="D2" s="1938"/>
      <c r="E2" s="1938"/>
      <c r="F2" s="1938"/>
      <c r="G2" s="1938"/>
      <c r="H2" s="1938"/>
      <c r="I2" s="1938"/>
      <c r="J2" s="1938"/>
      <c r="K2" s="1938"/>
      <c r="L2" s="1938"/>
      <c r="M2" s="1938"/>
      <c r="N2" s="1938"/>
      <c r="O2" s="1938"/>
      <c r="P2" s="1938"/>
      <c r="Q2" s="1938"/>
      <c r="R2" s="1938"/>
    </row>
    <row r="3" spans="1:18" ht="15" customHeight="1">
      <c r="A3" s="873"/>
      <c r="B3" s="874" t="str">
        <f>'B - RB'!B3</f>
        <v>Provinsi</v>
      </c>
      <c r="C3" s="874"/>
      <c r="D3" s="874"/>
      <c r="E3" s="874"/>
      <c r="F3" s="875" t="s">
        <v>1</v>
      </c>
      <c r="G3" s="876" t="str">
        <f>'B - RB'!G3</f>
        <v>DAERAH KHUSUS IBUKOTA JAKARTA</v>
      </c>
      <c r="H3" s="873"/>
      <c r="I3" s="876"/>
      <c r="J3" s="876"/>
      <c r="K3" s="876"/>
      <c r="L3" s="841"/>
      <c r="M3" s="876"/>
      <c r="N3" s="876"/>
      <c r="O3" s="876"/>
      <c r="P3" s="876"/>
      <c r="Q3" s="877"/>
      <c r="R3" s="876"/>
    </row>
    <row r="4" spans="1:18" ht="15" customHeight="1">
      <c r="A4" s="873"/>
      <c r="B4" s="874" t="str">
        <f>'B - RB'!B4</f>
        <v>Kab./Kota</v>
      </c>
      <c r="C4" s="874"/>
      <c r="D4" s="874"/>
      <c r="E4" s="874"/>
      <c r="F4" s="875" t="s">
        <v>1</v>
      </c>
      <c r="G4" s="876" t="str">
        <f>'B - RB'!G4</f>
        <v>KOTA JAKARTA TIMUR</v>
      </c>
      <c r="H4" s="873"/>
      <c r="I4" s="876"/>
      <c r="J4" s="876"/>
      <c r="K4" s="876"/>
      <c r="L4" s="841"/>
      <c r="M4" s="876"/>
      <c r="N4" s="876"/>
      <c r="O4" s="876"/>
      <c r="P4" s="876"/>
      <c r="Q4" s="877"/>
      <c r="R4" s="876"/>
    </row>
    <row r="5" spans="1:18" ht="15" customHeight="1">
      <c r="A5" s="873"/>
      <c r="B5" s="874" t="str">
        <f>'B - RB'!B5</f>
        <v>Bidang</v>
      </c>
      <c r="C5" s="874"/>
      <c r="D5" s="874"/>
      <c r="E5" s="874"/>
      <c r="F5" s="875" t="s">
        <v>1</v>
      </c>
      <c r="G5" s="876" t="str">
        <f>'B - RB'!G5</f>
        <v>BIDANG KESEHATAN</v>
      </c>
      <c r="H5" s="873"/>
      <c r="I5" s="876"/>
      <c r="J5" s="876"/>
      <c r="K5" s="876"/>
      <c r="L5" s="841"/>
      <c r="M5" s="876"/>
      <c r="N5" s="876"/>
      <c r="O5" s="876"/>
      <c r="P5" s="876"/>
      <c r="Q5" s="877"/>
      <c r="R5" s="876"/>
    </row>
    <row r="6" spans="1:18" ht="15" customHeight="1">
      <c r="A6" s="873"/>
      <c r="B6" s="874" t="str">
        <f>'B - RB'!B6</f>
        <v>Unit Organisasi</v>
      </c>
      <c r="C6" s="874"/>
      <c r="D6" s="874"/>
      <c r="E6" s="874"/>
      <c r="F6" s="875" t="s">
        <v>1</v>
      </c>
      <c r="G6" s="876" t="str">
        <f>'B - RB'!G6</f>
        <v>SUDIN KESEHATAN MASYARAKAT</v>
      </c>
      <c r="H6" s="873"/>
      <c r="I6" s="876"/>
      <c r="J6" s="876"/>
      <c r="K6" s="876"/>
      <c r="L6" s="841"/>
      <c r="M6" s="876"/>
      <c r="N6" s="876"/>
      <c r="O6" s="876"/>
      <c r="P6" s="876"/>
      <c r="Q6" s="877"/>
      <c r="R6" s="876"/>
    </row>
    <row r="7" spans="1:18" ht="15" customHeight="1">
      <c r="A7" s="873"/>
      <c r="B7" s="874" t="str">
        <f>'B - RB'!B7</f>
        <v>Sub Unit Organisasi</v>
      </c>
      <c r="C7" s="874"/>
      <c r="D7" s="874"/>
      <c r="E7" s="874"/>
      <c r="F7" s="875" t="s">
        <v>1</v>
      </c>
      <c r="G7" s="876" t="str">
        <f>'B - RB'!G7</f>
        <v>PKM KEC. MATRAMAN</v>
      </c>
      <c r="H7" s="873"/>
      <c r="I7" s="876"/>
      <c r="J7" s="876"/>
      <c r="K7" s="876"/>
      <c r="L7" s="841"/>
      <c r="M7" s="876"/>
      <c r="N7" s="876"/>
      <c r="O7" s="876"/>
      <c r="P7" s="876"/>
      <c r="Q7" s="878"/>
      <c r="R7" s="873"/>
    </row>
    <row r="8" spans="1:18" ht="15" customHeight="1">
      <c r="A8" s="873"/>
      <c r="B8" s="874" t="str">
        <f>'B - RB'!B8</f>
        <v>U P B</v>
      </c>
      <c r="C8" s="874"/>
      <c r="D8" s="874"/>
      <c r="E8" s="874"/>
      <c r="F8" s="875" t="s">
        <v>1</v>
      </c>
      <c r="G8" s="876" t="s">
        <v>708</v>
      </c>
      <c r="H8" s="873"/>
      <c r="I8" s="876"/>
      <c r="J8" s="876"/>
      <c r="K8" s="876"/>
      <c r="L8" s="841"/>
      <c r="M8" s="876"/>
      <c r="N8" s="876"/>
      <c r="O8" s="876"/>
      <c r="P8" s="876"/>
      <c r="Q8" s="878"/>
      <c r="R8" s="873"/>
    </row>
    <row r="9" spans="1:18" ht="15" customHeight="1">
      <c r="A9" s="873"/>
      <c r="B9" s="874" t="str">
        <f>'B - RB'!B9</f>
        <v xml:space="preserve">NO. KODE LOKASI </v>
      </c>
      <c r="C9" s="874"/>
      <c r="D9" s="874"/>
      <c r="E9" s="874"/>
      <c r="F9" s="875" t="s">
        <v>1</v>
      </c>
      <c r="G9" s="876"/>
      <c r="H9" s="873"/>
      <c r="I9" s="876"/>
      <c r="J9" s="876"/>
      <c r="K9" s="876"/>
      <c r="L9" s="841"/>
      <c r="M9" s="876"/>
      <c r="N9" s="876"/>
      <c r="O9" s="876"/>
      <c r="P9" s="876"/>
      <c r="Q9" s="878"/>
      <c r="R9" s="873"/>
    </row>
    <row r="10" spans="1:18" ht="6" customHeight="1"/>
    <row r="11" spans="1:18" ht="3" customHeight="1"/>
    <row r="12" spans="1:18" s="883" customFormat="1" ht="29.25" customHeight="1">
      <c r="B12" s="2153" t="s">
        <v>10</v>
      </c>
      <c r="C12" s="2153"/>
      <c r="D12" s="2153"/>
      <c r="E12" s="2153"/>
      <c r="F12" s="2153"/>
      <c r="G12" s="2153" t="s">
        <v>11</v>
      </c>
      <c r="H12" s="2153"/>
      <c r="I12" s="2153"/>
      <c r="J12" s="2153" t="s">
        <v>15</v>
      </c>
      <c r="K12" s="2153" t="s">
        <v>13</v>
      </c>
      <c r="L12" s="2153" t="s">
        <v>700</v>
      </c>
      <c r="M12" s="2153" t="s">
        <v>701</v>
      </c>
      <c r="N12" s="2153" t="s">
        <v>16</v>
      </c>
      <c r="O12" s="2153" t="s">
        <v>702</v>
      </c>
      <c r="P12" s="2153" t="s">
        <v>12</v>
      </c>
      <c r="Q12" s="2153"/>
      <c r="R12" s="2153" t="s">
        <v>17</v>
      </c>
    </row>
    <row r="13" spans="1:18" s="883" customFormat="1" ht="29.25" customHeight="1">
      <c r="B13" s="2153" t="s">
        <v>18</v>
      </c>
      <c r="C13" s="2153"/>
      <c r="D13" s="2153" t="s">
        <v>19</v>
      </c>
      <c r="E13" s="2153" t="s">
        <v>20</v>
      </c>
      <c r="F13" s="2153"/>
      <c r="G13" s="2153" t="s">
        <v>21</v>
      </c>
      <c r="H13" s="2153" t="s">
        <v>14</v>
      </c>
      <c r="I13" s="2153" t="s">
        <v>505</v>
      </c>
      <c r="J13" s="2153"/>
      <c r="K13" s="2153"/>
      <c r="L13" s="2153"/>
      <c r="M13" s="2153"/>
      <c r="N13" s="2153"/>
      <c r="O13" s="2153"/>
      <c r="P13" s="2153"/>
      <c r="Q13" s="2153"/>
      <c r="R13" s="2153"/>
    </row>
    <row r="14" spans="1:18" s="883" customFormat="1" ht="29.25" customHeight="1">
      <c r="B14" s="2153"/>
      <c r="C14" s="2153"/>
      <c r="D14" s="2153"/>
      <c r="E14" s="2153"/>
      <c r="F14" s="2153"/>
      <c r="G14" s="2153"/>
      <c r="H14" s="2153"/>
      <c r="I14" s="2153"/>
      <c r="J14" s="2153"/>
      <c r="K14" s="2153"/>
      <c r="L14" s="2153"/>
      <c r="M14" s="2153"/>
      <c r="N14" s="2153"/>
      <c r="O14" s="2153"/>
      <c r="P14" s="884" t="s">
        <v>22</v>
      </c>
      <c r="Q14" s="885" t="s">
        <v>23</v>
      </c>
      <c r="R14" s="2153"/>
    </row>
    <row r="15" spans="1:18" s="883" customFormat="1" ht="20.100000000000001" customHeight="1">
      <c r="B15" s="1916" t="s">
        <v>24</v>
      </c>
      <c r="C15" s="1917"/>
      <c r="D15" s="886" t="s">
        <v>25</v>
      </c>
      <c r="E15" s="1916" t="s">
        <v>26</v>
      </c>
      <c r="F15" s="1917"/>
      <c r="G15" s="887" t="s">
        <v>27</v>
      </c>
      <c r="H15" s="887" t="s">
        <v>28</v>
      </c>
      <c r="I15" s="887" t="s">
        <v>29</v>
      </c>
      <c r="J15" s="887" t="s">
        <v>30</v>
      </c>
      <c r="K15" s="887" t="s">
        <v>31</v>
      </c>
      <c r="L15" s="888" t="s">
        <v>32</v>
      </c>
      <c r="M15" s="887" t="s">
        <v>33</v>
      </c>
      <c r="N15" s="887" t="s">
        <v>34</v>
      </c>
      <c r="O15" s="887" t="s">
        <v>35</v>
      </c>
      <c r="P15" s="887" t="s">
        <v>36</v>
      </c>
      <c r="Q15" s="889" t="s">
        <v>37</v>
      </c>
      <c r="R15" s="887" t="s">
        <v>38</v>
      </c>
    </row>
    <row r="16" spans="1:18" s="890" customFormat="1" ht="12.75" customHeight="1">
      <c r="A16" s="883"/>
      <c r="B16" s="1915"/>
      <c r="C16" s="1913"/>
      <c r="D16" s="1912"/>
      <c r="E16" s="1912"/>
      <c r="F16" s="1912"/>
      <c r="G16" s="1912"/>
      <c r="H16" s="1912"/>
      <c r="I16" s="1912"/>
      <c r="J16" s="1912"/>
      <c r="K16" s="1912"/>
      <c r="L16" s="1912"/>
      <c r="M16" s="1912"/>
      <c r="N16" s="1912"/>
      <c r="O16" s="1912"/>
      <c r="P16" s="1912"/>
      <c r="Q16" s="1912"/>
      <c r="R16" s="1937"/>
    </row>
    <row r="17" spans="1:18" s="890" customFormat="1" ht="24" customHeight="1">
      <c r="A17" s="1531"/>
      <c r="B17" s="1915">
        <v>1</v>
      </c>
      <c r="C17" s="1914"/>
      <c r="D17" s="891" t="s">
        <v>387</v>
      </c>
      <c r="E17" s="892"/>
      <c r="F17" s="121"/>
      <c r="G17" s="893" t="s">
        <v>389</v>
      </c>
      <c r="H17" s="894" t="s">
        <v>689</v>
      </c>
      <c r="I17" s="121" t="s">
        <v>43</v>
      </c>
      <c r="J17" s="894" t="s">
        <v>43</v>
      </c>
      <c r="K17" s="894" t="s">
        <v>190</v>
      </c>
      <c r="L17" s="871">
        <v>1981</v>
      </c>
      <c r="M17" s="121" t="s">
        <v>43</v>
      </c>
      <c r="N17" s="121"/>
      <c r="O17" s="121" t="s">
        <v>45</v>
      </c>
      <c r="P17" s="1514">
        <v>4</v>
      </c>
      <c r="Q17" s="895">
        <v>224000</v>
      </c>
      <c r="R17" s="896"/>
    </row>
    <row r="18" spans="1:18" s="890" customFormat="1" ht="24" customHeight="1">
      <c r="A18" s="1531"/>
      <c r="B18" s="1909">
        <v>2</v>
      </c>
      <c r="C18" s="1942"/>
      <c r="D18" s="897" t="s">
        <v>387</v>
      </c>
      <c r="E18" s="194"/>
      <c r="F18" s="132"/>
      <c r="G18" s="860" t="s">
        <v>389</v>
      </c>
      <c r="H18" s="898" t="s">
        <v>690</v>
      </c>
      <c r="I18" s="132" t="s">
        <v>43</v>
      </c>
      <c r="J18" s="898" t="s">
        <v>43</v>
      </c>
      <c r="K18" s="898" t="s">
        <v>190</v>
      </c>
      <c r="L18" s="848">
        <v>1981</v>
      </c>
      <c r="M18" s="132" t="s">
        <v>43</v>
      </c>
      <c r="N18" s="132"/>
      <c r="O18" s="132" t="s">
        <v>45</v>
      </c>
      <c r="P18" s="1526">
        <v>15</v>
      </c>
      <c r="Q18" s="900">
        <v>1050000</v>
      </c>
      <c r="R18" s="901"/>
    </row>
    <row r="19" spans="1:18" s="890" customFormat="1" ht="24" customHeight="1">
      <c r="A19" s="1531"/>
      <c r="B19" s="1909">
        <v>3</v>
      </c>
      <c r="C19" s="1942"/>
      <c r="D19" s="897" t="s">
        <v>691</v>
      </c>
      <c r="E19" s="194"/>
      <c r="F19" s="132"/>
      <c r="G19" s="860" t="s">
        <v>692</v>
      </c>
      <c r="H19" s="898" t="s">
        <v>42</v>
      </c>
      <c r="I19" s="132" t="s">
        <v>43</v>
      </c>
      <c r="J19" s="898" t="s">
        <v>43</v>
      </c>
      <c r="K19" s="898" t="s">
        <v>190</v>
      </c>
      <c r="L19" s="848">
        <v>1981</v>
      </c>
      <c r="M19" s="132" t="s">
        <v>43</v>
      </c>
      <c r="N19" s="132"/>
      <c r="O19" s="132" t="s">
        <v>45</v>
      </c>
      <c r="P19" s="1526">
        <v>1</v>
      </c>
      <c r="Q19" s="900">
        <v>7500</v>
      </c>
      <c r="R19" s="132"/>
    </row>
    <row r="20" spans="1:18" s="890" customFormat="1" ht="24" customHeight="1">
      <c r="A20" s="1531"/>
      <c r="B20" s="1909">
        <v>4</v>
      </c>
      <c r="C20" s="1942"/>
      <c r="D20" s="132" t="s">
        <v>318</v>
      </c>
      <c r="E20" s="194"/>
      <c r="F20" s="132"/>
      <c r="G20" s="860" t="s">
        <v>319</v>
      </c>
      <c r="H20" s="898" t="s">
        <v>693</v>
      </c>
      <c r="I20" s="132" t="s">
        <v>43</v>
      </c>
      <c r="J20" s="898" t="s">
        <v>43</v>
      </c>
      <c r="K20" s="898" t="s">
        <v>190</v>
      </c>
      <c r="L20" s="853">
        <v>1990</v>
      </c>
      <c r="M20" s="132" t="s">
        <v>43</v>
      </c>
      <c r="N20" s="132"/>
      <c r="O20" s="132" t="s">
        <v>45</v>
      </c>
      <c r="P20" s="1526">
        <v>1</v>
      </c>
      <c r="Q20" s="900">
        <v>400000</v>
      </c>
      <c r="R20" s="132"/>
    </row>
    <row r="21" spans="1:18" s="890" customFormat="1" ht="24" customHeight="1">
      <c r="A21" s="1531"/>
      <c r="B21" s="1909">
        <v>5</v>
      </c>
      <c r="C21" s="1942"/>
      <c r="D21" s="132" t="s">
        <v>578</v>
      </c>
      <c r="E21" s="194"/>
      <c r="F21" s="132"/>
      <c r="G21" s="860" t="s">
        <v>579</v>
      </c>
      <c r="H21" s="898" t="s">
        <v>42</v>
      </c>
      <c r="I21" s="132" t="s">
        <v>43</v>
      </c>
      <c r="J21" s="898" t="s">
        <v>43</v>
      </c>
      <c r="K21" s="898" t="s">
        <v>190</v>
      </c>
      <c r="L21" s="853">
        <v>1990</v>
      </c>
      <c r="M21" s="132" t="s">
        <v>43</v>
      </c>
      <c r="N21" s="132"/>
      <c r="O21" s="132" t="s">
        <v>45</v>
      </c>
      <c r="P21" s="1526">
        <v>3</v>
      </c>
      <c r="Q21" s="900">
        <v>900000</v>
      </c>
      <c r="R21" s="901"/>
    </row>
    <row r="22" spans="1:18" s="890" customFormat="1" ht="24" customHeight="1">
      <c r="A22" s="1531"/>
      <c r="B22" s="1909">
        <v>6</v>
      </c>
      <c r="C22" s="1942"/>
      <c r="D22" s="132" t="s">
        <v>191</v>
      </c>
      <c r="E22" s="194"/>
      <c r="F22" s="132"/>
      <c r="G22" s="860" t="s">
        <v>192</v>
      </c>
      <c r="H22" s="898" t="s">
        <v>305</v>
      </c>
      <c r="I22" s="132" t="s">
        <v>43</v>
      </c>
      <c r="J22" s="898" t="s">
        <v>43</v>
      </c>
      <c r="K22" s="898" t="s">
        <v>190</v>
      </c>
      <c r="L22" s="853">
        <v>1990</v>
      </c>
      <c r="M22" s="132" t="s">
        <v>43</v>
      </c>
      <c r="N22" s="132"/>
      <c r="O22" s="132" t="s">
        <v>45</v>
      </c>
      <c r="P22" s="1526">
        <v>1</v>
      </c>
      <c r="Q22" s="900">
        <v>200000</v>
      </c>
      <c r="R22" s="901"/>
    </row>
    <row r="23" spans="1:18" s="890" customFormat="1" ht="24" customHeight="1">
      <c r="A23" s="1531"/>
      <c r="B23" s="1909">
        <v>7</v>
      </c>
      <c r="C23" s="1942"/>
      <c r="D23" s="132" t="s">
        <v>627</v>
      </c>
      <c r="E23" s="194"/>
      <c r="F23" s="132"/>
      <c r="G23" s="860" t="s">
        <v>628</v>
      </c>
      <c r="H23" s="898" t="s">
        <v>694</v>
      </c>
      <c r="I23" s="132" t="s">
        <v>43</v>
      </c>
      <c r="J23" s="898" t="s">
        <v>197</v>
      </c>
      <c r="K23" s="898" t="s">
        <v>190</v>
      </c>
      <c r="L23" s="853">
        <v>1993</v>
      </c>
      <c r="M23" s="132" t="s">
        <v>43</v>
      </c>
      <c r="N23" s="132"/>
      <c r="O23" s="132" t="s">
        <v>242</v>
      </c>
      <c r="P23" s="1526">
        <v>1</v>
      </c>
      <c r="Q23" s="900">
        <v>300000</v>
      </c>
      <c r="R23" s="132"/>
    </row>
    <row r="24" spans="1:18" s="890" customFormat="1" ht="24" customHeight="1">
      <c r="A24" s="1531"/>
      <c r="B24" s="1909">
        <v>8</v>
      </c>
      <c r="C24" s="1942"/>
      <c r="D24" s="132" t="s">
        <v>507</v>
      </c>
      <c r="E24" s="194"/>
      <c r="F24" s="132"/>
      <c r="G24" s="860" t="s">
        <v>508</v>
      </c>
      <c r="H24" s="898" t="s">
        <v>42</v>
      </c>
      <c r="I24" s="132" t="s">
        <v>43</v>
      </c>
      <c r="J24" s="898" t="s">
        <v>89</v>
      </c>
      <c r="K24" s="898" t="s">
        <v>190</v>
      </c>
      <c r="L24" s="853">
        <v>1993</v>
      </c>
      <c r="M24" s="132" t="s">
        <v>43</v>
      </c>
      <c r="N24" s="132"/>
      <c r="O24" s="132" t="s">
        <v>45</v>
      </c>
      <c r="P24" s="1526">
        <v>1</v>
      </c>
      <c r="Q24" s="900">
        <v>300000</v>
      </c>
      <c r="R24" s="132"/>
    </row>
    <row r="25" spans="1:18" s="890" customFormat="1" ht="24" customHeight="1">
      <c r="A25" s="1531"/>
      <c r="B25" s="1909">
        <v>9</v>
      </c>
      <c r="C25" s="1942"/>
      <c r="D25" s="132" t="s">
        <v>87</v>
      </c>
      <c r="E25" s="194"/>
      <c r="F25" s="132"/>
      <c r="G25" s="860" t="s">
        <v>88</v>
      </c>
      <c r="H25" s="898" t="s">
        <v>42</v>
      </c>
      <c r="I25" s="132" t="s">
        <v>43</v>
      </c>
      <c r="J25" s="898" t="s">
        <v>43</v>
      </c>
      <c r="K25" s="898" t="s">
        <v>190</v>
      </c>
      <c r="L25" s="853">
        <v>1993</v>
      </c>
      <c r="M25" s="132" t="s">
        <v>43</v>
      </c>
      <c r="N25" s="132"/>
      <c r="O25" s="132" t="s">
        <v>45</v>
      </c>
      <c r="P25" s="1526">
        <v>1</v>
      </c>
      <c r="Q25" s="900">
        <v>1500000</v>
      </c>
      <c r="R25" s="132"/>
    </row>
    <row r="26" spans="1:18" s="890" customFormat="1" ht="24" customHeight="1">
      <c r="A26" s="1531"/>
      <c r="B26" s="1909">
        <v>10</v>
      </c>
      <c r="C26" s="1942"/>
      <c r="D26" s="132" t="s">
        <v>87</v>
      </c>
      <c r="E26" s="194"/>
      <c r="F26" s="132"/>
      <c r="G26" s="860" t="s">
        <v>88</v>
      </c>
      <c r="H26" s="898" t="s">
        <v>42</v>
      </c>
      <c r="I26" s="132" t="s">
        <v>43</v>
      </c>
      <c r="J26" s="898" t="s">
        <v>43</v>
      </c>
      <c r="K26" s="898" t="s">
        <v>190</v>
      </c>
      <c r="L26" s="853">
        <v>1993</v>
      </c>
      <c r="M26" s="132" t="s">
        <v>43</v>
      </c>
      <c r="N26" s="132"/>
      <c r="O26" s="132" t="s">
        <v>45</v>
      </c>
      <c r="P26" s="1526">
        <v>1</v>
      </c>
      <c r="Q26" s="900">
        <v>200000</v>
      </c>
      <c r="R26" s="132"/>
    </row>
    <row r="27" spans="1:18" s="890" customFormat="1" ht="24" customHeight="1">
      <c r="A27" s="1531"/>
      <c r="B27" s="1909">
        <v>11</v>
      </c>
      <c r="C27" s="1942"/>
      <c r="D27" s="132" t="s">
        <v>570</v>
      </c>
      <c r="E27" s="194"/>
      <c r="F27" s="132"/>
      <c r="G27" s="860" t="s">
        <v>571</v>
      </c>
      <c r="H27" s="898" t="s">
        <v>651</v>
      </c>
      <c r="I27" s="132" t="s">
        <v>43</v>
      </c>
      <c r="J27" s="898" t="s">
        <v>43</v>
      </c>
      <c r="K27" s="898" t="s">
        <v>190</v>
      </c>
      <c r="L27" s="853">
        <v>1993</v>
      </c>
      <c r="M27" s="132" t="s">
        <v>43</v>
      </c>
      <c r="N27" s="132"/>
      <c r="O27" s="132" t="s">
        <v>45</v>
      </c>
      <c r="P27" s="1526">
        <v>1</v>
      </c>
      <c r="Q27" s="900">
        <v>300000</v>
      </c>
      <c r="R27" s="132"/>
    </row>
    <row r="28" spans="1:18" s="890" customFormat="1" ht="24" customHeight="1">
      <c r="A28" s="1531"/>
      <c r="B28" s="1909">
        <v>12</v>
      </c>
      <c r="C28" s="1942"/>
      <c r="D28" s="132" t="s">
        <v>695</v>
      </c>
      <c r="E28" s="194"/>
      <c r="F28" s="132"/>
      <c r="G28" s="860" t="s">
        <v>696</v>
      </c>
      <c r="H28" s="898" t="s">
        <v>42</v>
      </c>
      <c r="I28" s="132" t="s">
        <v>43</v>
      </c>
      <c r="J28" s="898" t="s">
        <v>43</v>
      </c>
      <c r="K28" s="898" t="s">
        <v>190</v>
      </c>
      <c r="L28" s="853">
        <v>1993</v>
      </c>
      <c r="M28" s="132" t="s">
        <v>43</v>
      </c>
      <c r="N28" s="132"/>
      <c r="O28" s="132" t="s">
        <v>45</v>
      </c>
      <c r="P28" s="1526">
        <v>1</v>
      </c>
      <c r="Q28" s="900">
        <v>150000</v>
      </c>
      <c r="R28" s="132"/>
    </row>
    <row r="29" spans="1:18" s="890" customFormat="1" ht="24" customHeight="1">
      <c r="A29" s="1531"/>
      <c r="B29" s="1909">
        <v>13</v>
      </c>
      <c r="C29" s="1942"/>
      <c r="D29" s="132" t="s">
        <v>462</v>
      </c>
      <c r="E29" s="194"/>
      <c r="F29" s="132"/>
      <c r="G29" s="860" t="s">
        <v>463</v>
      </c>
      <c r="H29" s="898" t="s">
        <v>548</v>
      </c>
      <c r="I29" s="132" t="s">
        <v>43</v>
      </c>
      <c r="J29" s="898" t="s">
        <v>43</v>
      </c>
      <c r="K29" s="898" t="s">
        <v>190</v>
      </c>
      <c r="L29" s="853">
        <v>1994</v>
      </c>
      <c r="M29" s="132" t="s">
        <v>43</v>
      </c>
      <c r="N29" s="132"/>
      <c r="O29" s="132" t="s">
        <v>45</v>
      </c>
      <c r="P29" s="1526">
        <v>3</v>
      </c>
      <c r="Q29" s="900">
        <v>90000</v>
      </c>
      <c r="R29" s="132"/>
    </row>
    <row r="30" spans="1:18" s="890" customFormat="1" ht="24" customHeight="1">
      <c r="A30" s="1531"/>
      <c r="B30" s="1919">
        <v>14</v>
      </c>
      <c r="C30" s="2154"/>
      <c r="D30" s="187" t="s">
        <v>462</v>
      </c>
      <c r="E30" s="902"/>
      <c r="F30" s="187"/>
      <c r="G30" s="903" t="s">
        <v>463</v>
      </c>
      <c r="H30" s="904" t="s">
        <v>697</v>
      </c>
      <c r="I30" s="187" t="s">
        <v>43</v>
      </c>
      <c r="J30" s="904" t="s">
        <v>43</v>
      </c>
      <c r="K30" s="904" t="s">
        <v>190</v>
      </c>
      <c r="L30" s="869">
        <v>1994</v>
      </c>
      <c r="M30" s="187" t="s">
        <v>43</v>
      </c>
      <c r="N30" s="187"/>
      <c r="O30" s="187" t="s">
        <v>45</v>
      </c>
      <c r="P30" s="1527">
        <v>2</v>
      </c>
      <c r="Q30" s="906">
        <v>20000</v>
      </c>
      <c r="R30" s="907"/>
    </row>
    <row r="31" spans="1:18" s="914" customFormat="1" ht="24.75" customHeight="1">
      <c r="A31" s="194"/>
      <c r="B31" s="1513"/>
      <c r="C31" s="1513"/>
      <c r="D31" s="194"/>
      <c r="E31" s="194"/>
      <c r="F31" s="194"/>
      <c r="G31" s="909"/>
      <c r="H31" s="233"/>
      <c r="I31" s="194"/>
      <c r="J31" s="233"/>
      <c r="K31" s="233"/>
      <c r="L31" s="910"/>
      <c r="M31" s="194"/>
      <c r="N31" s="194"/>
      <c r="O31" s="194"/>
      <c r="P31" s="911">
        <f>SUM(P17:P30)</f>
        <v>36</v>
      </c>
      <c r="Q31" s="912">
        <f>SUM(Q17:Q30)</f>
        <v>5641500</v>
      </c>
      <c r="R31" s="913"/>
    </row>
    <row r="32" spans="1:18" s="914" customFormat="1" ht="20.100000000000001" customHeight="1">
      <c r="A32" s="194"/>
      <c r="B32" s="1513"/>
      <c r="C32" s="1513"/>
      <c r="D32" s="194"/>
      <c r="E32" s="194"/>
      <c r="F32" s="194"/>
      <c r="G32" s="909"/>
      <c r="H32" s="233"/>
      <c r="I32" s="194"/>
      <c r="J32" s="233"/>
      <c r="K32" s="233"/>
      <c r="L32" s="910"/>
      <c r="M32" s="194"/>
      <c r="N32" s="194"/>
      <c r="O32" s="194"/>
      <c r="P32" s="1513"/>
      <c r="Q32" s="915"/>
      <c r="R32" s="913"/>
    </row>
    <row r="33" spans="1:18" s="1531" customFormat="1" ht="29.25" customHeight="1">
      <c r="B33" s="2153" t="s">
        <v>10</v>
      </c>
      <c r="C33" s="2153"/>
      <c r="D33" s="2153"/>
      <c r="E33" s="2153"/>
      <c r="F33" s="2153"/>
      <c r="G33" s="2153" t="s">
        <v>11</v>
      </c>
      <c r="H33" s="2153"/>
      <c r="I33" s="2153"/>
      <c r="J33" s="2153" t="s">
        <v>15</v>
      </c>
      <c r="K33" s="2153" t="s">
        <v>13</v>
      </c>
      <c r="L33" s="2153" t="s">
        <v>700</v>
      </c>
      <c r="M33" s="2153" t="s">
        <v>701</v>
      </c>
      <c r="N33" s="2153" t="s">
        <v>16</v>
      </c>
      <c r="O33" s="2153" t="s">
        <v>702</v>
      </c>
      <c r="P33" s="2153" t="s">
        <v>12</v>
      </c>
      <c r="Q33" s="2153"/>
      <c r="R33" s="2153" t="s">
        <v>17</v>
      </c>
    </row>
    <row r="34" spans="1:18" s="1531" customFormat="1" ht="29.25" customHeight="1">
      <c r="B34" s="2153" t="s">
        <v>18</v>
      </c>
      <c r="C34" s="2153"/>
      <c r="D34" s="2153" t="s">
        <v>19</v>
      </c>
      <c r="E34" s="2153" t="s">
        <v>20</v>
      </c>
      <c r="F34" s="2153"/>
      <c r="G34" s="2153" t="s">
        <v>21</v>
      </c>
      <c r="H34" s="2153" t="s">
        <v>14</v>
      </c>
      <c r="I34" s="2153" t="s">
        <v>505</v>
      </c>
      <c r="J34" s="2153"/>
      <c r="K34" s="2153"/>
      <c r="L34" s="2153"/>
      <c r="M34" s="2153"/>
      <c r="N34" s="2153"/>
      <c r="O34" s="2153"/>
      <c r="P34" s="2153"/>
      <c r="Q34" s="2153"/>
      <c r="R34" s="2153"/>
    </row>
    <row r="35" spans="1:18" s="1531" customFormat="1" ht="29.25" customHeight="1">
      <c r="B35" s="2153"/>
      <c r="C35" s="2153"/>
      <c r="D35" s="2153"/>
      <c r="E35" s="2153"/>
      <c r="F35" s="2153"/>
      <c r="G35" s="2153"/>
      <c r="H35" s="2153"/>
      <c r="I35" s="2153"/>
      <c r="J35" s="2153"/>
      <c r="K35" s="2153"/>
      <c r="L35" s="2153"/>
      <c r="M35" s="2153"/>
      <c r="N35" s="2153"/>
      <c r="O35" s="2153"/>
      <c r="P35" s="1525" t="s">
        <v>22</v>
      </c>
      <c r="Q35" s="885" t="s">
        <v>23</v>
      </c>
      <c r="R35" s="2153"/>
    </row>
    <row r="36" spans="1:18" s="1531" customFormat="1" ht="20.100000000000001" customHeight="1">
      <c r="B36" s="1916" t="s">
        <v>24</v>
      </c>
      <c r="C36" s="1917"/>
      <c r="D36" s="1532" t="s">
        <v>25</v>
      </c>
      <c r="E36" s="1916" t="s">
        <v>26</v>
      </c>
      <c r="F36" s="1917"/>
      <c r="G36" s="887" t="s">
        <v>27</v>
      </c>
      <c r="H36" s="887" t="s">
        <v>28</v>
      </c>
      <c r="I36" s="887" t="s">
        <v>29</v>
      </c>
      <c r="J36" s="887" t="s">
        <v>30</v>
      </c>
      <c r="K36" s="887" t="s">
        <v>31</v>
      </c>
      <c r="L36" s="888" t="s">
        <v>32</v>
      </c>
      <c r="M36" s="887" t="s">
        <v>33</v>
      </c>
      <c r="N36" s="887" t="s">
        <v>34</v>
      </c>
      <c r="O36" s="887" t="s">
        <v>35</v>
      </c>
      <c r="P36" s="887" t="s">
        <v>36</v>
      </c>
      <c r="Q36" s="889" t="s">
        <v>37</v>
      </c>
      <c r="R36" s="887" t="s">
        <v>38</v>
      </c>
    </row>
    <row r="37" spans="1:18" s="890" customFormat="1" ht="12.75" customHeight="1">
      <c r="A37" s="1531"/>
      <c r="B37" s="1915"/>
      <c r="C37" s="1913"/>
      <c r="D37" s="1913"/>
      <c r="E37" s="1913"/>
      <c r="F37" s="1913"/>
      <c r="G37" s="1913"/>
      <c r="H37" s="1913"/>
      <c r="I37" s="1913"/>
      <c r="J37" s="1913"/>
      <c r="K37" s="1913"/>
      <c r="L37" s="1913"/>
      <c r="M37" s="1913"/>
      <c r="N37" s="1913"/>
      <c r="O37" s="1913"/>
      <c r="P37" s="1913"/>
      <c r="Q37" s="1913"/>
      <c r="R37" s="1914"/>
    </row>
    <row r="38" spans="1:18" s="890" customFormat="1" ht="22.5" customHeight="1">
      <c r="A38" s="1531"/>
      <c r="B38" s="1915">
        <v>15</v>
      </c>
      <c r="C38" s="1914"/>
      <c r="D38" s="121" t="s">
        <v>462</v>
      </c>
      <c r="E38" s="892"/>
      <c r="F38" s="121"/>
      <c r="G38" s="893" t="s">
        <v>463</v>
      </c>
      <c r="H38" s="894" t="s">
        <v>698</v>
      </c>
      <c r="I38" s="121"/>
      <c r="J38" s="894" t="s">
        <v>43</v>
      </c>
      <c r="K38" s="894" t="s">
        <v>190</v>
      </c>
      <c r="L38" s="916">
        <v>1994</v>
      </c>
      <c r="M38" s="121"/>
      <c r="N38" s="121"/>
      <c r="O38" s="121" t="s">
        <v>45</v>
      </c>
      <c r="P38" s="1514">
        <v>1</v>
      </c>
      <c r="Q38" s="895">
        <v>15000</v>
      </c>
      <c r="R38" s="896"/>
    </row>
    <row r="39" spans="1:18" s="890" customFormat="1" ht="22.5" customHeight="1">
      <c r="A39" s="1531"/>
      <c r="B39" s="1909">
        <v>16</v>
      </c>
      <c r="C39" s="1942"/>
      <c r="D39" s="132" t="s">
        <v>462</v>
      </c>
      <c r="E39" s="194"/>
      <c r="F39" s="132"/>
      <c r="G39" s="860" t="s">
        <v>463</v>
      </c>
      <c r="H39" s="898" t="s">
        <v>697</v>
      </c>
      <c r="I39" s="132"/>
      <c r="J39" s="898" t="s">
        <v>43</v>
      </c>
      <c r="K39" s="898" t="s">
        <v>190</v>
      </c>
      <c r="L39" s="853">
        <v>1994</v>
      </c>
      <c r="M39" s="132"/>
      <c r="N39" s="132"/>
      <c r="O39" s="132" t="s">
        <v>45</v>
      </c>
      <c r="P39" s="1526">
        <v>2</v>
      </c>
      <c r="Q39" s="900">
        <v>20000</v>
      </c>
      <c r="R39" s="132"/>
    </row>
    <row r="40" spans="1:18" s="890" customFormat="1" ht="22.5" customHeight="1">
      <c r="A40" s="1531"/>
      <c r="B40" s="1909">
        <v>17</v>
      </c>
      <c r="C40" s="1942"/>
      <c r="D40" s="132" t="s">
        <v>341</v>
      </c>
      <c r="E40" s="194"/>
      <c r="F40" s="132"/>
      <c r="G40" s="860" t="s">
        <v>342</v>
      </c>
      <c r="H40" s="898" t="s">
        <v>42</v>
      </c>
      <c r="I40" s="132"/>
      <c r="J40" s="898" t="s">
        <v>89</v>
      </c>
      <c r="K40" s="898" t="s">
        <v>190</v>
      </c>
      <c r="L40" s="853">
        <v>1999</v>
      </c>
      <c r="M40" s="132"/>
      <c r="N40" s="132"/>
      <c r="O40" s="132" t="s">
        <v>45</v>
      </c>
      <c r="P40" s="1526">
        <v>1</v>
      </c>
      <c r="Q40" s="900">
        <v>100000</v>
      </c>
      <c r="R40" s="901"/>
    </row>
    <row r="41" spans="1:18" s="890" customFormat="1" ht="22.5" customHeight="1">
      <c r="A41" s="1531"/>
      <c r="B41" s="1909">
        <v>18</v>
      </c>
      <c r="C41" s="1942"/>
      <c r="D41" s="132" t="s">
        <v>534</v>
      </c>
      <c r="E41" s="194"/>
      <c r="F41" s="132"/>
      <c r="G41" s="860" t="s">
        <v>535</v>
      </c>
      <c r="H41" s="898" t="s">
        <v>603</v>
      </c>
      <c r="I41" s="132"/>
      <c r="J41" s="898" t="s">
        <v>43</v>
      </c>
      <c r="K41" s="898" t="s">
        <v>190</v>
      </c>
      <c r="L41" s="853">
        <v>1999</v>
      </c>
      <c r="M41" s="132"/>
      <c r="N41" s="132"/>
      <c r="O41" s="132" t="s">
        <v>45</v>
      </c>
      <c r="P41" s="1526">
        <v>2</v>
      </c>
      <c r="Q41" s="900">
        <v>400000</v>
      </c>
      <c r="R41" s="132"/>
    </row>
    <row r="42" spans="1:18" s="890" customFormat="1" ht="22.5" customHeight="1">
      <c r="A42" s="1531"/>
      <c r="B42" s="1909">
        <v>19</v>
      </c>
      <c r="C42" s="1942"/>
      <c r="D42" s="132" t="s">
        <v>251</v>
      </c>
      <c r="E42" s="194"/>
      <c r="F42" s="132"/>
      <c r="G42" s="860" t="s">
        <v>253</v>
      </c>
      <c r="H42" s="898" t="s">
        <v>42</v>
      </c>
      <c r="I42" s="132"/>
      <c r="J42" s="898" t="s">
        <v>43</v>
      </c>
      <c r="K42" s="898" t="s">
        <v>190</v>
      </c>
      <c r="L42" s="853">
        <v>1999</v>
      </c>
      <c r="M42" s="132"/>
      <c r="N42" s="132"/>
      <c r="O42" s="132" t="s">
        <v>45</v>
      </c>
      <c r="P42" s="1526">
        <v>6</v>
      </c>
      <c r="Q42" s="900">
        <f>360000*6</f>
        <v>2160000</v>
      </c>
      <c r="R42" s="132"/>
    </row>
    <row r="43" spans="1:18" s="890" customFormat="1" ht="22.5" customHeight="1">
      <c r="A43" s="1531"/>
      <c r="B43" s="1909">
        <v>20</v>
      </c>
      <c r="C43" s="1942"/>
      <c r="D43" s="132" t="s">
        <v>191</v>
      </c>
      <c r="E43" s="194"/>
      <c r="F43" s="132"/>
      <c r="G43" s="860" t="s">
        <v>192</v>
      </c>
      <c r="H43" s="898" t="s">
        <v>600</v>
      </c>
      <c r="I43" s="132"/>
      <c r="J43" s="898" t="s">
        <v>43</v>
      </c>
      <c r="K43" s="898" t="s">
        <v>190</v>
      </c>
      <c r="L43" s="853">
        <v>1999</v>
      </c>
      <c r="M43" s="132"/>
      <c r="N43" s="132"/>
      <c r="O43" s="132" t="s">
        <v>242</v>
      </c>
      <c r="P43" s="1526">
        <v>1</v>
      </c>
      <c r="Q43" s="900">
        <v>200000</v>
      </c>
      <c r="R43" s="901"/>
    </row>
    <row r="44" spans="1:18" s="890" customFormat="1" ht="22.5" customHeight="1">
      <c r="A44" s="1531"/>
      <c r="B44" s="1909">
        <v>21</v>
      </c>
      <c r="C44" s="1942"/>
      <c r="D44" s="132" t="s">
        <v>663</v>
      </c>
      <c r="E44" s="194"/>
      <c r="F44" s="132"/>
      <c r="G44" s="860" t="s">
        <v>650</v>
      </c>
      <c r="H44" s="898" t="s">
        <v>676</v>
      </c>
      <c r="I44" s="132"/>
      <c r="J44" s="898" t="s">
        <v>43</v>
      </c>
      <c r="K44" s="898" t="s">
        <v>190</v>
      </c>
      <c r="L44" s="853">
        <v>2000</v>
      </c>
      <c r="M44" s="132"/>
      <c r="N44" s="132"/>
      <c r="O44" s="132" t="s">
        <v>45</v>
      </c>
      <c r="P44" s="1526">
        <v>1</v>
      </c>
      <c r="Q44" s="900">
        <v>4250000</v>
      </c>
      <c r="R44" s="901"/>
    </row>
    <row r="45" spans="1:18" s="890" customFormat="1" ht="22.5" customHeight="1">
      <c r="A45" s="1531"/>
      <c r="B45" s="1909">
        <v>22</v>
      </c>
      <c r="C45" s="1942"/>
      <c r="D45" s="132" t="s">
        <v>664</v>
      </c>
      <c r="E45" s="194"/>
      <c r="F45" s="132"/>
      <c r="G45" s="860" t="s">
        <v>628</v>
      </c>
      <c r="H45" s="898" t="s">
        <v>677</v>
      </c>
      <c r="I45" s="132"/>
      <c r="J45" s="898" t="s">
        <v>89</v>
      </c>
      <c r="K45" s="898" t="s">
        <v>190</v>
      </c>
      <c r="L45" s="853">
        <v>2000</v>
      </c>
      <c r="M45" s="132"/>
      <c r="N45" s="132"/>
      <c r="O45" s="132" t="s">
        <v>45</v>
      </c>
      <c r="P45" s="1526">
        <v>1</v>
      </c>
      <c r="Q45" s="900">
        <v>750000</v>
      </c>
      <c r="R45" s="901"/>
    </row>
    <row r="46" spans="1:18" s="890" customFormat="1" ht="22.5" customHeight="1">
      <c r="A46" s="1531"/>
      <c r="B46" s="1909">
        <v>23</v>
      </c>
      <c r="C46" s="1942"/>
      <c r="D46" s="132" t="s">
        <v>74</v>
      </c>
      <c r="E46" s="194"/>
      <c r="F46" s="132"/>
      <c r="G46" s="860" t="s">
        <v>76</v>
      </c>
      <c r="H46" s="898" t="s">
        <v>42</v>
      </c>
      <c r="I46" s="132"/>
      <c r="J46" s="898" t="s">
        <v>43</v>
      </c>
      <c r="K46" s="898" t="s">
        <v>190</v>
      </c>
      <c r="L46" s="853">
        <v>2000</v>
      </c>
      <c r="M46" s="132"/>
      <c r="N46" s="132"/>
      <c r="O46" s="132" t="s">
        <v>242</v>
      </c>
      <c r="P46" s="1526">
        <v>1</v>
      </c>
      <c r="Q46" s="900">
        <v>5000000</v>
      </c>
      <c r="R46" s="132"/>
    </row>
    <row r="47" spans="1:18" s="890" customFormat="1" ht="22.5" customHeight="1">
      <c r="A47" s="1531"/>
      <c r="B47" s="1909">
        <v>24</v>
      </c>
      <c r="C47" s="1942"/>
      <c r="D47" s="132" t="s">
        <v>549</v>
      </c>
      <c r="E47" s="194"/>
      <c r="F47" s="132"/>
      <c r="G47" s="860" t="s">
        <v>550</v>
      </c>
      <c r="H47" s="901" t="s">
        <v>42</v>
      </c>
      <c r="I47" s="132"/>
      <c r="J47" s="898" t="s">
        <v>43</v>
      </c>
      <c r="K47" s="898" t="s">
        <v>190</v>
      </c>
      <c r="L47" s="853">
        <v>2000</v>
      </c>
      <c r="M47" s="132"/>
      <c r="N47" s="132"/>
      <c r="O47" s="132" t="s">
        <v>45</v>
      </c>
      <c r="P47" s="1526">
        <v>1</v>
      </c>
      <c r="Q47" s="900">
        <v>100000</v>
      </c>
      <c r="R47" s="132"/>
    </row>
    <row r="48" spans="1:18" s="890" customFormat="1" ht="22.5" customHeight="1">
      <c r="A48" s="1531"/>
      <c r="B48" s="1909">
        <v>25</v>
      </c>
      <c r="C48" s="1942"/>
      <c r="D48" s="132" t="s">
        <v>528</v>
      </c>
      <c r="E48" s="194"/>
      <c r="F48" s="132"/>
      <c r="G48" s="860" t="s">
        <v>529</v>
      </c>
      <c r="H48" s="898" t="s">
        <v>42</v>
      </c>
      <c r="I48" s="132"/>
      <c r="J48" s="898" t="s">
        <v>43</v>
      </c>
      <c r="K48" s="898" t="s">
        <v>190</v>
      </c>
      <c r="L48" s="853">
        <v>2000</v>
      </c>
      <c r="M48" s="132"/>
      <c r="N48" s="132"/>
      <c r="O48" s="132" t="s">
        <v>45</v>
      </c>
      <c r="P48" s="1526">
        <v>1</v>
      </c>
      <c r="Q48" s="900">
        <v>200000</v>
      </c>
      <c r="R48" s="132"/>
    </row>
    <row r="49" spans="1:18" s="890" customFormat="1" ht="22.5" customHeight="1">
      <c r="A49" s="1531"/>
      <c r="B49" s="1909">
        <v>26</v>
      </c>
      <c r="C49" s="1942"/>
      <c r="D49" s="132" t="s">
        <v>530</v>
      </c>
      <c r="E49" s="194"/>
      <c r="F49" s="132"/>
      <c r="G49" s="860" t="s">
        <v>531</v>
      </c>
      <c r="H49" s="898" t="s">
        <v>42</v>
      </c>
      <c r="I49" s="132"/>
      <c r="J49" s="898" t="s">
        <v>43</v>
      </c>
      <c r="K49" s="898" t="s">
        <v>190</v>
      </c>
      <c r="L49" s="853">
        <v>2000</v>
      </c>
      <c r="M49" s="132"/>
      <c r="N49" s="132"/>
      <c r="O49" s="132" t="s">
        <v>45</v>
      </c>
      <c r="P49" s="1526">
        <v>1</v>
      </c>
      <c r="Q49" s="900">
        <v>150000</v>
      </c>
      <c r="R49" s="132"/>
    </row>
    <row r="50" spans="1:18" s="890" customFormat="1" ht="22.5" customHeight="1">
      <c r="A50" s="1531"/>
      <c r="B50" s="1909">
        <v>27</v>
      </c>
      <c r="C50" s="1942"/>
      <c r="D50" s="132" t="s">
        <v>266</v>
      </c>
      <c r="E50" s="194"/>
      <c r="F50" s="132"/>
      <c r="G50" s="860" t="s">
        <v>267</v>
      </c>
      <c r="H50" s="898" t="s">
        <v>678</v>
      </c>
      <c r="I50" s="132"/>
      <c r="J50" s="898" t="s">
        <v>43</v>
      </c>
      <c r="K50" s="898" t="s">
        <v>44</v>
      </c>
      <c r="L50" s="853">
        <v>2001</v>
      </c>
      <c r="M50" s="132"/>
      <c r="N50" s="132"/>
      <c r="O50" s="132" t="s">
        <v>45</v>
      </c>
      <c r="P50" s="1526">
        <v>1</v>
      </c>
      <c r="Q50" s="900">
        <v>360000</v>
      </c>
      <c r="R50" s="132"/>
    </row>
    <row r="51" spans="1:18" s="890" customFormat="1" ht="22.5" customHeight="1">
      <c r="A51" s="1531"/>
      <c r="B51" s="1909">
        <v>28</v>
      </c>
      <c r="C51" s="1942"/>
      <c r="D51" s="132" t="s">
        <v>266</v>
      </c>
      <c r="E51" s="194"/>
      <c r="F51" s="132"/>
      <c r="G51" s="860" t="s">
        <v>267</v>
      </c>
      <c r="H51" s="898" t="s">
        <v>679</v>
      </c>
      <c r="I51" s="132"/>
      <c r="J51" s="898" t="s">
        <v>43</v>
      </c>
      <c r="K51" s="898" t="s">
        <v>44</v>
      </c>
      <c r="L51" s="853">
        <v>2001</v>
      </c>
      <c r="M51" s="132"/>
      <c r="N51" s="132"/>
      <c r="O51" s="132" t="s">
        <v>45</v>
      </c>
      <c r="P51" s="1526">
        <v>1</v>
      </c>
      <c r="Q51" s="900">
        <v>360000</v>
      </c>
      <c r="R51" s="132"/>
    </row>
    <row r="52" spans="1:18" s="890" customFormat="1" ht="22.5" customHeight="1">
      <c r="A52" s="1531"/>
      <c r="B52" s="1909">
        <v>29</v>
      </c>
      <c r="C52" s="1942"/>
      <c r="D52" s="132" t="s">
        <v>266</v>
      </c>
      <c r="E52" s="194"/>
      <c r="F52" s="132"/>
      <c r="G52" s="860" t="s">
        <v>267</v>
      </c>
      <c r="H52" s="898" t="s">
        <v>679</v>
      </c>
      <c r="I52" s="132"/>
      <c r="J52" s="898"/>
      <c r="K52" s="898" t="s">
        <v>44</v>
      </c>
      <c r="L52" s="853">
        <v>2001</v>
      </c>
      <c r="M52" s="132"/>
      <c r="N52" s="132"/>
      <c r="O52" s="132" t="s">
        <v>45</v>
      </c>
      <c r="P52" s="1526">
        <v>2</v>
      </c>
      <c r="Q52" s="900">
        <v>720000</v>
      </c>
      <c r="R52" s="132"/>
    </row>
    <row r="53" spans="1:18" s="890" customFormat="1" ht="22.5" customHeight="1">
      <c r="A53" s="1531"/>
      <c r="B53" s="1909">
        <v>30</v>
      </c>
      <c r="C53" s="1942"/>
      <c r="D53" s="132" t="s">
        <v>570</v>
      </c>
      <c r="E53" s="194"/>
      <c r="F53" s="132"/>
      <c r="G53" s="860" t="s">
        <v>571</v>
      </c>
      <c r="H53" s="901" t="s">
        <v>651</v>
      </c>
      <c r="I53" s="132"/>
      <c r="J53" s="898"/>
      <c r="K53" s="898" t="s">
        <v>190</v>
      </c>
      <c r="L53" s="853">
        <v>2001</v>
      </c>
      <c r="M53" s="132"/>
      <c r="N53" s="132"/>
      <c r="O53" s="132" t="s">
        <v>45</v>
      </c>
      <c r="P53" s="1526">
        <v>1</v>
      </c>
      <c r="Q53" s="900">
        <v>300000</v>
      </c>
      <c r="R53" s="901"/>
    </row>
    <row r="54" spans="1:18" s="890" customFormat="1" ht="22.5" customHeight="1">
      <c r="A54" s="1531"/>
      <c r="B54" s="1909">
        <v>31</v>
      </c>
      <c r="C54" s="1942"/>
      <c r="D54" s="132" t="s">
        <v>540</v>
      </c>
      <c r="E54" s="194"/>
      <c r="F54" s="132"/>
      <c r="G54" s="860" t="s">
        <v>541</v>
      </c>
      <c r="H54" s="898" t="s">
        <v>680</v>
      </c>
      <c r="I54" s="132"/>
      <c r="J54" s="898"/>
      <c r="K54" s="898" t="s">
        <v>190</v>
      </c>
      <c r="L54" s="853">
        <v>2001</v>
      </c>
      <c r="M54" s="132"/>
      <c r="N54" s="132"/>
      <c r="O54" s="132" t="s">
        <v>45</v>
      </c>
      <c r="P54" s="1526">
        <v>2</v>
      </c>
      <c r="Q54" s="900">
        <f>300000*2</f>
        <v>600000</v>
      </c>
      <c r="R54" s="132"/>
    </row>
    <row r="55" spans="1:18" s="890" customFormat="1" ht="22.5" customHeight="1">
      <c r="A55" s="1531"/>
      <c r="B55" s="1909">
        <v>32</v>
      </c>
      <c r="C55" s="1942"/>
      <c r="D55" s="132" t="s">
        <v>540</v>
      </c>
      <c r="E55" s="194"/>
      <c r="F55" s="132"/>
      <c r="G55" s="860" t="s">
        <v>541</v>
      </c>
      <c r="H55" s="898" t="s">
        <v>684</v>
      </c>
      <c r="I55" s="132"/>
      <c r="J55" s="898"/>
      <c r="K55" s="898" t="s">
        <v>190</v>
      </c>
      <c r="L55" s="853">
        <v>2001</v>
      </c>
      <c r="M55" s="132"/>
      <c r="N55" s="132"/>
      <c r="O55" s="132" t="s">
        <v>45</v>
      </c>
      <c r="P55" s="1526">
        <v>1</v>
      </c>
      <c r="Q55" s="900">
        <v>20000</v>
      </c>
      <c r="R55" s="132"/>
    </row>
    <row r="56" spans="1:18" s="890" customFormat="1" ht="22.5" customHeight="1">
      <c r="A56" s="1531"/>
      <c r="B56" s="1909">
        <v>33</v>
      </c>
      <c r="C56" s="1942"/>
      <c r="D56" s="132" t="s">
        <v>652</v>
      </c>
      <c r="E56" s="194"/>
      <c r="F56" s="132"/>
      <c r="G56" s="860" t="s">
        <v>653</v>
      </c>
      <c r="H56" s="898" t="s">
        <v>681</v>
      </c>
      <c r="I56" s="132"/>
      <c r="J56" s="898" t="s">
        <v>43</v>
      </c>
      <c r="K56" s="898" t="s">
        <v>190</v>
      </c>
      <c r="L56" s="853">
        <v>2001</v>
      </c>
      <c r="M56" s="132"/>
      <c r="N56" s="132"/>
      <c r="O56" s="132" t="s">
        <v>45</v>
      </c>
      <c r="P56" s="1526">
        <v>1</v>
      </c>
      <c r="Q56" s="900">
        <v>400000</v>
      </c>
      <c r="R56" s="901"/>
    </row>
    <row r="57" spans="1:18" s="890" customFormat="1" ht="22.5" customHeight="1">
      <c r="A57" s="1531"/>
      <c r="B57" s="1909">
        <v>34</v>
      </c>
      <c r="C57" s="1942"/>
      <c r="D57" s="132" t="s">
        <v>438</v>
      </c>
      <c r="E57" s="194"/>
      <c r="F57" s="132"/>
      <c r="G57" s="860" t="s">
        <v>439</v>
      </c>
      <c r="H57" s="898" t="s">
        <v>42</v>
      </c>
      <c r="I57" s="132"/>
      <c r="J57" s="898" t="s">
        <v>43</v>
      </c>
      <c r="K57" s="898" t="s">
        <v>190</v>
      </c>
      <c r="L57" s="853">
        <v>2001</v>
      </c>
      <c r="M57" s="132"/>
      <c r="N57" s="132"/>
      <c r="O57" s="132" t="s">
        <v>45</v>
      </c>
      <c r="P57" s="1526">
        <v>2</v>
      </c>
      <c r="Q57" s="900">
        <v>200000</v>
      </c>
      <c r="R57" s="132"/>
    </row>
    <row r="58" spans="1:18" s="890" customFormat="1" ht="22.5" customHeight="1">
      <c r="A58" s="1531"/>
      <c r="B58" s="1919">
        <v>35</v>
      </c>
      <c r="C58" s="2154"/>
      <c r="D58" s="187" t="s">
        <v>175</v>
      </c>
      <c r="E58" s="902"/>
      <c r="F58" s="187"/>
      <c r="G58" s="903" t="s">
        <v>176</v>
      </c>
      <c r="H58" s="904" t="s">
        <v>42</v>
      </c>
      <c r="I58" s="187"/>
      <c r="J58" s="904" t="s">
        <v>43</v>
      </c>
      <c r="K58" s="904" t="s">
        <v>190</v>
      </c>
      <c r="L58" s="869">
        <v>2002</v>
      </c>
      <c r="M58" s="187"/>
      <c r="N58" s="187"/>
      <c r="O58" s="187" t="s">
        <v>45</v>
      </c>
      <c r="P58" s="1527">
        <v>1</v>
      </c>
      <c r="Q58" s="906">
        <v>50000000</v>
      </c>
      <c r="R58" s="187"/>
    </row>
    <row r="59" spans="1:18" s="914" customFormat="1" ht="22.5" customHeight="1">
      <c r="A59" s="194"/>
      <c r="B59" s="1513"/>
      <c r="C59" s="1513"/>
      <c r="D59" s="194"/>
      <c r="E59" s="194"/>
      <c r="F59" s="194"/>
      <c r="G59" s="909"/>
      <c r="H59" s="233"/>
      <c r="I59" s="194"/>
      <c r="J59" s="233"/>
      <c r="K59" s="233"/>
      <c r="L59" s="910"/>
      <c r="M59" s="194"/>
      <c r="N59" s="194"/>
      <c r="O59" s="194"/>
      <c r="P59" s="911">
        <f>SUM(P38:P58)</f>
        <v>31</v>
      </c>
      <c r="Q59" s="912">
        <f>SUM(Q38:Q58)</f>
        <v>66305000</v>
      </c>
      <c r="R59" s="913"/>
    </row>
    <row r="60" spans="1:18" s="914" customFormat="1" ht="27.75" customHeight="1">
      <c r="A60" s="194"/>
      <c r="B60" s="1513"/>
      <c r="C60" s="1513"/>
      <c r="D60" s="194"/>
      <c r="E60" s="194"/>
      <c r="F60" s="194"/>
      <c r="G60" s="909"/>
      <c r="H60" s="233"/>
      <c r="I60" s="194"/>
      <c r="J60" s="233"/>
      <c r="K60" s="233"/>
      <c r="L60" s="910"/>
      <c r="M60" s="194"/>
      <c r="N60" s="194"/>
      <c r="O60" s="194"/>
      <c r="P60" s="1513"/>
      <c r="Q60" s="915"/>
      <c r="R60" s="913"/>
    </row>
    <row r="61" spans="1:18" s="1531" customFormat="1" ht="29.25" customHeight="1">
      <c r="B61" s="2153" t="s">
        <v>10</v>
      </c>
      <c r="C61" s="2153"/>
      <c r="D61" s="2153"/>
      <c r="E61" s="2153"/>
      <c r="F61" s="2153"/>
      <c r="G61" s="2153" t="s">
        <v>11</v>
      </c>
      <c r="H61" s="2153"/>
      <c r="I61" s="2153"/>
      <c r="J61" s="2153" t="s">
        <v>15</v>
      </c>
      <c r="K61" s="2153" t="s">
        <v>13</v>
      </c>
      <c r="L61" s="2153" t="s">
        <v>700</v>
      </c>
      <c r="M61" s="2153" t="s">
        <v>701</v>
      </c>
      <c r="N61" s="2153" t="s">
        <v>16</v>
      </c>
      <c r="O61" s="2153" t="s">
        <v>702</v>
      </c>
      <c r="P61" s="2153" t="s">
        <v>12</v>
      </c>
      <c r="Q61" s="2153"/>
      <c r="R61" s="2153" t="s">
        <v>17</v>
      </c>
    </row>
    <row r="62" spans="1:18" s="1531" customFormat="1" ht="29.25" customHeight="1">
      <c r="B62" s="2153" t="s">
        <v>18</v>
      </c>
      <c r="C62" s="2153"/>
      <c r="D62" s="2153" t="s">
        <v>19</v>
      </c>
      <c r="E62" s="2153" t="s">
        <v>20</v>
      </c>
      <c r="F62" s="2153"/>
      <c r="G62" s="2153" t="s">
        <v>21</v>
      </c>
      <c r="H62" s="2153" t="s">
        <v>14</v>
      </c>
      <c r="I62" s="2153" t="s">
        <v>505</v>
      </c>
      <c r="J62" s="2153"/>
      <c r="K62" s="2153"/>
      <c r="L62" s="2153"/>
      <c r="M62" s="2153"/>
      <c r="N62" s="2153"/>
      <c r="O62" s="2153"/>
      <c r="P62" s="2153"/>
      <c r="Q62" s="2153"/>
      <c r="R62" s="2153"/>
    </row>
    <row r="63" spans="1:18" s="1531" customFormat="1" ht="29.25" customHeight="1">
      <c r="B63" s="2153"/>
      <c r="C63" s="2153"/>
      <c r="D63" s="2153"/>
      <c r="E63" s="2153"/>
      <c r="F63" s="2153"/>
      <c r="G63" s="2153"/>
      <c r="H63" s="2153"/>
      <c r="I63" s="2153"/>
      <c r="J63" s="2153"/>
      <c r="K63" s="2153"/>
      <c r="L63" s="2153"/>
      <c r="M63" s="2153"/>
      <c r="N63" s="2153"/>
      <c r="O63" s="2153"/>
      <c r="P63" s="1525" t="s">
        <v>22</v>
      </c>
      <c r="Q63" s="885" t="s">
        <v>23</v>
      </c>
      <c r="R63" s="2153"/>
    </row>
    <row r="64" spans="1:18" s="1531" customFormat="1" ht="20.100000000000001" customHeight="1">
      <c r="B64" s="1916" t="s">
        <v>24</v>
      </c>
      <c r="C64" s="1917"/>
      <c r="D64" s="1532" t="s">
        <v>25</v>
      </c>
      <c r="E64" s="1916" t="s">
        <v>26</v>
      </c>
      <c r="F64" s="1917"/>
      <c r="G64" s="887" t="s">
        <v>27</v>
      </c>
      <c r="H64" s="887" t="s">
        <v>28</v>
      </c>
      <c r="I64" s="887" t="s">
        <v>29</v>
      </c>
      <c r="J64" s="887" t="s">
        <v>30</v>
      </c>
      <c r="K64" s="887" t="s">
        <v>31</v>
      </c>
      <c r="L64" s="888" t="s">
        <v>32</v>
      </c>
      <c r="M64" s="887" t="s">
        <v>33</v>
      </c>
      <c r="N64" s="887" t="s">
        <v>34</v>
      </c>
      <c r="O64" s="887" t="s">
        <v>35</v>
      </c>
      <c r="P64" s="887" t="s">
        <v>36</v>
      </c>
      <c r="Q64" s="889" t="s">
        <v>37</v>
      </c>
      <c r="R64" s="887" t="s">
        <v>38</v>
      </c>
    </row>
    <row r="65" spans="1:18" s="890" customFormat="1" ht="12.75" customHeight="1">
      <c r="A65" s="1531"/>
      <c r="B65" s="1915"/>
      <c r="C65" s="1913"/>
      <c r="D65" s="1913"/>
      <c r="E65" s="1913"/>
      <c r="F65" s="1913"/>
      <c r="G65" s="1913"/>
      <c r="H65" s="1913"/>
      <c r="I65" s="1913"/>
      <c r="J65" s="1913"/>
      <c r="K65" s="1913"/>
      <c r="L65" s="1913"/>
      <c r="M65" s="1913"/>
      <c r="N65" s="1913"/>
      <c r="O65" s="1913"/>
      <c r="P65" s="1913"/>
      <c r="Q65" s="1913"/>
      <c r="R65" s="1914"/>
    </row>
    <row r="66" spans="1:18" s="890" customFormat="1" ht="22.5" customHeight="1">
      <c r="A66" s="1531"/>
      <c r="B66" s="1915">
        <v>36</v>
      </c>
      <c r="C66" s="1914"/>
      <c r="D66" s="121" t="s">
        <v>652</v>
      </c>
      <c r="E66" s="892"/>
      <c r="F66" s="121"/>
      <c r="G66" s="893" t="s">
        <v>653</v>
      </c>
      <c r="H66" s="894" t="s">
        <v>42</v>
      </c>
      <c r="I66" s="121"/>
      <c r="J66" s="894" t="s">
        <v>43</v>
      </c>
      <c r="K66" s="894" t="s">
        <v>190</v>
      </c>
      <c r="L66" s="916">
        <v>2002</v>
      </c>
      <c r="M66" s="121"/>
      <c r="N66" s="121"/>
      <c r="O66" s="121" t="s">
        <v>45</v>
      </c>
      <c r="P66" s="1514">
        <v>1</v>
      </c>
      <c r="Q66" s="895">
        <v>400000</v>
      </c>
      <c r="R66" s="896"/>
    </row>
    <row r="67" spans="1:18" s="890" customFormat="1" ht="22.5" customHeight="1">
      <c r="A67" s="1531"/>
      <c r="B67" s="1909">
        <v>37</v>
      </c>
      <c r="C67" s="1942"/>
      <c r="D67" s="132" t="s">
        <v>627</v>
      </c>
      <c r="E67" s="194"/>
      <c r="F67" s="132"/>
      <c r="G67" s="860" t="s">
        <v>628</v>
      </c>
      <c r="H67" s="898" t="s">
        <v>682</v>
      </c>
      <c r="I67" s="132"/>
      <c r="J67" s="898" t="s">
        <v>89</v>
      </c>
      <c r="K67" s="898" t="s">
        <v>190</v>
      </c>
      <c r="L67" s="853">
        <v>2003</v>
      </c>
      <c r="M67" s="132"/>
      <c r="N67" s="132"/>
      <c r="O67" s="132" t="s">
        <v>45</v>
      </c>
      <c r="P67" s="1526">
        <v>1</v>
      </c>
      <c r="Q67" s="900">
        <v>750000</v>
      </c>
      <c r="R67" s="132"/>
    </row>
    <row r="68" spans="1:18" s="890" customFormat="1" ht="22.5" customHeight="1">
      <c r="A68" s="1531"/>
      <c r="B68" s="1909">
        <v>38</v>
      </c>
      <c r="C68" s="1942"/>
      <c r="D68" s="132" t="s">
        <v>266</v>
      </c>
      <c r="E68" s="194"/>
      <c r="F68" s="132"/>
      <c r="G68" s="860" t="s">
        <v>267</v>
      </c>
      <c r="H68" s="898" t="s">
        <v>683</v>
      </c>
      <c r="I68" s="132"/>
      <c r="J68" s="898" t="s">
        <v>43</v>
      </c>
      <c r="K68" s="898" t="s">
        <v>44</v>
      </c>
      <c r="L68" s="853">
        <v>2003</v>
      </c>
      <c r="M68" s="132"/>
      <c r="N68" s="132"/>
      <c r="O68" s="132" t="s">
        <v>45</v>
      </c>
      <c r="P68" s="1526">
        <v>1</v>
      </c>
      <c r="Q68" s="900">
        <v>360000</v>
      </c>
      <c r="R68" s="901"/>
    </row>
    <row r="69" spans="1:18" s="890" customFormat="1" ht="22.5" customHeight="1">
      <c r="A69" s="1531"/>
      <c r="B69" s="1909">
        <v>39</v>
      </c>
      <c r="C69" s="1942"/>
      <c r="D69" s="132" t="s">
        <v>341</v>
      </c>
      <c r="E69" s="194"/>
      <c r="F69" s="132"/>
      <c r="G69" s="860" t="s">
        <v>342</v>
      </c>
      <c r="H69" s="901" t="s">
        <v>42</v>
      </c>
      <c r="I69" s="132"/>
      <c r="J69" s="898" t="s">
        <v>89</v>
      </c>
      <c r="K69" s="898" t="s">
        <v>190</v>
      </c>
      <c r="L69" s="853">
        <v>2003</v>
      </c>
      <c r="M69" s="132"/>
      <c r="N69" s="132"/>
      <c r="O69" s="132" t="s">
        <v>45</v>
      </c>
      <c r="P69" s="1526">
        <v>1</v>
      </c>
      <c r="Q69" s="900">
        <v>100000</v>
      </c>
      <c r="R69" s="132"/>
    </row>
    <row r="70" spans="1:18" s="890" customFormat="1" ht="22.5" customHeight="1">
      <c r="A70" s="1531"/>
      <c r="B70" s="1909">
        <v>40</v>
      </c>
      <c r="C70" s="1942"/>
      <c r="D70" s="132" t="s">
        <v>526</v>
      </c>
      <c r="E70" s="194"/>
      <c r="F70" s="132"/>
      <c r="G70" s="860" t="s">
        <v>527</v>
      </c>
      <c r="H70" s="898" t="s">
        <v>42</v>
      </c>
      <c r="I70" s="132"/>
      <c r="J70" s="898" t="s">
        <v>43</v>
      </c>
      <c r="K70" s="898" t="s">
        <v>190</v>
      </c>
      <c r="L70" s="853">
        <v>2003</v>
      </c>
      <c r="M70" s="132"/>
      <c r="N70" s="132"/>
      <c r="O70" s="132" t="s">
        <v>45</v>
      </c>
      <c r="P70" s="1526">
        <v>1</v>
      </c>
      <c r="Q70" s="900">
        <v>120000</v>
      </c>
      <c r="R70" s="901"/>
    </row>
    <row r="71" spans="1:18" s="890" customFormat="1" ht="22.5" customHeight="1">
      <c r="A71" s="1531"/>
      <c r="B71" s="1909">
        <v>41</v>
      </c>
      <c r="C71" s="1942"/>
      <c r="D71" s="132" t="s">
        <v>526</v>
      </c>
      <c r="E71" s="194"/>
      <c r="F71" s="132"/>
      <c r="G71" s="860" t="s">
        <v>527</v>
      </c>
      <c r="H71" s="901" t="s">
        <v>42</v>
      </c>
      <c r="I71" s="132"/>
      <c r="J71" s="898" t="s">
        <v>43</v>
      </c>
      <c r="K71" s="898" t="s">
        <v>190</v>
      </c>
      <c r="L71" s="853">
        <v>2003</v>
      </c>
      <c r="M71" s="132"/>
      <c r="N71" s="132"/>
      <c r="O71" s="132" t="s">
        <v>242</v>
      </c>
      <c r="P71" s="1526">
        <v>2</v>
      </c>
      <c r="Q71" s="900">
        <v>240000</v>
      </c>
      <c r="R71" s="132"/>
    </row>
    <row r="72" spans="1:18" s="890" customFormat="1" ht="22.5" customHeight="1">
      <c r="A72" s="1531"/>
      <c r="B72" s="1909">
        <v>42</v>
      </c>
      <c r="C72" s="1942"/>
      <c r="D72" s="132" t="s">
        <v>575</v>
      </c>
      <c r="E72" s="194"/>
      <c r="F72" s="132"/>
      <c r="G72" s="860" t="s">
        <v>576</v>
      </c>
      <c r="H72" s="898" t="s">
        <v>42</v>
      </c>
      <c r="I72" s="132"/>
      <c r="J72" s="898" t="s">
        <v>43</v>
      </c>
      <c r="K72" s="898" t="s">
        <v>190</v>
      </c>
      <c r="L72" s="853">
        <v>2003</v>
      </c>
      <c r="M72" s="132"/>
      <c r="N72" s="132"/>
      <c r="O72" s="132" t="s">
        <v>45</v>
      </c>
      <c r="P72" s="1526">
        <v>3</v>
      </c>
      <c r="Q72" s="900">
        <v>150000</v>
      </c>
      <c r="R72" s="901"/>
    </row>
    <row r="73" spans="1:18" s="890" customFormat="1" ht="22.5" customHeight="1">
      <c r="A73" s="1531"/>
      <c r="B73" s="1909">
        <v>43</v>
      </c>
      <c r="C73" s="1942"/>
      <c r="D73" s="132" t="s">
        <v>540</v>
      </c>
      <c r="E73" s="194"/>
      <c r="F73" s="132"/>
      <c r="G73" s="860" t="s">
        <v>541</v>
      </c>
      <c r="H73" s="898" t="s">
        <v>684</v>
      </c>
      <c r="I73" s="132"/>
      <c r="J73" s="898" t="s">
        <v>43</v>
      </c>
      <c r="K73" s="898" t="s">
        <v>44</v>
      </c>
      <c r="L73" s="853">
        <v>2003</v>
      </c>
      <c r="M73" s="132"/>
      <c r="N73" s="132"/>
      <c r="O73" s="132" t="s">
        <v>45</v>
      </c>
      <c r="P73" s="1526">
        <v>4</v>
      </c>
      <c r="Q73" s="900">
        <v>200000</v>
      </c>
      <c r="R73" s="132"/>
    </row>
    <row r="74" spans="1:18" s="890" customFormat="1" ht="22.5" customHeight="1">
      <c r="A74" s="1531"/>
      <c r="B74" s="1909">
        <v>44</v>
      </c>
      <c r="C74" s="1942"/>
      <c r="D74" s="132" t="s">
        <v>98</v>
      </c>
      <c r="E74" s="194"/>
      <c r="F74" s="132"/>
      <c r="G74" s="860" t="s">
        <v>100</v>
      </c>
      <c r="H74" s="898" t="s">
        <v>258</v>
      </c>
      <c r="I74" s="132"/>
      <c r="J74" s="898" t="s">
        <v>43</v>
      </c>
      <c r="K74" s="898" t="s">
        <v>190</v>
      </c>
      <c r="L74" s="853">
        <v>2003</v>
      </c>
      <c r="M74" s="132"/>
      <c r="N74" s="132"/>
      <c r="O74" s="132" t="s">
        <v>45</v>
      </c>
      <c r="P74" s="1526">
        <v>1</v>
      </c>
      <c r="Q74" s="900">
        <v>975000</v>
      </c>
      <c r="R74" s="132"/>
    </row>
    <row r="75" spans="1:18" s="890" customFormat="1" ht="22.5" customHeight="1">
      <c r="A75" s="1531"/>
      <c r="B75" s="1909">
        <v>45</v>
      </c>
      <c r="C75" s="1942"/>
      <c r="D75" s="132" t="s">
        <v>543</v>
      </c>
      <c r="E75" s="194"/>
      <c r="F75" s="132"/>
      <c r="G75" s="860" t="s">
        <v>544</v>
      </c>
      <c r="H75" s="901" t="s">
        <v>42</v>
      </c>
      <c r="I75" s="132"/>
      <c r="J75" s="898" t="s">
        <v>43</v>
      </c>
      <c r="K75" s="898" t="s">
        <v>190</v>
      </c>
      <c r="L75" s="853">
        <v>2003</v>
      </c>
      <c r="M75" s="132"/>
      <c r="N75" s="132"/>
      <c r="O75" s="132" t="s">
        <v>45</v>
      </c>
      <c r="P75" s="1526">
        <v>1</v>
      </c>
      <c r="Q75" s="900">
        <v>150000</v>
      </c>
      <c r="R75" s="132"/>
    </row>
    <row r="76" spans="1:18" s="890" customFormat="1" ht="22.5" customHeight="1">
      <c r="A76" s="1531"/>
      <c r="B76" s="1909">
        <v>46</v>
      </c>
      <c r="C76" s="1942"/>
      <c r="D76" s="132" t="s">
        <v>116</v>
      </c>
      <c r="E76" s="194"/>
      <c r="F76" s="132"/>
      <c r="G76" s="860" t="s">
        <v>117</v>
      </c>
      <c r="H76" s="898" t="s">
        <v>685</v>
      </c>
      <c r="I76" s="132"/>
      <c r="J76" s="898" t="s">
        <v>43</v>
      </c>
      <c r="K76" s="898" t="s">
        <v>190</v>
      </c>
      <c r="L76" s="853">
        <v>2004</v>
      </c>
      <c r="M76" s="132"/>
      <c r="N76" s="132"/>
      <c r="O76" s="132" t="s">
        <v>45</v>
      </c>
      <c r="P76" s="1526">
        <v>1</v>
      </c>
      <c r="Q76" s="900">
        <v>750000</v>
      </c>
      <c r="R76" s="132"/>
    </row>
    <row r="77" spans="1:18" s="890" customFormat="1" ht="22.5" customHeight="1">
      <c r="A77" s="1531"/>
      <c r="B77" s="1909">
        <v>47</v>
      </c>
      <c r="C77" s="1942"/>
      <c r="D77" s="132" t="s">
        <v>686</v>
      </c>
      <c r="E77" s="194"/>
      <c r="F77" s="132"/>
      <c r="G77" s="860" t="s">
        <v>687</v>
      </c>
      <c r="H77" s="898" t="s">
        <v>1188</v>
      </c>
      <c r="I77" s="132"/>
      <c r="J77" s="898" t="s">
        <v>43</v>
      </c>
      <c r="K77" s="898" t="s">
        <v>190</v>
      </c>
      <c r="L77" s="853">
        <v>2005</v>
      </c>
      <c r="M77" s="132"/>
      <c r="N77" s="132"/>
      <c r="O77" s="132" t="s">
        <v>45</v>
      </c>
      <c r="P77" s="1526">
        <v>1</v>
      </c>
      <c r="Q77" s="900">
        <v>150000</v>
      </c>
      <c r="R77" s="132"/>
    </row>
    <row r="78" spans="1:18" s="890" customFormat="1" ht="22.5" customHeight="1">
      <c r="A78" s="1531"/>
      <c r="B78" s="1909">
        <v>48</v>
      </c>
      <c r="C78" s="1942"/>
      <c r="D78" s="132" t="s">
        <v>251</v>
      </c>
      <c r="E78" s="194"/>
      <c r="F78" s="132"/>
      <c r="G78" s="860" t="s">
        <v>253</v>
      </c>
      <c r="H78" s="898" t="s">
        <v>42</v>
      </c>
      <c r="I78" s="132"/>
      <c r="J78" s="898" t="s">
        <v>599</v>
      </c>
      <c r="K78" s="898" t="s">
        <v>190</v>
      </c>
      <c r="L78" s="853">
        <v>2005</v>
      </c>
      <c r="M78" s="132"/>
      <c r="N78" s="132"/>
      <c r="O78" s="132" t="s">
        <v>1190</v>
      </c>
      <c r="P78" s="1526">
        <v>5</v>
      </c>
      <c r="Q78" s="900">
        <v>3300000</v>
      </c>
      <c r="R78" s="132"/>
    </row>
    <row r="79" spans="1:18" s="890" customFormat="1" ht="22.5" customHeight="1">
      <c r="A79" s="1531"/>
      <c r="B79" s="1909">
        <v>49</v>
      </c>
      <c r="C79" s="1942"/>
      <c r="D79" s="132" t="s">
        <v>201</v>
      </c>
      <c r="E79" s="194"/>
      <c r="F79" s="132"/>
      <c r="G79" s="860" t="s">
        <v>202</v>
      </c>
      <c r="H79" s="898" t="s">
        <v>688</v>
      </c>
      <c r="I79" s="132"/>
      <c r="J79" s="898" t="s">
        <v>43</v>
      </c>
      <c r="K79" s="898" t="s">
        <v>190</v>
      </c>
      <c r="L79" s="853">
        <v>2005</v>
      </c>
      <c r="M79" s="132"/>
      <c r="N79" s="132"/>
      <c r="O79" s="132" t="s">
        <v>45</v>
      </c>
      <c r="P79" s="1526">
        <v>1</v>
      </c>
      <c r="Q79" s="900">
        <v>4725000</v>
      </c>
      <c r="R79" s="132"/>
    </row>
    <row r="80" spans="1:18" s="890" customFormat="1" ht="22.5" customHeight="1">
      <c r="A80" s="1531"/>
      <c r="B80" s="1909">
        <v>50</v>
      </c>
      <c r="C80" s="1942"/>
      <c r="D80" s="132" t="s">
        <v>259</v>
      </c>
      <c r="E80" s="194"/>
      <c r="F80" s="132"/>
      <c r="G80" s="860" t="s">
        <v>260</v>
      </c>
      <c r="H80" s="898" t="s">
        <v>42</v>
      </c>
      <c r="I80" s="132"/>
      <c r="J80" s="898" t="s">
        <v>43</v>
      </c>
      <c r="K80" s="898" t="s">
        <v>44</v>
      </c>
      <c r="L80" s="853">
        <v>2008</v>
      </c>
      <c r="M80" s="132"/>
      <c r="N80" s="132"/>
      <c r="O80" s="132" t="s">
        <v>45</v>
      </c>
      <c r="P80" s="1526">
        <v>1</v>
      </c>
      <c r="Q80" s="900">
        <v>2974643</v>
      </c>
      <c r="R80" s="901"/>
    </row>
    <row r="81" spans="1:18" s="890" customFormat="1" ht="22.5" customHeight="1">
      <c r="A81" s="1531"/>
      <c r="B81" s="1909">
        <v>51</v>
      </c>
      <c r="C81" s="1942"/>
      <c r="D81" s="132" t="s">
        <v>545</v>
      </c>
      <c r="E81" s="194"/>
      <c r="F81" s="132"/>
      <c r="G81" s="860" t="s">
        <v>546</v>
      </c>
      <c r="H81" s="898" t="s">
        <v>57</v>
      </c>
      <c r="I81" s="132"/>
      <c r="J81" s="898"/>
      <c r="K81" s="898" t="s">
        <v>44</v>
      </c>
      <c r="L81" s="853">
        <v>2008</v>
      </c>
      <c r="M81" s="132"/>
      <c r="N81" s="132"/>
      <c r="O81" s="132" t="s">
        <v>45</v>
      </c>
      <c r="P81" s="1526">
        <v>1</v>
      </c>
      <c r="Q81" s="900">
        <v>4607240</v>
      </c>
      <c r="R81" s="901"/>
    </row>
    <row r="82" spans="1:18" s="890" customFormat="1" ht="22.5" customHeight="1">
      <c r="A82" s="1531"/>
      <c r="B82" s="1909">
        <v>52</v>
      </c>
      <c r="C82" s="1942"/>
      <c r="D82" s="132" t="s">
        <v>54</v>
      </c>
      <c r="E82" s="194"/>
      <c r="F82" s="132"/>
      <c r="G82" s="860" t="s">
        <v>56</v>
      </c>
      <c r="H82" s="901" t="s">
        <v>59</v>
      </c>
      <c r="I82" s="132"/>
      <c r="J82" s="898" t="s">
        <v>43</v>
      </c>
      <c r="K82" s="898" t="s">
        <v>44</v>
      </c>
      <c r="L82" s="853">
        <v>2008</v>
      </c>
      <c r="M82" s="132"/>
      <c r="N82" s="132"/>
      <c r="O82" s="132" t="s">
        <v>45</v>
      </c>
      <c r="P82" s="1526">
        <v>1</v>
      </c>
      <c r="Q82" s="900">
        <v>3590240</v>
      </c>
      <c r="R82" s="901"/>
    </row>
    <row r="83" spans="1:18" s="890" customFormat="1" ht="22.5" customHeight="1">
      <c r="A83" s="1531"/>
      <c r="B83" s="1909">
        <v>53</v>
      </c>
      <c r="C83" s="1942"/>
      <c r="D83" s="132" t="s">
        <v>266</v>
      </c>
      <c r="E83" s="194"/>
      <c r="F83" s="132"/>
      <c r="G83" s="860" t="s">
        <v>267</v>
      </c>
      <c r="H83" s="898" t="s">
        <v>1189</v>
      </c>
      <c r="I83" s="132"/>
      <c r="J83" s="898" t="s">
        <v>43</v>
      </c>
      <c r="K83" s="898" t="s">
        <v>44</v>
      </c>
      <c r="L83" s="853">
        <v>2008</v>
      </c>
      <c r="M83" s="132"/>
      <c r="N83" s="132"/>
      <c r="O83" s="132" t="s">
        <v>45</v>
      </c>
      <c r="P83" s="1526">
        <v>1</v>
      </c>
      <c r="Q83" s="900">
        <v>2109313</v>
      </c>
      <c r="R83" s="132"/>
    </row>
    <row r="84" spans="1:18" s="890" customFormat="1" ht="22.5" customHeight="1">
      <c r="A84" s="1531"/>
      <c r="B84" s="1909">
        <v>54</v>
      </c>
      <c r="C84" s="1942"/>
      <c r="D84" s="132" t="s">
        <v>534</v>
      </c>
      <c r="E84" s="194"/>
      <c r="F84" s="132"/>
      <c r="G84" s="860" t="s">
        <v>535</v>
      </c>
      <c r="H84" s="898" t="s">
        <v>603</v>
      </c>
      <c r="I84" s="132"/>
      <c r="J84" s="898" t="s">
        <v>43</v>
      </c>
      <c r="K84" s="898" t="s">
        <v>44</v>
      </c>
      <c r="L84" s="853">
        <v>2008</v>
      </c>
      <c r="M84" s="132"/>
      <c r="N84" s="132"/>
      <c r="O84" s="132" t="s">
        <v>45</v>
      </c>
      <c r="P84" s="1526">
        <v>1</v>
      </c>
      <c r="Q84" s="900">
        <v>4200000</v>
      </c>
      <c r="R84" s="132"/>
    </row>
    <row r="85" spans="1:18" s="890" customFormat="1" ht="22.5" customHeight="1">
      <c r="A85" s="1531"/>
      <c r="B85" s="1909">
        <v>55</v>
      </c>
      <c r="C85" s="1942"/>
      <c r="D85" s="132" t="s">
        <v>297</v>
      </c>
      <c r="E85" s="194"/>
      <c r="F85" s="132"/>
      <c r="G85" s="860" t="s">
        <v>298</v>
      </c>
      <c r="H85" s="898" t="s">
        <v>42</v>
      </c>
      <c r="I85" s="132"/>
      <c r="J85" s="898" t="s">
        <v>43</v>
      </c>
      <c r="K85" s="898" t="s">
        <v>190</v>
      </c>
      <c r="L85" s="853">
        <v>2008</v>
      </c>
      <c r="M85" s="132"/>
      <c r="N85" s="132"/>
      <c r="O85" s="132" t="s">
        <v>45</v>
      </c>
      <c r="P85" s="1526">
        <v>1</v>
      </c>
      <c r="Q85" s="900">
        <v>3124643</v>
      </c>
      <c r="R85" s="132"/>
    </row>
    <row r="86" spans="1:18" s="890" customFormat="1" ht="22.5" customHeight="1">
      <c r="A86" s="1531"/>
      <c r="B86" s="1919">
        <v>56</v>
      </c>
      <c r="C86" s="2154"/>
      <c r="D86" s="187" t="s">
        <v>98</v>
      </c>
      <c r="E86" s="902"/>
      <c r="F86" s="187"/>
      <c r="G86" s="903" t="s">
        <v>100</v>
      </c>
      <c r="H86" s="904" t="s">
        <v>216</v>
      </c>
      <c r="I86" s="187"/>
      <c r="J86" s="904" t="s">
        <v>43</v>
      </c>
      <c r="K86" s="904" t="s">
        <v>190</v>
      </c>
      <c r="L86" s="869">
        <v>2008</v>
      </c>
      <c r="M86" s="187"/>
      <c r="N86" s="187"/>
      <c r="O86" s="187" t="s">
        <v>45</v>
      </c>
      <c r="P86" s="1527">
        <v>1</v>
      </c>
      <c r="Q86" s="906">
        <v>2465000</v>
      </c>
      <c r="R86" s="187"/>
    </row>
    <row r="87" spans="1:18" s="914" customFormat="1" ht="22.5" customHeight="1">
      <c r="A87" s="194"/>
      <c r="B87" s="1513"/>
      <c r="C87" s="1513"/>
      <c r="D87" s="194"/>
      <c r="E87" s="194"/>
      <c r="F87" s="194"/>
      <c r="G87" s="909"/>
      <c r="H87" s="233"/>
      <c r="I87" s="194"/>
      <c r="J87" s="233"/>
      <c r="K87" s="233"/>
      <c r="L87" s="910"/>
      <c r="M87" s="194"/>
      <c r="N87" s="194"/>
      <c r="O87" s="194"/>
      <c r="P87" s="911">
        <f>SUM(P66:P86)</f>
        <v>31</v>
      </c>
      <c r="Q87" s="912">
        <f>SUM(Q66:Q86)</f>
        <v>35441079</v>
      </c>
      <c r="R87" s="913"/>
    </row>
    <row r="88" spans="1:18" s="914" customFormat="1" ht="27" customHeight="1">
      <c r="A88" s="194"/>
      <c r="B88" s="1513"/>
      <c r="C88" s="1513"/>
      <c r="D88" s="194"/>
      <c r="E88" s="194"/>
      <c r="F88" s="194"/>
      <c r="G88" s="909"/>
      <c r="H88" s="233"/>
      <c r="I88" s="194"/>
      <c r="J88" s="233"/>
      <c r="K88" s="233"/>
      <c r="L88" s="910"/>
      <c r="M88" s="194"/>
      <c r="N88" s="194"/>
      <c r="O88" s="194"/>
      <c r="P88" s="1513"/>
      <c r="Q88" s="915"/>
      <c r="R88" s="913"/>
    </row>
    <row r="89" spans="1:18" s="1531" customFormat="1" ht="29.25" customHeight="1">
      <c r="B89" s="2153" t="s">
        <v>10</v>
      </c>
      <c r="C89" s="2153"/>
      <c r="D89" s="2153"/>
      <c r="E89" s="2153"/>
      <c r="F89" s="2153"/>
      <c r="G89" s="2153" t="s">
        <v>11</v>
      </c>
      <c r="H89" s="2153"/>
      <c r="I89" s="2153"/>
      <c r="J89" s="2153" t="s">
        <v>15</v>
      </c>
      <c r="K89" s="2153" t="s">
        <v>13</v>
      </c>
      <c r="L89" s="2153" t="s">
        <v>700</v>
      </c>
      <c r="M89" s="2153" t="s">
        <v>701</v>
      </c>
      <c r="N89" s="2153" t="s">
        <v>16</v>
      </c>
      <c r="O89" s="2153" t="s">
        <v>702</v>
      </c>
      <c r="P89" s="2153" t="s">
        <v>12</v>
      </c>
      <c r="Q89" s="2153"/>
      <c r="R89" s="2153" t="s">
        <v>17</v>
      </c>
    </row>
    <row r="90" spans="1:18" s="1531" customFormat="1" ht="29.25" customHeight="1">
      <c r="B90" s="2153" t="s">
        <v>18</v>
      </c>
      <c r="C90" s="2153"/>
      <c r="D90" s="2153" t="s">
        <v>19</v>
      </c>
      <c r="E90" s="2153" t="s">
        <v>20</v>
      </c>
      <c r="F90" s="2153"/>
      <c r="G90" s="2153" t="s">
        <v>21</v>
      </c>
      <c r="H90" s="2153" t="s">
        <v>14</v>
      </c>
      <c r="I90" s="2153" t="s">
        <v>505</v>
      </c>
      <c r="J90" s="2153"/>
      <c r="K90" s="2153"/>
      <c r="L90" s="2153"/>
      <c r="M90" s="2153"/>
      <c r="N90" s="2153"/>
      <c r="O90" s="2153"/>
      <c r="P90" s="2153"/>
      <c r="Q90" s="2153"/>
      <c r="R90" s="2153"/>
    </row>
    <row r="91" spans="1:18" s="1531" customFormat="1" ht="29.25" customHeight="1">
      <c r="B91" s="2153"/>
      <c r="C91" s="2153"/>
      <c r="D91" s="2153"/>
      <c r="E91" s="2153"/>
      <c r="F91" s="2153"/>
      <c r="G91" s="2153"/>
      <c r="H91" s="2153"/>
      <c r="I91" s="2153"/>
      <c r="J91" s="2153"/>
      <c r="K91" s="2153"/>
      <c r="L91" s="2153"/>
      <c r="M91" s="2153"/>
      <c r="N91" s="2153"/>
      <c r="O91" s="2153"/>
      <c r="P91" s="1525" t="s">
        <v>22</v>
      </c>
      <c r="Q91" s="885" t="s">
        <v>23</v>
      </c>
      <c r="R91" s="2153"/>
    </row>
    <row r="92" spans="1:18" s="1531" customFormat="1" ht="20.100000000000001" customHeight="1">
      <c r="B92" s="1916" t="s">
        <v>24</v>
      </c>
      <c r="C92" s="1917"/>
      <c r="D92" s="1532" t="s">
        <v>25</v>
      </c>
      <c r="E92" s="1916" t="s">
        <v>26</v>
      </c>
      <c r="F92" s="1917"/>
      <c r="G92" s="887" t="s">
        <v>27</v>
      </c>
      <c r="H92" s="887" t="s">
        <v>28</v>
      </c>
      <c r="I92" s="887" t="s">
        <v>29</v>
      </c>
      <c r="J92" s="887" t="s">
        <v>30</v>
      </c>
      <c r="K92" s="887" t="s">
        <v>31</v>
      </c>
      <c r="L92" s="888" t="s">
        <v>32</v>
      </c>
      <c r="M92" s="887" t="s">
        <v>33</v>
      </c>
      <c r="N92" s="887" t="s">
        <v>34</v>
      </c>
      <c r="O92" s="887" t="s">
        <v>35</v>
      </c>
      <c r="P92" s="887" t="s">
        <v>36</v>
      </c>
      <c r="Q92" s="889" t="s">
        <v>37</v>
      </c>
      <c r="R92" s="887" t="s">
        <v>38</v>
      </c>
    </row>
    <row r="93" spans="1:18" s="890" customFormat="1" ht="12.75" customHeight="1">
      <c r="A93" s="1531"/>
      <c r="B93" s="1915"/>
      <c r="C93" s="1913"/>
      <c r="D93" s="1913"/>
      <c r="E93" s="1913"/>
      <c r="F93" s="1913"/>
      <c r="G93" s="1913"/>
      <c r="H93" s="1913"/>
      <c r="I93" s="1913"/>
      <c r="J93" s="1913"/>
      <c r="K93" s="1913"/>
      <c r="L93" s="1913"/>
      <c r="M93" s="1913"/>
      <c r="N93" s="1913"/>
      <c r="O93" s="1913"/>
      <c r="P93" s="1913"/>
      <c r="Q93" s="1913"/>
      <c r="R93" s="1914"/>
    </row>
    <row r="94" spans="1:18" s="890" customFormat="1" ht="22.5" customHeight="1">
      <c r="A94" s="1531"/>
      <c r="B94" s="1915">
        <v>57</v>
      </c>
      <c r="C94" s="1914"/>
      <c r="D94" s="121" t="s">
        <v>70</v>
      </c>
      <c r="E94" s="892"/>
      <c r="F94" s="121"/>
      <c r="G94" s="893" t="s">
        <v>71</v>
      </c>
      <c r="H94" s="894" t="s">
        <v>72</v>
      </c>
      <c r="I94" s="121"/>
      <c r="J94" s="894" t="s">
        <v>43</v>
      </c>
      <c r="K94" s="894" t="s">
        <v>44</v>
      </c>
      <c r="L94" s="916">
        <v>2009</v>
      </c>
      <c r="M94" s="121" t="s">
        <v>73</v>
      </c>
      <c r="N94" s="121"/>
      <c r="O94" s="121" t="s">
        <v>45</v>
      </c>
      <c r="P94" s="1514">
        <v>1</v>
      </c>
      <c r="Q94" s="895">
        <v>4867500</v>
      </c>
      <c r="R94" s="121"/>
    </row>
    <row r="95" spans="1:18" s="890" customFormat="1" ht="22.5" customHeight="1">
      <c r="A95" s="1531"/>
      <c r="B95" s="1909">
        <v>58</v>
      </c>
      <c r="C95" s="1942"/>
      <c r="D95" s="132" t="s">
        <v>77</v>
      </c>
      <c r="E95" s="194"/>
      <c r="F95" s="132"/>
      <c r="G95" s="860" t="s">
        <v>79</v>
      </c>
      <c r="H95" s="898" t="s">
        <v>80</v>
      </c>
      <c r="I95" s="132"/>
      <c r="J95" s="898" t="s">
        <v>81</v>
      </c>
      <c r="K95" s="898" t="s">
        <v>44</v>
      </c>
      <c r="L95" s="853">
        <v>2009</v>
      </c>
      <c r="M95" s="132"/>
      <c r="N95" s="132"/>
      <c r="O95" s="132" t="s">
        <v>45</v>
      </c>
      <c r="P95" s="1526">
        <v>1</v>
      </c>
      <c r="Q95" s="900">
        <v>3300000</v>
      </c>
      <c r="R95" s="132"/>
    </row>
    <row r="96" spans="1:18" s="890" customFormat="1" ht="22.5" customHeight="1">
      <c r="A96" s="1531"/>
      <c r="B96" s="1909">
        <v>59</v>
      </c>
      <c r="C96" s="1942"/>
      <c r="D96" s="132" t="s">
        <v>77</v>
      </c>
      <c r="E96" s="194"/>
      <c r="F96" s="132"/>
      <c r="G96" s="860" t="s">
        <v>79</v>
      </c>
      <c r="H96" s="898" t="s">
        <v>557</v>
      </c>
      <c r="I96" s="132"/>
      <c r="J96" s="898" t="s">
        <v>81</v>
      </c>
      <c r="K96" s="898" t="s">
        <v>44</v>
      </c>
      <c r="L96" s="853">
        <v>2009</v>
      </c>
      <c r="M96" s="132"/>
      <c r="N96" s="132"/>
      <c r="O96" s="132" t="s">
        <v>45</v>
      </c>
      <c r="P96" s="1526">
        <v>1</v>
      </c>
      <c r="Q96" s="900">
        <v>3300000</v>
      </c>
      <c r="R96" s="132"/>
    </row>
    <row r="97" spans="1:18" s="890" customFormat="1" ht="22.5" customHeight="1">
      <c r="A97" s="1531"/>
      <c r="B97" s="1909">
        <v>60</v>
      </c>
      <c r="C97" s="1942"/>
      <c r="D97" s="132" t="s">
        <v>297</v>
      </c>
      <c r="E97" s="194"/>
      <c r="F97" s="132"/>
      <c r="G97" s="860" t="s">
        <v>298</v>
      </c>
      <c r="H97" s="898" t="s">
        <v>673</v>
      </c>
      <c r="I97" s="132"/>
      <c r="J97" s="898" t="s">
        <v>85</v>
      </c>
      <c r="K97" s="898" t="s">
        <v>44</v>
      </c>
      <c r="L97" s="853">
        <v>2009</v>
      </c>
      <c r="M97" s="132"/>
      <c r="N97" s="132"/>
      <c r="O97" s="132" t="s">
        <v>45</v>
      </c>
      <c r="P97" s="1526">
        <v>1</v>
      </c>
      <c r="Q97" s="900">
        <v>4041876</v>
      </c>
      <c r="R97" s="132"/>
    </row>
    <row r="98" spans="1:18" s="890" customFormat="1" ht="22.5" customHeight="1">
      <c r="A98" s="1531"/>
      <c r="B98" s="1909">
        <v>61</v>
      </c>
      <c r="C98" s="1942"/>
      <c r="D98" s="132" t="s">
        <v>106</v>
      </c>
      <c r="E98" s="194"/>
      <c r="F98" s="132"/>
      <c r="G98" s="860" t="s">
        <v>107</v>
      </c>
      <c r="H98" s="898" t="s">
        <v>1192</v>
      </c>
      <c r="I98" s="132"/>
      <c r="J98" s="898" t="s">
        <v>43</v>
      </c>
      <c r="K98" s="898" t="s">
        <v>44</v>
      </c>
      <c r="L98" s="853">
        <v>2009</v>
      </c>
      <c r="M98" s="132" t="s">
        <v>43</v>
      </c>
      <c r="N98" s="132"/>
      <c r="O98" s="132" t="s">
        <v>45</v>
      </c>
      <c r="P98" s="1526">
        <v>1</v>
      </c>
      <c r="Q98" s="900">
        <v>2057000</v>
      </c>
      <c r="R98" s="901"/>
    </row>
    <row r="99" spans="1:18" s="890" customFormat="1" ht="22.5" customHeight="1">
      <c r="A99" s="1531"/>
      <c r="B99" s="1909">
        <v>62</v>
      </c>
      <c r="C99" s="1942"/>
      <c r="D99" s="132" t="s">
        <v>87</v>
      </c>
      <c r="E99" s="194"/>
      <c r="F99" s="132"/>
      <c r="G99" s="860" t="s">
        <v>88</v>
      </c>
      <c r="H99" s="898" t="s">
        <v>42</v>
      </c>
      <c r="I99" s="132"/>
      <c r="J99" s="898" t="s">
        <v>89</v>
      </c>
      <c r="K99" s="898" t="s">
        <v>44</v>
      </c>
      <c r="L99" s="853">
        <v>2009</v>
      </c>
      <c r="M99" s="132" t="s">
        <v>43</v>
      </c>
      <c r="N99" s="132"/>
      <c r="O99" s="132" t="s">
        <v>45</v>
      </c>
      <c r="P99" s="1526">
        <v>1</v>
      </c>
      <c r="Q99" s="900">
        <v>1089000</v>
      </c>
      <c r="R99" s="132"/>
    </row>
    <row r="100" spans="1:18" s="890" customFormat="1" ht="22.5" customHeight="1">
      <c r="A100" s="1531"/>
      <c r="B100" s="1909">
        <v>63</v>
      </c>
      <c r="C100" s="1942"/>
      <c r="D100" s="132" t="s">
        <v>674</v>
      </c>
      <c r="E100" s="194"/>
      <c r="F100" s="132"/>
      <c r="G100" s="860" t="s">
        <v>675</v>
      </c>
      <c r="H100" s="898" t="s">
        <v>1193</v>
      </c>
      <c r="I100" s="132"/>
      <c r="J100" s="898" t="s">
        <v>43</v>
      </c>
      <c r="K100" s="898" t="s">
        <v>44</v>
      </c>
      <c r="L100" s="853">
        <v>2010</v>
      </c>
      <c r="M100" s="132" t="s">
        <v>43</v>
      </c>
      <c r="N100" s="132"/>
      <c r="O100" s="132" t="s">
        <v>45</v>
      </c>
      <c r="P100" s="1526">
        <v>1</v>
      </c>
      <c r="Q100" s="900">
        <v>10912000</v>
      </c>
      <c r="R100" s="132"/>
    </row>
    <row r="101" spans="1:18" s="890" customFormat="1" ht="22.5" customHeight="1">
      <c r="A101" s="1531"/>
      <c r="B101" s="1909">
        <v>64</v>
      </c>
      <c r="C101" s="1942"/>
      <c r="D101" s="132" t="s">
        <v>151</v>
      </c>
      <c r="E101" s="194"/>
      <c r="F101" s="132"/>
      <c r="G101" s="860" t="s">
        <v>152</v>
      </c>
      <c r="H101" s="898" t="s">
        <v>1180</v>
      </c>
      <c r="I101" s="132"/>
      <c r="J101" s="898" t="s">
        <v>43</v>
      </c>
      <c r="K101" s="898" t="s">
        <v>44</v>
      </c>
      <c r="L101" s="853">
        <v>2010</v>
      </c>
      <c r="M101" s="132" t="s">
        <v>43</v>
      </c>
      <c r="N101" s="132"/>
      <c r="O101" s="132" t="s">
        <v>45</v>
      </c>
      <c r="P101" s="1526">
        <v>1</v>
      </c>
      <c r="Q101" s="900">
        <v>4427500</v>
      </c>
      <c r="R101" s="132"/>
    </row>
    <row r="102" spans="1:18" s="890" customFormat="1" ht="22.5" customHeight="1">
      <c r="A102" s="1531"/>
      <c r="B102" s="1909">
        <v>65</v>
      </c>
      <c r="C102" s="1942"/>
      <c r="D102" s="132" t="s">
        <v>620</v>
      </c>
      <c r="E102" s="194"/>
      <c r="F102" s="132"/>
      <c r="G102" s="860" t="s">
        <v>621</v>
      </c>
      <c r="H102" s="898" t="s">
        <v>1194</v>
      </c>
      <c r="I102" s="132"/>
      <c r="J102" s="898" t="s">
        <v>43</v>
      </c>
      <c r="K102" s="898" t="s">
        <v>44</v>
      </c>
      <c r="L102" s="853">
        <v>2010</v>
      </c>
      <c r="M102" s="132" t="s">
        <v>43</v>
      </c>
      <c r="N102" s="132"/>
      <c r="O102" s="132" t="s">
        <v>45</v>
      </c>
      <c r="P102" s="1526">
        <v>1</v>
      </c>
      <c r="Q102" s="900">
        <v>1711875</v>
      </c>
      <c r="R102" s="132"/>
    </row>
    <row r="103" spans="1:18" s="890" customFormat="1" ht="22.5" customHeight="1">
      <c r="A103" s="1531"/>
      <c r="B103" s="1909">
        <v>66</v>
      </c>
      <c r="C103" s="1942"/>
      <c r="D103" s="132" t="s">
        <v>318</v>
      </c>
      <c r="E103" s="194"/>
      <c r="F103" s="132"/>
      <c r="G103" s="860" t="s">
        <v>832</v>
      </c>
      <c r="H103" s="898" t="s">
        <v>197</v>
      </c>
      <c r="I103" s="132"/>
      <c r="J103" s="132" t="s">
        <v>43</v>
      </c>
      <c r="K103" s="898" t="s">
        <v>44</v>
      </c>
      <c r="L103" s="853">
        <v>2011</v>
      </c>
      <c r="M103" s="132" t="s">
        <v>43</v>
      </c>
      <c r="N103" s="132"/>
      <c r="O103" s="132" t="s">
        <v>45</v>
      </c>
      <c r="P103" s="1526">
        <v>1</v>
      </c>
      <c r="Q103" s="900">
        <v>3110000</v>
      </c>
      <c r="R103" s="132"/>
    </row>
    <row r="104" spans="1:18" s="890" customFormat="1" ht="22.5" customHeight="1">
      <c r="A104" s="1531"/>
      <c r="B104" s="1909">
        <v>67</v>
      </c>
      <c r="C104" s="1942"/>
      <c r="D104" s="132" t="s">
        <v>157</v>
      </c>
      <c r="E104" s="194"/>
      <c r="F104" s="132"/>
      <c r="G104" s="860" t="s">
        <v>829</v>
      </c>
      <c r="H104" s="901" t="s">
        <v>42</v>
      </c>
      <c r="I104" s="132"/>
      <c r="J104" s="898" t="s">
        <v>85</v>
      </c>
      <c r="K104" s="898" t="s">
        <v>44</v>
      </c>
      <c r="L104" s="853">
        <v>2011</v>
      </c>
      <c r="M104" s="132" t="s">
        <v>43</v>
      </c>
      <c r="N104" s="132"/>
      <c r="O104" s="132" t="s">
        <v>45</v>
      </c>
      <c r="P104" s="1526">
        <v>1</v>
      </c>
      <c r="Q104" s="900">
        <v>53460000</v>
      </c>
      <c r="R104" s="132"/>
    </row>
    <row r="105" spans="1:18" s="890" customFormat="1" ht="22.5" customHeight="1">
      <c r="A105" s="1531"/>
      <c r="B105" s="1909">
        <v>68</v>
      </c>
      <c r="C105" s="1942"/>
      <c r="D105" s="132" t="s">
        <v>157</v>
      </c>
      <c r="E105" s="194"/>
      <c r="F105" s="132"/>
      <c r="G105" s="860" t="s">
        <v>830</v>
      </c>
      <c r="H105" s="898" t="s">
        <v>42</v>
      </c>
      <c r="I105" s="132"/>
      <c r="J105" s="898" t="s">
        <v>85</v>
      </c>
      <c r="K105" s="898" t="s">
        <v>44</v>
      </c>
      <c r="L105" s="853">
        <v>2011</v>
      </c>
      <c r="M105" s="132" t="s">
        <v>43</v>
      </c>
      <c r="N105" s="132"/>
      <c r="O105" s="132" t="s">
        <v>45</v>
      </c>
      <c r="P105" s="1526">
        <v>1</v>
      </c>
      <c r="Q105" s="900">
        <v>2312500</v>
      </c>
      <c r="R105" s="132"/>
    </row>
    <row r="106" spans="1:18" s="890" customFormat="1" ht="22.5" customHeight="1">
      <c r="A106" s="1531"/>
      <c r="B106" s="1909">
        <v>69</v>
      </c>
      <c r="C106" s="1942"/>
      <c r="D106" s="132" t="s">
        <v>201</v>
      </c>
      <c r="E106" s="194"/>
      <c r="F106" s="132"/>
      <c r="G106" s="860" t="s">
        <v>843</v>
      </c>
      <c r="H106" s="898" t="s">
        <v>844</v>
      </c>
      <c r="I106" s="132"/>
      <c r="J106" s="898" t="s">
        <v>85</v>
      </c>
      <c r="K106" s="898" t="s">
        <v>44</v>
      </c>
      <c r="L106" s="853">
        <v>2012</v>
      </c>
      <c r="M106" s="132" t="s">
        <v>219</v>
      </c>
      <c r="N106" s="132"/>
      <c r="O106" s="132" t="s">
        <v>45</v>
      </c>
      <c r="P106" s="1526">
        <v>1</v>
      </c>
      <c r="Q106" s="900">
        <v>4856500</v>
      </c>
      <c r="R106" s="132"/>
    </row>
    <row r="107" spans="1:18" s="890" customFormat="1" ht="22.5" customHeight="1">
      <c r="A107" s="1531"/>
      <c r="B107" s="1909">
        <v>70</v>
      </c>
      <c r="C107" s="1942"/>
      <c r="D107" s="132"/>
      <c r="E107" s="194"/>
      <c r="F107" s="132"/>
      <c r="G107" s="860" t="s">
        <v>342</v>
      </c>
      <c r="H107" s="898"/>
      <c r="I107" s="132"/>
      <c r="J107" s="898" t="s">
        <v>89</v>
      </c>
      <c r="K107" s="898"/>
      <c r="L107" s="853">
        <v>1994</v>
      </c>
      <c r="M107" s="132"/>
      <c r="N107" s="132"/>
      <c r="O107" s="132" t="s">
        <v>242</v>
      </c>
      <c r="P107" s="1526">
        <v>4</v>
      </c>
      <c r="Q107" s="900">
        <v>800000</v>
      </c>
      <c r="R107" s="132"/>
    </row>
    <row r="108" spans="1:18" s="890" customFormat="1" ht="22.5" customHeight="1">
      <c r="A108" s="1531"/>
      <c r="B108" s="1909">
        <v>71</v>
      </c>
      <c r="C108" s="1942"/>
      <c r="D108" s="132"/>
      <c r="E108" s="194"/>
      <c r="F108" s="132"/>
      <c r="G108" s="860" t="s">
        <v>1191</v>
      </c>
      <c r="H108" s="898"/>
      <c r="I108" s="132"/>
      <c r="J108" s="898" t="s">
        <v>197</v>
      </c>
      <c r="K108" s="898"/>
      <c r="L108" s="853">
        <v>2002</v>
      </c>
      <c r="M108" s="132"/>
      <c r="N108" s="132"/>
      <c r="O108" s="132" t="s">
        <v>45</v>
      </c>
      <c r="P108" s="1526">
        <v>8</v>
      </c>
      <c r="Q108" s="900">
        <v>1200000</v>
      </c>
      <c r="R108" s="132"/>
    </row>
    <row r="109" spans="1:18" s="890" customFormat="1" ht="22.5" customHeight="1">
      <c r="A109" s="1531"/>
      <c r="B109" s="1909">
        <v>72</v>
      </c>
      <c r="C109" s="1942"/>
      <c r="D109" s="132"/>
      <c r="E109" s="194"/>
      <c r="F109" s="132"/>
      <c r="G109" s="860" t="s">
        <v>298</v>
      </c>
      <c r="H109" s="898"/>
      <c r="I109" s="132"/>
      <c r="J109" s="898" t="s">
        <v>197</v>
      </c>
      <c r="K109" s="898"/>
      <c r="L109" s="853">
        <v>2008</v>
      </c>
      <c r="M109" s="132"/>
      <c r="N109" s="132"/>
      <c r="O109" s="132" t="s">
        <v>45</v>
      </c>
      <c r="P109" s="1526">
        <v>1</v>
      </c>
      <c r="Q109" s="900">
        <v>3124643</v>
      </c>
      <c r="R109" s="132"/>
    </row>
    <row r="110" spans="1:18" s="890" customFormat="1" ht="22.5" customHeight="1">
      <c r="A110" s="1531"/>
      <c r="B110" s="1909">
        <v>73</v>
      </c>
      <c r="C110" s="1942"/>
      <c r="D110" s="132"/>
      <c r="E110" s="194"/>
      <c r="F110" s="132"/>
      <c r="G110" s="860" t="s">
        <v>192</v>
      </c>
      <c r="H110" s="898" t="s">
        <v>1195</v>
      </c>
      <c r="I110" s="132"/>
      <c r="J110" s="898"/>
      <c r="K110" s="898"/>
      <c r="L110" s="853">
        <v>2003</v>
      </c>
      <c r="M110" s="132"/>
      <c r="N110" s="132"/>
      <c r="O110" s="132" t="s">
        <v>45</v>
      </c>
      <c r="P110" s="1526">
        <v>1</v>
      </c>
      <c r="Q110" s="900">
        <v>135000</v>
      </c>
      <c r="R110" s="901"/>
    </row>
    <row r="111" spans="1:18" s="890" customFormat="1" ht="22.5" customHeight="1">
      <c r="A111" s="1531"/>
      <c r="B111" s="1909">
        <v>74</v>
      </c>
      <c r="C111" s="1942"/>
      <c r="D111" s="132"/>
      <c r="E111" s="194"/>
      <c r="F111" s="132"/>
      <c r="G111" s="860" t="s">
        <v>192</v>
      </c>
      <c r="H111" s="898" t="s">
        <v>1195</v>
      </c>
      <c r="I111" s="132"/>
      <c r="J111" s="898"/>
      <c r="K111" s="898"/>
      <c r="L111" s="853">
        <v>2001</v>
      </c>
      <c r="M111" s="132"/>
      <c r="N111" s="132"/>
      <c r="O111" s="132" t="s">
        <v>45</v>
      </c>
      <c r="P111" s="1526">
        <v>2</v>
      </c>
      <c r="Q111" s="900">
        <v>300000</v>
      </c>
      <c r="R111" s="132"/>
    </row>
    <row r="112" spans="1:18" s="890" customFormat="1" ht="22.5" customHeight="1">
      <c r="A112" s="1531"/>
      <c r="B112" s="1909">
        <v>75</v>
      </c>
      <c r="C112" s="1942"/>
      <c r="D112" s="132"/>
      <c r="E112" s="194"/>
      <c r="F112" s="132"/>
      <c r="G112" s="860" t="s">
        <v>88</v>
      </c>
      <c r="H112" s="898"/>
      <c r="I112" s="132"/>
      <c r="J112" s="898" t="s">
        <v>85</v>
      </c>
      <c r="K112" s="898"/>
      <c r="L112" s="853">
        <v>2009</v>
      </c>
      <c r="M112" s="132"/>
      <c r="N112" s="132"/>
      <c r="O112" s="132" t="s">
        <v>45</v>
      </c>
      <c r="P112" s="1526">
        <v>1</v>
      </c>
      <c r="Q112" s="900">
        <v>1089000</v>
      </c>
      <c r="R112" s="132"/>
    </row>
    <row r="113" spans="1:18" s="890" customFormat="1" ht="22.5" customHeight="1">
      <c r="A113" s="1531"/>
      <c r="B113" s="1909">
        <v>76</v>
      </c>
      <c r="C113" s="1942"/>
      <c r="D113" s="132"/>
      <c r="E113" s="194"/>
      <c r="F113" s="132"/>
      <c r="G113" s="860" t="s">
        <v>260</v>
      </c>
      <c r="H113" s="898" t="s">
        <v>1196</v>
      </c>
      <c r="I113" s="132"/>
      <c r="J113" s="898" t="s">
        <v>197</v>
      </c>
      <c r="K113" s="898"/>
      <c r="L113" s="853">
        <v>2005</v>
      </c>
      <c r="M113" s="132"/>
      <c r="N113" s="132"/>
      <c r="O113" s="132" t="s">
        <v>45</v>
      </c>
      <c r="P113" s="1526">
        <v>1</v>
      </c>
      <c r="Q113" s="900">
        <v>1750000</v>
      </c>
      <c r="R113" s="132"/>
    </row>
    <row r="114" spans="1:18" s="890" customFormat="1" ht="22.5" customHeight="1">
      <c r="A114" s="1531"/>
      <c r="B114" s="1919">
        <v>77</v>
      </c>
      <c r="C114" s="2154"/>
      <c r="D114" s="187"/>
      <c r="E114" s="902"/>
      <c r="F114" s="187"/>
      <c r="G114" s="917" t="s">
        <v>188</v>
      </c>
      <c r="H114" s="904"/>
      <c r="I114" s="187"/>
      <c r="J114" s="904" t="s">
        <v>197</v>
      </c>
      <c r="K114" s="904"/>
      <c r="L114" s="869">
        <v>2000</v>
      </c>
      <c r="M114" s="187"/>
      <c r="N114" s="187"/>
      <c r="O114" s="187" t="s">
        <v>45</v>
      </c>
      <c r="P114" s="1527">
        <v>1</v>
      </c>
      <c r="Q114" s="906">
        <v>300000</v>
      </c>
      <c r="R114" s="187"/>
    </row>
    <row r="115" spans="1:18" s="914" customFormat="1" ht="22.5" customHeight="1">
      <c r="A115" s="194"/>
      <c r="B115" s="1513"/>
      <c r="C115" s="1513"/>
      <c r="D115" s="194"/>
      <c r="E115" s="194"/>
      <c r="F115" s="194"/>
      <c r="G115" s="909"/>
      <c r="H115" s="233"/>
      <c r="I115" s="194"/>
      <c r="J115" s="233"/>
      <c r="K115" s="233"/>
      <c r="L115" s="910"/>
      <c r="M115" s="194"/>
      <c r="N115" s="194"/>
      <c r="O115" s="194"/>
      <c r="P115" s="911">
        <f>SUM(P94:P114)</f>
        <v>32</v>
      </c>
      <c r="Q115" s="912">
        <f>SUM(Q94:Q114)</f>
        <v>108144394</v>
      </c>
      <c r="R115" s="913"/>
    </row>
    <row r="116" spans="1:18" s="914" customFormat="1" ht="31.5" customHeight="1">
      <c r="A116" s="194"/>
      <c r="B116" s="1513"/>
      <c r="C116" s="1513"/>
      <c r="D116" s="194"/>
      <c r="E116" s="194"/>
      <c r="F116" s="194"/>
      <c r="G116" s="909"/>
      <c r="H116" s="233"/>
      <c r="I116" s="194"/>
      <c r="J116" s="233"/>
      <c r="K116" s="233"/>
      <c r="L116" s="910"/>
      <c r="M116" s="194"/>
      <c r="N116" s="194"/>
      <c r="O116" s="194"/>
      <c r="P116" s="1513"/>
      <c r="Q116" s="915"/>
      <c r="R116" s="913"/>
    </row>
    <row r="117" spans="1:18" s="1531" customFormat="1" ht="29.25" customHeight="1">
      <c r="B117" s="2153" t="s">
        <v>10</v>
      </c>
      <c r="C117" s="2153"/>
      <c r="D117" s="2153"/>
      <c r="E117" s="2153"/>
      <c r="F117" s="2153"/>
      <c r="G117" s="2153" t="s">
        <v>11</v>
      </c>
      <c r="H117" s="2153"/>
      <c r="I117" s="2153"/>
      <c r="J117" s="2153" t="s">
        <v>15</v>
      </c>
      <c r="K117" s="2153" t="s">
        <v>13</v>
      </c>
      <c r="L117" s="2153" t="s">
        <v>700</v>
      </c>
      <c r="M117" s="2153" t="s">
        <v>701</v>
      </c>
      <c r="N117" s="2153" t="s">
        <v>16</v>
      </c>
      <c r="O117" s="2153" t="s">
        <v>702</v>
      </c>
      <c r="P117" s="2153" t="s">
        <v>12</v>
      </c>
      <c r="Q117" s="2153"/>
      <c r="R117" s="2153" t="s">
        <v>17</v>
      </c>
    </row>
    <row r="118" spans="1:18" s="1531" customFormat="1" ht="29.25" customHeight="1">
      <c r="B118" s="2153" t="s">
        <v>18</v>
      </c>
      <c r="C118" s="2153"/>
      <c r="D118" s="2153" t="s">
        <v>19</v>
      </c>
      <c r="E118" s="2153" t="s">
        <v>20</v>
      </c>
      <c r="F118" s="2153"/>
      <c r="G118" s="2153" t="s">
        <v>21</v>
      </c>
      <c r="H118" s="2153" t="s">
        <v>14</v>
      </c>
      <c r="I118" s="2153" t="s">
        <v>505</v>
      </c>
      <c r="J118" s="2153"/>
      <c r="K118" s="2153"/>
      <c r="L118" s="2153"/>
      <c r="M118" s="2153"/>
      <c r="N118" s="2153"/>
      <c r="O118" s="2153"/>
      <c r="P118" s="2153"/>
      <c r="Q118" s="2153"/>
      <c r="R118" s="2153"/>
    </row>
    <row r="119" spans="1:18" s="1531" customFormat="1" ht="29.25" customHeight="1">
      <c r="B119" s="2153"/>
      <c r="C119" s="2153"/>
      <c r="D119" s="2153"/>
      <c r="E119" s="2153"/>
      <c r="F119" s="2153"/>
      <c r="G119" s="2153"/>
      <c r="H119" s="2153"/>
      <c r="I119" s="2153"/>
      <c r="J119" s="2153"/>
      <c r="K119" s="2153"/>
      <c r="L119" s="2153"/>
      <c r="M119" s="2153"/>
      <c r="N119" s="2153"/>
      <c r="O119" s="2153"/>
      <c r="P119" s="1525" t="s">
        <v>22</v>
      </c>
      <c r="Q119" s="885" t="s">
        <v>23</v>
      </c>
      <c r="R119" s="2153"/>
    </row>
    <row r="120" spans="1:18" s="1531" customFormat="1" ht="20.100000000000001" customHeight="1">
      <c r="B120" s="1916" t="s">
        <v>24</v>
      </c>
      <c r="C120" s="1917"/>
      <c r="D120" s="1532" t="s">
        <v>25</v>
      </c>
      <c r="E120" s="1916" t="s">
        <v>26</v>
      </c>
      <c r="F120" s="1917"/>
      <c r="G120" s="887" t="s">
        <v>27</v>
      </c>
      <c r="H120" s="887" t="s">
        <v>28</v>
      </c>
      <c r="I120" s="887" t="s">
        <v>29</v>
      </c>
      <c r="J120" s="887" t="s">
        <v>30</v>
      </c>
      <c r="K120" s="887" t="s">
        <v>31</v>
      </c>
      <c r="L120" s="888" t="s">
        <v>32</v>
      </c>
      <c r="M120" s="887" t="s">
        <v>33</v>
      </c>
      <c r="N120" s="887" t="s">
        <v>34</v>
      </c>
      <c r="O120" s="887" t="s">
        <v>35</v>
      </c>
      <c r="P120" s="887" t="s">
        <v>36</v>
      </c>
      <c r="Q120" s="889" t="s">
        <v>37</v>
      </c>
      <c r="R120" s="887" t="s">
        <v>38</v>
      </c>
    </row>
    <row r="121" spans="1:18" s="890" customFormat="1" ht="12.75" customHeight="1">
      <c r="A121" s="1531"/>
      <c r="B121" s="1915"/>
      <c r="C121" s="1913"/>
      <c r="D121" s="1913"/>
      <c r="E121" s="1913"/>
      <c r="F121" s="1913"/>
      <c r="G121" s="1913"/>
      <c r="H121" s="1913"/>
      <c r="I121" s="1913"/>
      <c r="J121" s="1913"/>
      <c r="K121" s="1913"/>
      <c r="L121" s="1913"/>
      <c r="M121" s="1913"/>
      <c r="N121" s="1913"/>
      <c r="O121" s="1913"/>
      <c r="P121" s="1913"/>
      <c r="Q121" s="1913"/>
      <c r="R121" s="1914"/>
    </row>
    <row r="122" spans="1:18" s="890" customFormat="1" ht="22.5" customHeight="1">
      <c r="A122" s="1531"/>
      <c r="B122" s="2152">
        <v>78</v>
      </c>
      <c r="C122" s="2152"/>
      <c r="D122" s="891"/>
      <c r="E122" s="918"/>
      <c r="F122" s="121"/>
      <c r="G122" s="919" t="s">
        <v>317</v>
      </c>
      <c r="H122" s="920"/>
      <c r="I122" s="891"/>
      <c r="J122" s="920"/>
      <c r="K122" s="920"/>
      <c r="L122" s="871">
        <v>1994</v>
      </c>
      <c r="M122" s="891"/>
      <c r="N122" s="891"/>
      <c r="O122" s="891" t="s">
        <v>242</v>
      </c>
      <c r="P122" s="1529">
        <v>1</v>
      </c>
      <c r="Q122" s="921">
        <v>5000000</v>
      </c>
      <c r="R122" s="891"/>
    </row>
    <row r="123" spans="1:18" s="890" customFormat="1" ht="22.5" customHeight="1">
      <c r="A123" s="1531"/>
      <c r="B123" s="2145">
        <v>79</v>
      </c>
      <c r="C123" s="2145"/>
      <c r="D123" s="897"/>
      <c r="E123" s="922"/>
      <c r="F123" s="132"/>
      <c r="G123" s="850" t="s">
        <v>1197</v>
      </c>
      <c r="H123" s="923"/>
      <c r="I123" s="897"/>
      <c r="J123" s="923"/>
      <c r="K123" s="923"/>
      <c r="L123" s="848">
        <v>2012</v>
      </c>
      <c r="M123" s="897"/>
      <c r="N123" s="897"/>
      <c r="O123" s="897" t="s">
        <v>45</v>
      </c>
      <c r="P123" s="1528">
        <v>1</v>
      </c>
      <c r="Q123" s="925">
        <v>5000000</v>
      </c>
      <c r="R123" s="897"/>
    </row>
    <row r="124" spans="1:18" s="1577" customFormat="1" ht="22.5" customHeight="1">
      <c r="A124" s="1575"/>
      <c r="B124" s="2146">
        <v>80</v>
      </c>
      <c r="C124" s="2146"/>
      <c r="D124" s="995"/>
      <c r="E124" s="1576"/>
      <c r="F124" s="965"/>
      <c r="G124" s="996" t="s">
        <v>832</v>
      </c>
      <c r="H124" s="1074" t="s">
        <v>1109</v>
      </c>
      <c r="I124" s="995"/>
      <c r="J124" s="1069" t="s">
        <v>197</v>
      </c>
      <c r="K124" s="1069" t="s">
        <v>44</v>
      </c>
      <c r="L124" s="780">
        <v>2013</v>
      </c>
      <c r="M124" s="995"/>
      <c r="N124" s="995"/>
      <c r="O124" s="995" t="s">
        <v>45</v>
      </c>
      <c r="P124" s="1054">
        <v>1</v>
      </c>
      <c r="Q124" s="827">
        <f>2550000+255000</f>
        <v>2805000</v>
      </c>
      <c r="R124" s="995"/>
    </row>
    <row r="125" spans="1:18" s="1577" customFormat="1" ht="22.5" customHeight="1">
      <c r="A125" s="1575"/>
      <c r="B125" s="2146">
        <v>81</v>
      </c>
      <c r="C125" s="2146"/>
      <c r="D125" s="995"/>
      <c r="E125" s="1576"/>
      <c r="F125" s="965"/>
      <c r="G125" s="996" t="s">
        <v>95</v>
      </c>
      <c r="H125" s="1074" t="s">
        <v>1110</v>
      </c>
      <c r="I125" s="995"/>
      <c r="J125" s="1069" t="s">
        <v>85</v>
      </c>
      <c r="K125" s="1069" t="s">
        <v>44</v>
      </c>
      <c r="L125" s="780">
        <v>2013</v>
      </c>
      <c r="M125" s="995"/>
      <c r="N125" s="995"/>
      <c r="O125" s="995" t="s">
        <v>45</v>
      </c>
      <c r="P125" s="1054">
        <v>1</v>
      </c>
      <c r="Q125" s="827">
        <f>1200000+120000</f>
        <v>1320000</v>
      </c>
      <c r="R125" s="995"/>
    </row>
    <row r="126" spans="1:18" s="1577" customFormat="1" ht="22.5" customHeight="1">
      <c r="A126" s="1575"/>
      <c r="B126" s="2146">
        <v>82</v>
      </c>
      <c r="C126" s="2146"/>
      <c r="D126" s="995"/>
      <c r="E126" s="1576"/>
      <c r="F126" s="965"/>
      <c r="G126" s="996" t="s">
        <v>843</v>
      </c>
      <c r="H126" s="1074" t="s">
        <v>43</v>
      </c>
      <c r="I126" s="995" t="s">
        <v>43</v>
      </c>
      <c r="J126" s="1069" t="s">
        <v>85</v>
      </c>
      <c r="K126" s="1069" t="s">
        <v>44</v>
      </c>
      <c r="L126" s="780">
        <v>2013</v>
      </c>
      <c r="M126" s="995" t="s">
        <v>43</v>
      </c>
      <c r="N126" s="995"/>
      <c r="O126" s="995" t="s">
        <v>45</v>
      </c>
      <c r="P126" s="1054">
        <v>1</v>
      </c>
      <c r="Q126" s="827">
        <v>4958250</v>
      </c>
      <c r="R126" s="1074"/>
    </row>
    <row r="127" spans="1:18" s="1577" customFormat="1" ht="22.5" customHeight="1">
      <c r="A127" s="1575"/>
      <c r="B127" s="2146">
        <v>83</v>
      </c>
      <c r="C127" s="2146"/>
      <c r="D127" s="995"/>
      <c r="E127" s="1576"/>
      <c r="F127" s="965"/>
      <c r="G127" s="996" t="s">
        <v>253</v>
      </c>
      <c r="H127" s="1069" t="s">
        <v>865</v>
      </c>
      <c r="I127" s="995"/>
      <c r="J127" s="1069" t="s">
        <v>197</v>
      </c>
      <c r="K127" s="1069" t="s">
        <v>44</v>
      </c>
      <c r="L127" s="780">
        <v>2013</v>
      </c>
      <c r="M127" s="995"/>
      <c r="N127" s="995"/>
      <c r="O127" s="995" t="s">
        <v>45</v>
      </c>
      <c r="P127" s="1054">
        <v>5</v>
      </c>
      <c r="Q127" s="827">
        <f>R127*5</f>
        <v>11989450</v>
      </c>
      <c r="R127" s="995">
        <v>2397890</v>
      </c>
    </row>
    <row r="128" spans="1:18" s="1577" customFormat="1" ht="22.5" customHeight="1">
      <c r="A128" s="1575"/>
      <c r="B128" s="2146">
        <v>84</v>
      </c>
      <c r="C128" s="2146"/>
      <c r="D128" s="995"/>
      <c r="E128" s="1576"/>
      <c r="F128" s="965"/>
      <c r="G128" s="996" t="s">
        <v>111</v>
      </c>
      <c r="H128" s="1069" t="s">
        <v>1116</v>
      </c>
      <c r="I128" s="995"/>
      <c r="J128" s="1069" t="s">
        <v>85</v>
      </c>
      <c r="K128" s="1069" t="s">
        <v>44</v>
      </c>
      <c r="L128" s="780">
        <v>2013</v>
      </c>
      <c r="M128" s="995"/>
      <c r="N128" s="995"/>
      <c r="O128" s="995" t="s">
        <v>45</v>
      </c>
      <c r="P128" s="1054">
        <v>1</v>
      </c>
      <c r="Q128" s="827">
        <v>12045000</v>
      </c>
      <c r="R128" s="995"/>
    </row>
    <row r="129" spans="1:21" s="1577" customFormat="1" ht="20.100000000000001" customHeight="1">
      <c r="A129" s="1575"/>
      <c r="B129" s="2147">
        <v>85</v>
      </c>
      <c r="C129" s="2148"/>
      <c r="D129" s="965"/>
      <c r="E129" s="1578"/>
      <c r="F129" s="965"/>
      <c r="G129" s="1579" t="s">
        <v>840</v>
      </c>
      <c r="H129" s="1007" t="s">
        <v>1111</v>
      </c>
      <c r="I129" s="965"/>
      <c r="J129" s="1580" t="s">
        <v>85</v>
      </c>
      <c r="K129" s="1580" t="s">
        <v>44</v>
      </c>
      <c r="L129" s="964">
        <v>2013</v>
      </c>
      <c r="M129" s="965"/>
      <c r="N129" s="965"/>
      <c r="O129" s="965" t="s">
        <v>45</v>
      </c>
      <c r="P129" s="966">
        <v>1</v>
      </c>
      <c r="Q129" s="1581">
        <v>17325000</v>
      </c>
      <c r="R129" s="995" t="s">
        <v>1278</v>
      </c>
      <c r="S129" s="1582"/>
    </row>
    <row r="130" spans="1:21" s="890" customFormat="1" ht="22.5" hidden="1" customHeight="1">
      <c r="A130" s="883"/>
      <c r="B130" s="2145">
        <v>86</v>
      </c>
      <c r="C130" s="2145"/>
      <c r="D130" s="897"/>
      <c r="E130" s="922"/>
      <c r="F130" s="132"/>
      <c r="G130" s="850"/>
      <c r="H130" s="923"/>
      <c r="I130" s="897"/>
      <c r="J130" s="923"/>
      <c r="K130" s="923"/>
      <c r="L130" s="848"/>
      <c r="M130" s="897"/>
      <c r="N130" s="897"/>
      <c r="O130" s="897"/>
      <c r="P130" s="924"/>
      <c r="Q130" s="925"/>
      <c r="R130" s="897"/>
    </row>
    <row r="131" spans="1:21" s="890" customFormat="1" ht="22.5" hidden="1" customHeight="1">
      <c r="A131" s="883"/>
      <c r="B131" s="2145">
        <v>87</v>
      </c>
      <c r="C131" s="2145"/>
      <c r="D131" s="214"/>
      <c r="E131" s="922"/>
      <c r="F131" s="198"/>
      <c r="G131" s="845"/>
      <c r="H131" s="846"/>
      <c r="I131" s="847"/>
      <c r="J131" s="923"/>
      <c r="K131" s="847"/>
      <c r="L131" s="848"/>
      <c r="M131" s="214"/>
      <c r="N131" s="214"/>
      <c r="O131" s="214"/>
      <c r="P131" s="849"/>
      <c r="Q131" s="927"/>
      <c r="R131" s="846"/>
      <c r="T131" s="914"/>
    </row>
    <row r="132" spans="1:21" s="890" customFormat="1" ht="22.5" hidden="1" customHeight="1">
      <c r="A132" s="883"/>
      <c r="B132" s="2145">
        <v>88</v>
      </c>
      <c r="C132" s="2145"/>
      <c r="D132" s="214"/>
      <c r="E132" s="928"/>
      <c r="F132" s="198"/>
      <c r="G132" s="845"/>
      <c r="H132" s="847"/>
      <c r="I132" s="847"/>
      <c r="J132" s="847"/>
      <c r="K132" s="847"/>
      <c r="L132" s="848"/>
      <c r="M132" s="214"/>
      <c r="N132" s="214"/>
      <c r="O132" s="214"/>
      <c r="P132" s="849"/>
      <c r="Q132" s="927"/>
      <c r="R132" s="214"/>
      <c r="S132" s="914"/>
      <c r="T132" s="914"/>
    </row>
    <row r="133" spans="1:21" s="890" customFormat="1" ht="22.5" hidden="1" customHeight="1">
      <c r="A133" s="883"/>
      <c r="B133" s="2145">
        <v>89</v>
      </c>
      <c r="C133" s="2145"/>
      <c r="D133" s="214"/>
      <c r="E133" s="928"/>
      <c r="F133" s="198"/>
      <c r="G133" s="845"/>
      <c r="H133" s="847"/>
      <c r="I133" s="847"/>
      <c r="J133" s="847"/>
      <c r="K133" s="847"/>
      <c r="L133" s="848"/>
      <c r="M133" s="214"/>
      <c r="N133" s="214"/>
      <c r="O133" s="214"/>
      <c r="P133" s="849"/>
      <c r="Q133" s="927"/>
      <c r="R133" s="846"/>
      <c r="U133" s="914"/>
    </row>
    <row r="134" spans="1:21" s="883" customFormat="1" ht="22.5" hidden="1" customHeight="1">
      <c r="B134" s="2145">
        <v>90</v>
      </c>
      <c r="C134" s="2145"/>
      <c r="D134" s="214"/>
      <c r="E134" s="928"/>
      <c r="F134" s="198"/>
      <c r="G134" s="845"/>
      <c r="H134" s="847"/>
      <c r="I134" s="847"/>
      <c r="J134" s="847"/>
      <c r="K134" s="847"/>
      <c r="L134" s="848"/>
      <c r="M134" s="214"/>
      <c r="N134" s="214"/>
      <c r="O134" s="214"/>
      <c r="P134" s="849"/>
      <c r="Q134" s="827"/>
      <c r="R134" s="846"/>
      <c r="T134" s="194"/>
      <c r="U134" s="194"/>
    </row>
    <row r="135" spans="1:21" s="764" customFormat="1" ht="22.5" hidden="1" customHeight="1">
      <c r="B135" s="2145">
        <v>91</v>
      </c>
      <c r="C135" s="2145"/>
      <c r="D135" s="198"/>
      <c r="E135" s="929"/>
      <c r="F135" s="198"/>
      <c r="G135" s="845"/>
      <c r="H135" s="846"/>
      <c r="I135" s="847"/>
      <c r="J135" s="847"/>
      <c r="K135" s="847"/>
      <c r="L135" s="848"/>
      <c r="M135" s="214"/>
      <c r="N135" s="214"/>
      <c r="O135" s="214"/>
      <c r="P135" s="849"/>
      <c r="Q135" s="823"/>
      <c r="R135" s="846"/>
    </row>
    <row r="136" spans="1:21" s="883" customFormat="1" ht="22.5" hidden="1" customHeight="1">
      <c r="B136" s="2145">
        <v>92</v>
      </c>
      <c r="C136" s="2145"/>
      <c r="D136" s="897"/>
      <c r="E136" s="930"/>
      <c r="F136" s="132"/>
      <c r="G136" s="850"/>
      <c r="H136" s="846"/>
      <c r="I136" s="847"/>
      <c r="J136" s="847"/>
      <c r="K136" s="847"/>
      <c r="L136" s="848"/>
      <c r="M136" s="214"/>
      <c r="N136" s="214"/>
      <c r="O136" s="214"/>
      <c r="P136" s="849"/>
      <c r="Q136" s="823"/>
      <c r="R136" s="846"/>
    </row>
    <row r="137" spans="1:21" s="883" customFormat="1" ht="22.5" hidden="1" customHeight="1">
      <c r="B137" s="2145">
        <v>93</v>
      </c>
      <c r="C137" s="2145"/>
      <c r="D137" s="198"/>
      <c r="E137" s="928"/>
      <c r="F137" s="198"/>
      <c r="G137" s="851"/>
      <c r="H137" s="852"/>
      <c r="I137" s="852"/>
      <c r="J137" s="852"/>
      <c r="K137" s="852"/>
      <c r="L137" s="853"/>
      <c r="M137" s="198"/>
      <c r="N137" s="198"/>
      <c r="O137" s="198"/>
      <c r="P137" s="854"/>
      <c r="Q137" s="782"/>
      <c r="R137" s="855"/>
    </row>
    <row r="138" spans="1:21" s="764" customFormat="1" ht="22.5" hidden="1" customHeight="1">
      <c r="B138" s="2145">
        <v>94</v>
      </c>
      <c r="C138" s="2145"/>
      <c r="D138" s="198"/>
      <c r="E138" s="865"/>
      <c r="F138" s="198"/>
      <c r="G138" s="851"/>
      <c r="H138" s="846"/>
      <c r="I138" s="847"/>
      <c r="J138" s="852"/>
      <c r="K138" s="852"/>
      <c r="L138" s="848"/>
      <c r="M138" s="214"/>
      <c r="N138" s="214"/>
      <c r="O138" s="214"/>
      <c r="P138" s="849"/>
      <c r="Q138" s="823"/>
      <c r="R138" s="846"/>
      <c r="T138" s="931"/>
      <c r="U138" s="931"/>
    </row>
    <row r="139" spans="1:21" s="194" customFormat="1" ht="22.5" hidden="1" customHeight="1">
      <c r="B139" s="2145">
        <v>95</v>
      </c>
      <c r="C139" s="2145"/>
      <c r="D139" s="214"/>
      <c r="E139" s="929"/>
      <c r="F139" s="198"/>
      <c r="G139" s="777"/>
      <c r="H139" s="819"/>
      <c r="I139" s="783"/>
      <c r="J139" s="779"/>
      <c r="K139" s="779"/>
      <c r="L139" s="780"/>
      <c r="M139" s="775"/>
      <c r="N139" s="775"/>
      <c r="O139" s="775"/>
      <c r="P139" s="785"/>
      <c r="Q139" s="823"/>
      <c r="R139" s="1046"/>
    </row>
    <row r="140" spans="1:21" s="194" customFormat="1" ht="22.5" hidden="1" customHeight="1">
      <c r="B140" s="2145">
        <v>96</v>
      </c>
      <c r="C140" s="2145"/>
      <c r="D140" s="214"/>
      <c r="E140" s="929"/>
      <c r="F140" s="198"/>
      <c r="G140" s="851"/>
      <c r="H140" s="846"/>
      <c r="I140" s="847"/>
      <c r="J140" s="852"/>
      <c r="K140" s="852"/>
      <c r="L140" s="848"/>
      <c r="M140" s="214"/>
      <c r="N140" s="214"/>
      <c r="O140" s="214"/>
      <c r="P140" s="849"/>
      <c r="Q140" s="823"/>
      <c r="R140" s="846"/>
    </row>
    <row r="141" spans="1:21" s="194" customFormat="1" ht="7.5" customHeight="1">
      <c r="B141" s="2151"/>
      <c r="C141" s="2151"/>
      <c r="D141" s="217"/>
      <c r="E141" s="932"/>
      <c r="F141" s="208"/>
      <c r="G141" s="872"/>
      <c r="H141" s="856"/>
      <c r="I141" s="857"/>
      <c r="J141" s="868"/>
      <c r="K141" s="868"/>
      <c r="L141" s="858"/>
      <c r="M141" s="217"/>
      <c r="N141" s="217"/>
      <c r="O141" s="217"/>
      <c r="P141" s="859"/>
      <c r="Q141" s="834"/>
      <c r="R141" s="856"/>
    </row>
    <row r="142" spans="1:21" s="890" customFormat="1" ht="20.100000000000001" customHeight="1">
      <c r="A142" s="883"/>
      <c r="B142" s="1910"/>
      <c r="C142" s="1910"/>
      <c r="D142" s="233"/>
      <c r="E142" s="233"/>
      <c r="F142" s="233"/>
      <c r="G142" s="909"/>
      <c r="H142" s="233"/>
      <c r="I142" s="233"/>
      <c r="J142" s="233"/>
      <c r="K142" s="233"/>
      <c r="L142" s="933"/>
      <c r="M142" s="898"/>
      <c r="N142" s="2150" t="s">
        <v>724</v>
      </c>
      <c r="O142" s="1922"/>
      <c r="P142" s="934">
        <f>SUM(P122:P141)</f>
        <v>12</v>
      </c>
      <c r="Q142" s="935">
        <f>SUM(Q122:Q141)</f>
        <v>60442700</v>
      </c>
      <c r="R142" s="233"/>
    </row>
    <row r="143" spans="1:21" s="890" customFormat="1" ht="20.100000000000001" customHeight="1">
      <c r="A143" s="876"/>
      <c r="B143" s="936"/>
      <c r="C143" s="876"/>
      <c r="D143" s="883"/>
      <c r="E143" s="883"/>
      <c r="F143" s="883"/>
      <c r="G143" s="937"/>
      <c r="H143" s="938"/>
      <c r="I143" s="939"/>
      <c r="J143" s="876"/>
      <c r="K143" s="937"/>
      <c r="L143" s="940"/>
      <c r="M143" s="883"/>
      <c r="N143" s="2149" t="s">
        <v>703</v>
      </c>
      <c r="O143" s="2149"/>
      <c r="P143" s="911">
        <f>P142+P115+P87+P59+P31</f>
        <v>142</v>
      </c>
      <c r="Q143" s="941">
        <f>Q142+Q115+Q87+Q59+Q31</f>
        <v>275974673</v>
      </c>
      <c r="R143" s="942"/>
    </row>
    <row r="144" spans="1:21" s="890" customFormat="1" ht="20.100000000000001" hidden="1" customHeight="1">
      <c r="A144" s="876"/>
      <c r="B144" s="936"/>
      <c r="C144" s="876"/>
      <c r="D144" s="883"/>
      <c r="E144" s="883"/>
      <c r="F144" s="883"/>
      <c r="G144" s="937"/>
      <c r="H144" s="938"/>
      <c r="I144" s="939"/>
      <c r="J144" s="876"/>
      <c r="K144" s="937"/>
      <c r="L144" s="940"/>
      <c r="M144" s="883"/>
      <c r="N144" s="943"/>
      <c r="O144" s="943"/>
      <c r="P144" s="944"/>
      <c r="Q144" s="945"/>
      <c r="R144" s="942"/>
    </row>
    <row r="145" spans="1:19" s="890" customFormat="1" ht="20.100000000000001" customHeight="1">
      <c r="A145" s="876"/>
      <c r="B145" s="936"/>
      <c r="C145" s="876"/>
      <c r="D145" s="883"/>
      <c r="E145" s="883"/>
      <c r="F145" s="883"/>
      <c r="G145" s="937"/>
      <c r="H145" s="938"/>
      <c r="I145" s="939"/>
      <c r="J145" s="876"/>
      <c r="K145" s="937"/>
      <c r="L145" s="940"/>
      <c r="M145" s="883"/>
      <c r="N145" s="943"/>
      <c r="O145" s="943"/>
      <c r="P145" s="944"/>
      <c r="Q145" s="945"/>
      <c r="R145" s="942"/>
      <c r="S145" s="946"/>
    </row>
    <row r="146" spans="1:19" s="873" customFormat="1" ht="18.75" customHeight="1">
      <c r="B146" s="1091"/>
      <c r="D146" s="1939" t="s">
        <v>867</v>
      </c>
      <c r="E146" s="1939"/>
      <c r="F146" s="1939"/>
      <c r="G146" s="1939"/>
      <c r="H146" s="1092"/>
      <c r="I146" s="1896"/>
      <c r="J146" s="1951"/>
      <c r="K146" s="1951"/>
      <c r="L146" s="1093"/>
      <c r="M146" s="1896" t="str">
        <f>'B - RB'!M64:P64</f>
        <v>Jakarta, 1 Juli 2015</v>
      </c>
      <c r="N146" s="1896"/>
      <c r="O146" s="1896"/>
      <c r="P146" s="1896"/>
      <c r="Q146" s="1094"/>
      <c r="R146" s="1095"/>
    </row>
    <row r="147" spans="1:19" s="873" customFormat="1" ht="18.75" customHeight="1">
      <c r="B147" s="1091"/>
      <c r="D147" s="1948" t="s">
        <v>868</v>
      </c>
      <c r="E147" s="1948"/>
      <c r="F147" s="1948"/>
      <c r="G147" s="1948"/>
      <c r="H147" s="1096"/>
      <c r="I147" s="1097"/>
      <c r="J147" s="1097"/>
      <c r="K147" s="1097"/>
      <c r="L147" s="1093"/>
      <c r="M147" s="1896" t="str">
        <f>'B - RB'!M65:P65</f>
        <v>Pengurus Barang</v>
      </c>
      <c r="N147" s="1897"/>
      <c r="O147" s="1897"/>
      <c r="P147" s="1897"/>
      <c r="Q147" s="1094"/>
      <c r="R147" s="1095"/>
    </row>
    <row r="148" spans="1:19" s="873" customFormat="1" ht="21.75" customHeight="1">
      <c r="B148" s="1091"/>
      <c r="D148" s="1098"/>
      <c r="E148" s="1098"/>
      <c r="F148" s="1098"/>
      <c r="G148" s="1098"/>
      <c r="H148" s="1096"/>
      <c r="I148" s="1097"/>
      <c r="J148" s="1097"/>
      <c r="K148" s="1097"/>
      <c r="L148" s="1093"/>
      <c r="M148" s="1099"/>
      <c r="N148" s="1100"/>
      <c r="O148" s="1100"/>
      <c r="P148" s="1100"/>
      <c r="Q148" s="1094"/>
      <c r="R148" s="1095"/>
    </row>
    <row r="149" spans="1:19" s="873" customFormat="1" ht="21.75" customHeight="1">
      <c r="B149" s="1091"/>
      <c r="D149" s="1949"/>
      <c r="E149" s="1949"/>
      <c r="F149" s="1949"/>
      <c r="G149" s="1949"/>
      <c r="H149" s="1101"/>
      <c r="I149" s="1102"/>
      <c r="J149" s="1102"/>
      <c r="K149" s="1102"/>
      <c r="L149" s="1093"/>
      <c r="M149" s="1904"/>
      <c r="N149" s="1904"/>
      <c r="O149" s="1904"/>
      <c r="P149" s="1904"/>
      <c r="Q149" s="1094"/>
      <c r="R149" s="1095"/>
    </row>
    <row r="150" spans="1:19" s="873" customFormat="1" ht="18.75" customHeight="1">
      <c r="B150" s="1103"/>
      <c r="D150" s="1950" t="s">
        <v>699</v>
      </c>
      <c r="E150" s="1950"/>
      <c r="F150" s="1950"/>
      <c r="G150" s="1950"/>
      <c r="H150" s="1104"/>
      <c r="I150" s="1105"/>
      <c r="J150" s="1105"/>
      <c r="K150" s="1105"/>
      <c r="L150" s="1093"/>
      <c r="M150" s="1905" t="s">
        <v>1123</v>
      </c>
      <c r="N150" s="1905"/>
      <c r="O150" s="1905"/>
      <c r="P150" s="1905"/>
      <c r="Q150" s="1094"/>
      <c r="R150" s="1095"/>
    </row>
    <row r="151" spans="1:19" s="873" customFormat="1" ht="18.75" customHeight="1">
      <c r="B151" s="1091"/>
      <c r="D151" s="1947" t="s">
        <v>910</v>
      </c>
      <c r="E151" s="1947"/>
      <c r="F151" s="1947"/>
      <c r="G151" s="1947"/>
      <c r="H151" s="1106"/>
      <c r="I151" s="1107"/>
      <c r="J151" s="1107"/>
      <c r="K151" s="1107"/>
      <c r="L151" s="1093"/>
      <c r="M151" s="1907" t="s">
        <v>1124</v>
      </c>
      <c r="N151" s="1907"/>
      <c r="O151" s="1907"/>
      <c r="P151" s="1907"/>
      <c r="Q151" s="1094"/>
      <c r="R151" s="1095"/>
    </row>
    <row r="152" spans="1:19" ht="20.100000000000001" customHeight="1">
      <c r="R152" s="194"/>
    </row>
    <row r="153" spans="1:19" ht="20.100000000000001" customHeight="1">
      <c r="R153" s="194"/>
    </row>
    <row r="154" spans="1:19" ht="20.100000000000001" customHeight="1">
      <c r="R154" s="194"/>
    </row>
    <row r="155" spans="1:19" ht="20.100000000000001" customHeight="1">
      <c r="G155" s="947"/>
      <c r="I155" s="948"/>
      <c r="R155" s="194"/>
    </row>
    <row r="156" spans="1:19" ht="20.100000000000001" customHeight="1">
      <c r="R156" s="194"/>
    </row>
    <row r="157" spans="1:19" ht="20.100000000000001" customHeight="1">
      <c r="R157" s="194"/>
    </row>
    <row r="158" spans="1:19" ht="20.100000000000001" customHeight="1">
      <c r="R158" s="194"/>
    </row>
    <row r="159" spans="1:19" ht="20.100000000000001" customHeight="1"/>
    <row r="160" spans="1:19" ht="20.100000000000001" customHeight="1"/>
    <row r="161" ht="20.100000000000001" customHeight="1"/>
    <row r="162" ht="20.100000000000001" customHeight="1"/>
  </sheetData>
  <mergeCells count="208">
    <mergeCell ref="R89:R91"/>
    <mergeCell ref="B89:F89"/>
    <mergeCell ref="G89:I89"/>
    <mergeCell ref="J89:J91"/>
    <mergeCell ref="I90:I91"/>
    <mergeCell ref="B90:C91"/>
    <mergeCell ref="P89:Q90"/>
    <mergeCell ref="D90:D91"/>
    <mergeCell ref="B110:C110"/>
    <mergeCell ref="E92:F92"/>
    <mergeCell ref="N89:N91"/>
    <mergeCell ref="O89:O91"/>
    <mergeCell ref="K89:K91"/>
    <mergeCell ref="G90:G91"/>
    <mergeCell ref="L89:L91"/>
    <mergeCell ref="M89:M91"/>
    <mergeCell ref="H90:H91"/>
    <mergeCell ref="E90:F91"/>
    <mergeCell ref="B94:C94"/>
    <mergeCell ref="B95:C95"/>
    <mergeCell ref="B104:C104"/>
    <mergeCell ref="B96:C96"/>
    <mergeCell ref="B1:R1"/>
    <mergeCell ref="B2:R2"/>
    <mergeCell ref="B12:F12"/>
    <mergeCell ref="G12:I12"/>
    <mergeCell ref="J12:J14"/>
    <mergeCell ref="K12:K14"/>
    <mergeCell ref="L12:L14"/>
    <mergeCell ref="M12:M14"/>
    <mergeCell ref="N12:N14"/>
    <mergeCell ref="O12:O14"/>
    <mergeCell ref="P12:Q13"/>
    <mergeCell ref="R12:R14"/>
    <mergeCell ref="B13:C14"/>
    <mergeCell ref="D13:D14"/>
    <mergeCell ref="E13:F14"/>
    <mergeCell ref="G13:G14"/>
    <mergeCell ref="H13:H14"/>
    <mergeCell ref="I13:I14"/>
    <mergeCell ref="P61:Q62"/>
    <mergeCell ref="G62:G63"/>
    <mergeCell ref="K61:K63"/>
    <mergeCell ref="B72:C72"/>
    <mergeCell ref="B19:C19"/>
    <mergeCell ref="B40:C40"/>
    <mergeCell ref="B25:C25"/>
    <mergeCell ref="B24:C24"/>
    <mergeCell ref="B29:C29"/>
    <mergeCell ref="B30:C30"/>
    <mergeCell ref="B23:C23"/>
    <mergeCell ref="B26:C26"/>
    <mergeCell ref="B27:C27"/>
    <mergeCell ref="B28:C28"/>
    <mergeCell ref="J33:J35"/>
    <mergeCell ref="B20:C20"/>
    <mergeCell ref="B66:C66"/>
    <mergeCell ref="B21:C21"/>
    <mergeCell ref="B22:C22"/>
    <mergeCell ref="B34:C35"/>
    <mergeCell ref="D34:D35"/>
    <mergeCell ref="E34:F35"/>
    <mergeCell ref="G34:G35"/>
    <mergeCell ref="B56:C56"/>
    <mergeCell ref="B57:C57"/>
    <mergeCell ref="B58:C58"/>
    <mergeCell ref="B44:C44"/>
    <mergeCell ref="B15:C15"/>
    <mergeCell ref="E15:F15"/>
    <mergeCell ref="B17:C17"/>
    <mergeCell ref="B18:C18"/>
    <mergeCell ref="B16:R16"/>
    <mergeCell ref="B118:C119"/>
    <mergeCell ref="N33:N35"/>
    <mergeCell ref="O33:O35"/>
    <mergeCell ref="P33:Q34"/>
    <mergeCell ref="R61:R63"/>
    <mergeCell ref="N61:N63"/>
    <mergeCell ref="E64:F64"/>
    <mergeCell ref="B62:C63"/>
    <mergeCell ref="D62:D63"/>
    <mergeCell ref="E62:F63"/>
    <mergeCell ref="B64:C64"/>
    <mergeCell ref="B61:F61"/>
    <mergeCell ref="B45:C45"/>
    <mergeCell ref="B53:C53"/>
    <mergeCell ref="B52:C52"/>
    <mergeCell ref="B46:C46"/>
    <mergeCell ref="B120:C120"/>
    <mergeCell ref="B106:C106"/>
    <mergeCell ref="B108:C108"/>
    <mergeCell ref="B97:C97"/>
    <mergeCell ref="B105:C105"/>
    <mergeCell ref="B111:C111"/>
    <mergeCell ref="B112:C112"/>
    <mergeCell ref="B103:C103"/>
    <mergeCell ref="B113:C113"/>
    <mergeCell ref="B114:C114"/>
    <mergeCell ref="B101:C101"/>
    <mergeCell ref="B109:C109"/>
    <mergeCell ref="B47:C47"/>
    <mergeCell ref="B49:C49"/>
    <mergeCell ref="G33:I33"/>
    <mergeCell ref="B41:C41"/>
    <mergeCell ref="B42:C42"/>
    <mergeCell ref="B50:C50"/>
    <mergeCell ref="B51:C51"/>
    <mergeCell ref="B54:C54"/>
    <mergeCell ref="B55:C55"/>
    <mergeCell ref="J61:J63"/>
    <mergeCell ref="B68:C68"/>
    <mergeCell ref="B69:C69"/>
    <mergeCell ref="B65:R65"/>
    <mergeCell ref="B38:C38"/>
    <mergeCell ref="B39:C39"/>
    <mergeCell ref="B43:C43"/>
    <mergeCell ref="B48:C48"/>
    <mergeCell ref="B33:F33"/>
    <mergeCell ref="H34:H35"/>
    <mergeCell ref="O61:O63"/>
    <mergeCell ref="G61:I61"/>
    <mergeCell ref="L61:L63"/>
    <mergeCell ref="H62:H63"/>
    <mergeCell ref="I62:I63"/>
    <mergeCell ref="M61:M63"/>
    <mergeCell ref="E36:F36"/>
    <mergeCell ref="B37:R37"/>
    <mergeCell ref="I34:I35"/>
    <mergeCell ref="K33:K35"/>
    <mergeCell ref="B36:C36"/>
    <mergeCell ref="L33:L35"/>
    <mergeCell ref="M33:M35"/>
    <mergeCell ref="R33:R35"/>
    <mergeCell ref="B85:C85"/>
    <mergeCell ref="B73:C73"/>
    <mergeCell ref="B67:C67"/>
    <mergeCell ref="B80:C80"/>
    <mergeCell ref="B75:C75"/>
    <mergeCell ref="B77:C77"/>
    <mergeCell ref="B78:C78"/>
    <mergeCell ref="B70:C70"/>
    <mergeCell ref="B92:C92"/>
    <mergeCell ref="B71:C71"/>
    <mergeCell ref="B79:C79"/>
    <mergeCell ref="B84:C84"/>
    <mergeCell ref="B74:C74"/>
    <mergeCell ref="B82:C82"/>
    <mergeCell ref="B76:C76"/>
    <mergeCell ref="B81:C81"/>
    <mergeCell ref="B86:C86"/>
    <mergeCell ref="B83:C83"/>
    <mergeCell ref="D118:D119"/>
    <mergeCell ref="E118:F119"/>
    <mergeCell ref="G118:G119"/>
    <mergeCell ref="B136:C136"/>
    <mergeCell ref="B135:C135"/>
    <mergeCell ref="B126:C126"/>
    <mergeCell ref="B98:C98"/>
    <mergeCell ref="B93:R93"/>
    <mergeCell ref="N117:N119"/>
    <mergeCell ref="K117:K119"/>
    <mergeCell ref="M117:M119"/>
    <mergeCell ref="H118:H119"/>
    <mergeCell ref="I118:I119"/>
    <mergeCell ref="O117:O119"/>
    <mergeCell ref="B107:C107"/>
    <mergeCell ref="L117:L119"/>
    <mergeCell ref="P117:Q118"/>
    <mergeCell ref="R117:R119"/>
    <mergeCell ref="G117:I117"/>
    <mergeCell ref="J117:J119"/>
    <mergeCell ref="B100:C100"/>
    <mergeCell ref="B99:C99"/>
    <mergeCell ref="B102:C102"/>
    <mergeCell ref="B117:F117"/>
    <mergeCell ref="B139:C139"/>
    <mergeCell ref="B140:C140"/>
    <mergeCell ref="E120:F120"/>
    <mergeCell ref="B121:R121"/>
    <mergeCell ref="B133:C133"/>
    <mergeCell ref="B128:C128"/>
    <mergeCell ref="B129:C129"/>
    <mergeCell ref="B125:C125"/>
    <mergeCell ref="D150:G150"/>
    <mergeCell ref="M150:P150"/>
    <mergeCell ref="N143:O143"/>
    <mergeCell ref="N142:O142"/>
    <mergeCell ref="B142:C142"/>
    <mergeCell ref="B141:C141"/>
    <mergeCell ref="B138:C138"/>
    <mergeCell ref="B127:C127"/>
    <mergeCell ref="B130:C130"/>
    <mergeCell ref="B131:C131"/>
    <mergeCell ref="B132:C132"/>
    <mergeCell ref="B134:C134"/>
    <mergeCell ref="B137:C137"/>
    <mergeCell ref="B124:C124"/>
    <mergeCell ref="B122:C122"/>
    <mergeCell ref="B123:C123"/>
    <mergeCell ref="D151:G151"/>
    <mergeCell ref="M151:P151"/>
    <mergeCell ref="D146:G146"/>
    <mergeCell ref="I146:K146"/>
    <mergeCell ref="M146:P146"/>
    <mergeCell ref="D147:G147"/>
    <mergeCell ref="M147:P147"/>
    <mergeCell ref="D149:G149"/>
    <mergeCell ref="M149:P149"/>
  </mergeCells>
  <phoneticPr fontId="20" type="noConversion"/>
  <pageMargins left="0.3" right="0" top="0.8" bottom="0.5" header="0.31496062992126" footer="0.31496062992126"/>
  <pageSetup paperSize="5" scale="80" orientation="landscape" horizontalDpi="300" verticalDpi="300" r:id="rId1"/>
  <headerFooter>
    <oddFooter>&amp;C&amp;8&amp;P
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F0"/>
  </sheetPr>
  <dimension ref="A1:S110"/>
  <sheetViews>
    <sheetView topLeftCell="A73" zoomScale="70" zoomScaleNormal="70" workbookViewId="0">
      <selection activeCell="K23" sqref="K23"/>
    </sheetView>
  </sheetViews>
  <sheetFormatPr defaultRowHeight="12.75"/>
  <cols>
    <col min="1" max="1" width="3" style="99" customWidth="1"/>
    <col min="2" max="2" width="2.85546875" style="99" customWidth="1"/>
    <col min="3" max="3" width="1.7109375" style="99" customWidth="1"/>
    <col min="4" max="4" width="10.85546875" style="99" customWidth="1"/>
    <col min="5" max="5" width="11" style="99" customWidth="1"/>
    <col min="6" max="6" width="1.28515625" style="99" customWidth="1"/>
    <col min="7" max="7" width="28" style="99" customWidth="1"/>
    <col min="8" max="8" width="21" style="879" customWidth="1"/>
    <col min="9" max="9" width="15.7109375" style="880" customWidth="1"/>
    <col min="10" max="13" width="9.42578125" style="99" customWidth="1"/>
    <col min="14" max="14" width="7.7109375" style="99" customWidth="1"/>
    <col min="15" max="15" width="9.42578125" style="99" customWidth="1"/>
    <col min="16" max="16" width="8" style="99" customWidth="1"/>
    <col min="17" max="17" width="19.7109375" style="99" customWidth="1"/>
    <col min="18" max="18" width="22.7109375" style="99" customWidth="1"/>
    <col min="19" max="16384" width="9.140625" style="99"/>
  </cols>
  <sheetData>
    <row r="1" spans="1:18" s="950" customFormat="1" ht="20.100000000000001" customHeight="1">
      <c r="A1" s="949"/>
      <c r="B1" s="2156" t="s">
        <v>706</v>
      </c>
      <c r="C1" s="2156"/>
      <c r="D1" s="2156"/>
      <c r="E1" s="2156"/>
      <c r="F1" s="2156"/>
      <c r="G1" s="2156"/>
      <c r="H1" s="2156"/>
      <c r="I1" s="2156"/>
      <c r="J1" s="2156"/>
      <c r="K1" s="2156"/>
      <c r="L1" s="2156"/>
      <c r="M1" s="2156"/>
      <c r="N1" s="2156"/>
      <c r="O1" s="2156"/>
      <c r="P1" s="2156"/>
      <c r="Q1" s="2156"/>
      <c r="R1" s="2156"/>
    </row>
    <row r="2" spans="1:18" s="950" customFormat="1" ht="20.100000000000001" customHeight="1">
      <c r="A2" s="949"/>
      <c r="B2" s="2157" t="s">
        <v>707</v>
      </c>
      <c r="C2" s="2157"/>
      <c r="D2" s="2157"/>
      <c r="E2" s="2157"/>
      <c r="F2" s="2157"/>
      <c r="G2" s="2157"/>
      <c r="H2" s="2157"/>
      <c r="I2" s="2157"/>
      <c r="J2" s="2157"/>
      <c r="K2" s="2157"/>
      <c r="L2" s="2157"/>
      <c r="M2" s="2157"/>
      <c r="N2" s="2157"/>
      <c r="O2" s="2157"/>
      <c r="P2" s="2157"/>
      <c r="Q2" s="2157"/>
      <c r="R2" s="2157"/>
    </row>
    <row r="3" spans="1:18" ht="15" customHeight="1">
      <c r="A3" s="873"/>
      <c r="B3" s="951" t="str">
        <f>'B - UKS I'!B3</f>
        <v>Provinsi</v>
      </c>
      <c r="C3" s="951"/>
      <c r="D3" s="951"/>
      <c r="E3" s="951"/>
      <c r="F3" s="952" t="s">
        <v>1</v>
      </c>
      <c r="G3" s="873" t="str">
        <f>'B - UKS I'!G3</f>
        <v>DAERAH KHUSUS IBUKOTA JAKARTA</v>
      </c>
      <c r="H3" s="873"/>
      <c r="I3" s="873"/>
      <c r="J3" s="873"/>
      <c r="K3" s="873"/>
      <c r="L3" s="873"/>
      <c r="M3" s="873"/>
      <c r="N3" s="873"/>
      <c r="O3" s="873"/>
      <c r="P3" s="873"/>
      <c r="Q3" s="873"/>
      <c r="R3" s="873"/>
    </row>
    <row r="4" spans="1:18" ht="15" customHeight="1">
      <c r="A4" s="873"/>
      <c r="B4" s="951" t="str">
        <f>'B - UKS I'!B4</f>
        <v>Kab./Kota</v>
      </c>
      <c r="C4" s="951"/>
      <c r="D4" s="951"/>
      <c r="E4" s="951"/>
      <c r="F4" s="952" t="s">
        <v>1</v>
      </c>
      <c r="G4" s="873" t="str">
        <f>'B - UKS I'!G4</f>
        <v>KOTA JAKARTA TIMUR</v>
      </c>
      <c r="H4" s="873"/>
      <c r="I4" s="873"/>
      <c r="J4" s="873"/>
      <c r="K4" s="873"/>
      <c r="L4" s="873"/>
      <c r="M4" s="873"/>
      <c r="N4" s="873"/>
      <c r="O4" s="873"/>
      <c r="P4" s="873"/>
      <c r="Q4" s="873"/>
      <c r="R4" s="873"/>
    </row>
    <row r="5" spans="1:18" ht="15" customHeight="1">
      <c r="A5" s="873"/>
      <c r="B5" s="951" t="str">
        <f>'B - UKS I'!B5</f>
        <v>Bidang</v>
      </c>
      <c r="C5" s="951"/>
      <c r="D5" s="951"/>
      <c r="E5" s="951"/>
      <c r="F5" s="952" t="s">
        <v>1</v>
      </c>
      <c r="G5" s="873" t="str">
        <f>'B - UKS I'!G5</f>
        <v>BIDANG KESEHATAN</v>
      </c>
      <c r="H5" s="873"/>
      <c r="I5" s="873"/>
      <c r="J5" s="873"/>
      <c r="K5" s="873"/>
      <c r="L5" s="873"/>
      <c r="M5" s="873"/>
      <c r="N5" s="873"/>
      <c r="O5" s="873"/>
      <c r="P5" s="873"/>
      <c r="Q5" s="873"/>
      <c r="R5" s="873"/>
    </row>
    <row r="6" spans="1:18" ht="15" customHeight="1">
      <c r="A6" s="873"/>
      <c r="B6" s="951" t="str">
        <f>'B - UKS I'!B6</f>
        <v>Unit Organisasi</v>
      </c>
      <c r="C6" s="951"/>
      <c r="D6" s="951"/>
      <c r="E6" s="951"/>
      <c r="F6" s="952" t="s">
        <v>1</v>
      </c>
      <c r="G6" s="873" t="str">
        <f>'B - UKS I'!G6</f>
        <v>SUDIN KESEHATAN MASYARAKAT</v>
      </c>
      <c r="H6" s="873"/>
      <c r="I6" s="873"/>
      <c r="J6" s="873"/>
      <c r="K6" s="873"/>
      <c r="L6" s="873"/>
      <c r="M6" s="873"/>
      <c r="N6" s="873"/>
      <c r="O6" s="873"/>
      <c r="P6" s="873"/>
      <c r="Q6" s="873"/>
      <c r="R6" s="873"/>
    </row>
    <row r="7" spans="1:18" ht="15" customHeight="1">
      <c r="A7" s="873"/>
      <c r="B7" s="951" t="str">
        <f>'B - UKS I'!B7</f>
        <v>Sub Unit Organisasi</v>
      </c>
      <c r="C7" s="951"/>
      <c r="D7" s="951"/>
      <c r="E7" s="951"/>
      <c r="F7" s="952" t="s">
        <v>1</v>
      </c>
      <c r="G7" s="873" t="str">
        <f>'B - UKS I'!G7</f>
        <v>PKM KEC. MATRAMAN</v>
      </c>
      <c r="H7" s="873"/>
      <c r="I7" s="873"/>
      <c r="J7" s="873"/>
      <c r="K7" s="873"/>
      <c r="L7" s="873"/>
      <c r="M7" s="873"/>
      <c r="N7" s="873"/>
      <c r="O7" s="873"/>
      <c r="P7" s="873"/>
      <c r="Q7" s="873"/>
      <c r="R7" s="873"/>
    </row>
    <row r="8" spans="1:18" ht="15" customHeight="1">
      <c r="A8" s="873"/>
      <c r="B8" s="951" t="str">
        <f>'B - UKS I'!B8</f>
        <v>U P B</v>
      </c>
      <c r="C8" s="951"/>
      <c r="D8" s="951"/>
      <c r="E8" s="951"/>
      <c r="F8" s="952" t="s">
        <v>1</v>
      </c>
      <c r="G8" s="873" t="s">
        <v>712</v>
      </c>
      <c r="H8" s="873"/>
      <c r="I8" s="873"/>
      <c r="J8" s="873"/>
      <c r="K8" s="873"/>
      <c r="L8" s="873"/>
      <c r="M8" s="873"/>
      <c r="N8" s="873"/>
      <c r="O8" s="873"/>
      <c r="P8" s="873"/>
      <c r="Q8" s="873"/>
      <c r="R8" s="873"/>
    </row>
    <row r="9" spans="1:18" ht="15" customHeight="1">
      <c r="A9" s="873"/>
      <c r="B9" s="951" t="str">
        <f>'B - UKS I'!B9</f>
        <v xml:space="preserve">NO. KODE LOKASI </v>
      </c>
      <c r="C9" s="951"/>
      <c r="D9" s="951"/>
      <c r="E9" s="951"/>
      <c r="F9" s="952" t="s">
        <v>1</v>
      </c>
      <c r="G9" s="873" t="s">
        <v>713</v>
      </c>
      <c r="H9" s="873"/>
      <c r="I9" s="873"/>
      <c r="J9" s="873"/>
      <c r="K9" s="873"/>
      <c r="L9" s="873"/>
      <c r="M9" s="873"/>
      <c r="N9" s="873"/>
      <c r="O9" s="873"/>
      <c r="P9" s="873"/>
      <c r="Q9" s="873"/>
      <c r="R9" s="873"/>
    </row>
    <row r="10" spans="1:18" ht="6" customHeight="1"/>
    <row r="11" spans="1:18" ht="3" customHeight="1"/>
    <row r="12" spans="1:18" s="883" customFormat="1" ht="29.25" customHeight="1">
      <c r="B12" s="2153" t="s">
        <v>10</v>
      </c>
      <c r="C12" s="2153"/>
      <c r="D12" s="2153"/>
      <c r="E12" s="2153"/>
      <c r="F12" s="2153"/>
      <c r="G12" s="2153" t="s">
        <v>11</v>
      </c>
      <c r="H12" s="2153"/>
      <c r="I12" s="2153"/>
      <c r="J12" s="2153" t="s">
        <v>15</v>
      </c>
      <c r="K12" s="2153" t="s">
        <v>13</v>
      </c>
      <c r="L12" s="2153" t="s">
        <v>700</v>
      </c>
      <c r="M12" s="2153" t="s">
        <v>701</v>
      </c>
      <c r="N12" s="2153" t="s">
        <v>16</v>
      </c>
      <c r="O12" s="2153" t="s">
        <v>702</v>
      </c>
      <c r="P12" s="2153" t="s">
        <v>12</v>
      </c>
      <c r="Q12" s="2153"/>
      <c r="R12" s="2153" t="s">
        <v>17</v>
      </c>
    </row>
    <row r="13" spans="1:18" s="883" customFormat="1" ht="29.25" customHeight="1">
      <c r="B13" s="2153" t="s">
        <v>18</v>
      </c>
      <c r="C13" s="2153"/>
      <c r="D13" s="2153" t="s">
        <v>19</v>
      </c>
      <c r="E13" s="2153" t="s">
        <v>20</v>
      </c>
      <c r="F13" s="2153"/>
      <c r="G13" s="2153" t="s">
        <v>21</v>
      </c>
      <c r="H13" s="2153" t="s">
        <v>14</v>
      </c>
      <c r="I13" s="2153" t="s">
        <v>505</v>
      </c>
      <c r="J13" s="2153"/>
      <c r="K13" s="2153"/>
      <c r="L13" s="2153"/>
      <c r="M13" s="2153"/>
      <c r="N13" s="2153"/>
      <c r="O13" s="2153"/>
      <c r="P13" s="2153"/>
      <c r="Q13" s="2153"/>
      <c r="R13" s="2153"/>
    </row>
    <row r="14" spans="1:18" s="883" customFormat="1" ht="29.25" customHeight="1">
      <c r="B14" s="2153"/>
      <c r="C14" s="2153"/>
      <c r="D14" s="2153"/>
      <c r="E14" s="2153"/>
      <c r="F14" s="2153"/>
      <c r="G14" s="2153"/>
      <c r="H14" s="2153"/>
      <c r="I14" s="2153"/>
      <c r="J14" s="2153"/>
      <c r="K14" s="2153"/>
      <c r="L14" s="2153"/>
      <c r="M14" s="2153"/>
      <c r="N14" s="2153"/>
      <c r="O14" s="2153"/>
      <c r="P14" s="884" t="s">
        <v>22</v>
      </c>
      <c r="Q14" s="884" t="s">
        <v>23</v>
      </c>
      <c r="R14" s="2153"/>
    </row>
    <row r="15" spans="1:18" s="883" customFormat="1" ht="11.25" customHeight="1">
      <c r="B15" s="1916" t="s">
        <v>24</v>
      </c>
      <c r="C15" s="1917"/>
      <c r="D15" s="886" t="s">
        <v>25</v>
      </c>
      <c r="E15" s="1916" t="s">
        <v>26</v>
      </c>
      <c r="F15" s="1917"/>
      <c r="G15" s="887" t="s">
        <v>27</v>
      </c>
      <c r="H15" s="887" t="s">
        <v>28</v>
      </c>
      <c r="I15" s="887" t="s">
        <v>29</v>
      </c>
      <c r="J15" s="887" t="s">
        <v>30</v>
      </c>
      <c r="K15" s="887" t="s">
        <v>31</v>
      </c>
      <c r="L15" s="887" t="s">
        <v>32</v>
      </c>
      <c r="M15" s="887" t="s">
        <v>33</v>
      </c>
      <c r="N15" s="887" t="s">
        <v>34</v>
      </c>
      <c r="O15" s="887" t="s">
        <v>35</v>
      </c>
      <c r="P15" s="887" t="s">
        <v>36</v>
      </c>
      <c r="Q15" s="887" t="s">
        <v>37</v>
      </c>
      <c r="R15" s="887" t="s">
        <v>38</v>
      </c>
    </row>
    <row r="16" spans="1:18" s="890" customFormat="1" ht="8.25" customHeight="1">
      <c r="A16" s="883"/>
      <c r="B16" s="1915"/>
      <c r="C16" s="1913"/>
      <c r="D16" s="1913"/>
      <c r="E16" s="1913"/>
      <c r="F16" s="1913"/>
      <c r="G16" s="1913"/>
      <c r="H16" s="1913"/>
      <c r="I16" s="1913"/>
      <c r="J16" s="1913"/>
      <c r="K16" s="1913"/>
      <c r="L16" s="1913"/>
      <c r="M16" s="1913"/>
      <c r="N16" s="1913"/>
      <c r="O16" s="1913"/>
      <c r="P16" s="1913"/>
      <c r="Q16" s="1913"/>
      <c r="R16" s="1914"/>
    </row>
    <row r="17" spans="1:18" s="890" customFormat="1" ht="22.5" customHeight="1">
      <c r="A17" s="1531"/>
      <c r="B17" s="1915">
        <v>1</v>
      </c>
      <c r="C17" s="1914"/>
      <c r="D17" s="121" t="s">
        <v>575</v>
      </c>
      <c r="E17" s="892"/>
      <c r="F17" s="121"/>
      <c r="G17" s="893" t="s">
        <v>576</v>
      </c>
      <c r="H17" s="894" t="s">
        <v>42</v>
      </c>
      <c r="I17" s="121"/>
      <c r="J17" s="894" t="s">
        <v>43</v>
      </c>
      <c r="K17" s="894" t="s">
        <v>190</v>
      </c>
      <c r="L17" s="953">
        <v>1997</v>
      </c>
      <c r="M17" s="121"/>
      <c r="N17" s="121"/>
      <c r="O17" s="121" t="s">
        <v>242</v>
      </c>
      <c r="P17" s="1514">
        <v>1</v>
      </c>
      <c r="Q17" s="954">
        <v>100000</v>
      </c>
      <c r="R17" s="121"/>
    </row>
    <row r="18" spans="1:18" s="890" customFormat="1" ht="22.5" customHeight="1">
      <c r="A18" s="1531"/>
      <c r="B18" s="1909">
        <v>2</v>
      </c>
      <c r="C18" s="1942"/>
      <c r="D18" s="132"/>
      <c r="E18" s="194"/>
      <c r="F18" s="132"/>
      <c r="G18" s="860" t="s">
        <v>648</v>
      </c>
      <c r="H18" s="898" t="s">
        <v>42</v>
      </c>
      <c r="I18" s="132"/>
      <c r="J18" s="898" t="s">
        <v>43</v>
      </c>
      <c r="K18" s="898"/>
      <c r="L18" s="955">
        <v>2002</v>
      </c>
      <c r="M18" s="132"/>
      <c r="N18" s="132"/>
      <c r="O18" s="132" t="s">
        <v>242</v>
      </c>
      <c r="P18" s="1526">
        <v>11</v>
      </c>
      <c r="Q18" s="956">
        <v>660000</v>
      </c>
      <c r="R18" s="132"/>
    </row>
    <row r="19" spans="1:18" s="890" customFormat="1" ht="22.5" customHeight="1">
      <c r="A19" s="1531"/>
      <c r="B19" s="1909">
        <v>3</v>
      </c>
      <c r="C19" s="1942"/>
      <c r="D19" s="132" t="s">
        <v>259</v>
      </c>
      <c r="E19" s="194"/>
      <c r="F19" s="132"/>
      <c r="G19" s="860" t="s">
        <v>260</v>
      </c>
      <c r="H19" s="898" t="s">
        <v>1199</v>
      </c>
      <c r="I19" s="132"/>
      <c r="J19" s="898" t="s">
        <v>43</v>
      </c>
      <c r="K19" s="898" t="s">
        <v>647</v>
      </c>
      <c r="L19" s="955">
        <v>2003</v>
      </c>
      <c r="M19" s="132"/>
      <c r="N19" s="132"/>
      <c r="O19" s="132" t="s">
        <v>45</v>
      </c>
      <c r="P19" s="1526">
        <v>1</v>
      </c>
      <c r="Q19" s="956">
        <v>75000</v>
      </c>
      <c r="R19" s="132"/>
    </row>
    <row r="20" spans="1:18" s="890" customFormat="1" ht="22.5" customHeight="1">
      <c r="A20" s="1531"/>
      <c r="B20" s="1909">
        <v>4</v>
      </c>
      <c r="C20" s="1942"/>
      <c r="D20" s="132" t="s">
        <v>341</v>
      </c>
      <c r="E20" s="194"/>
      <c r="F20" s="132"/>
      <c r="G20" s="860" t="s">
        <v>342</v>
      </c>
      <c r="H20" s="898" t="s">
        <v>80</v>
      </c>
      <c r="I20" s="132"/>
      <c r="J20" s="898" t="s">
        <v>43</v>
      </c>
      <c r="K20" s="898" t="s">
        <v>647</v>
      </c>
      <c r="L20" s="955">
        <v>2005</v>
      </c>
      <c r="M20" s="132"/>
      <c r="N20" s="132"/>
      <c r="O20" s="132" t="s">
        <v>242</v>
      </c>
      <c r="P20" s="1526">
        <v>1</v>
      </c>
      <c r="Q20" s="956">
        <v>150000</v>
      </c>
      <c r="R20" s="132"/>
    </row>
    <row r="21" spans="1:18" s="890" customFormat="1" ht="22.5" customHeight="1">
      <c r="A21" s="1531"/>
      <c r="B21" s="1909">
        <v>5</v>
      </c>
      <c r="C21" s="1942"/>
      <c r="D21" s="132" t="s">
        <v>652</v>
      </c>
      <c r="E21" s="194"/>
      <c r="F21" s="132"/>
      <c r="G21" s="860" t="s">
        <v>653</v>
      </c>
      <c r="H21" s="898" t="s">
        <v>42</v>
      </c>
      <c r="I21" s="132"/>
      <c r="J21" s="898" t="s">
        <v>43</v>
      </c>
      <c r="K21" s="898" t="s">
        <v>190</v>
      </c>
      <c r="L21" s="955">
        <v>2005</v>
      </c>
      <c r="M21" s="132"/>
      <c r="N21" s="132"/>
      <c r="O21" s="132" t="s">
        <v>242</v>
      </c>
      <c r="P21" s="1526">
        <v>5</v>
      </c>
      <c r="Q21" s="956">
        <v>1000000</v>
      </c>
      <c r="R21" s="132"/>
    </row>
    <row r="22" spans="1:18" s="890" customFormat="1" ht="22.5" customHeight="1">
      <c r="A22" s="1531"/>
      <c r="B22" s="1909">
        <v>6</v>
      </c>
      <c r="C22" s="1942"/>
      <c r="D22" s="132" t="s">
        <v>251</v>
      </c>
      <c r="E22" s="194"/>
      <c r="F22" s="132"/>
      <c r="G22" s="860" t="s">
        <v>253</v>
      </c>
      <c r="H22" s="898" t="s">
        <v>42</v>
      </c>
      <c r="I22" s="132"/>
      <c r="J22" s="898" t="s">
        <v>43</v>
      </c>
      <c r="K22" s="898"/>
      <c r="L22" s="955">
        <v>2005</v>
      </c>
      <c r="M22" s="132"/>
      <c r="N22" s="132"/>
      <c r="O22" s="132"/>
      <c r="P22" s="1526">
        <v>4</v>
      </c>
      <c r="Q22" s="956">
        <v>2640000</v>
      </c>
      <c r="R22" s="132"/>
    </row>
    <row r="23" spans="1:18" s="890" customFormat="1" ht="22.5" customHeight="1">
      <c r="A23" s="1531"/>
      <c r="B23" s="1909">
        <v>7</v>
      </c>
      <c r="C23" s="1942"/>
      <c r="D23" s="132"/>
      <c r="E23" s="194"/>
      <c r="F23" s="132"/>
      <c r="G23" s="860" t="s">
        <v>1198</v>
      </c>
      <c r="H23" s="898" t="s">
        <v>42</v>
      </c>
      <c r="I23" s="132"/>
      <c r="J23" s="898" t="s">
        <v>43</v>
      </c>
      <c r="K23" s="898"/>
      <c r="L23" s="955">
        <v>2005</v>
      </c>
      <c r="M23" s="132"/>
      <c r="N23" s="132"/>
      <c r="O23" s="132" t="s">
        <v>242</v>
      </c>
      <c r="P23" s="1526">
        <v>1</v>
      </c>
      <c r="Q23" s="956">
        <v>200000</v>
      </c>
      <c r="R23" s="132"/>
    </row>
    <row r="24" spans="1:18" s="890" customFormat="1" ht="22.5" customHeight="1">
      <c r="A24" s="1531"/>
      <c r="B24" s="1909">
        <v>8</v>
      </c>
      <c r="C24" s="1942"/>
      <c r="D24" s="132" t="s">
        <v>540</v>
      </c>
      <c r="E24" s="194"/>
      <c r="F24" s="132"/>
      <c r="G24" s="860" t="s">
        <v>541</v>
      </c>
      <c r="H24" s="901" t="s">
        <v>228</v>
      </c>
      <c r="I24" s="132"/>
      <c r="J24" s="898" t="s">
        <v>43</v>
      </c>
      <c r="K24" s="898" t="s">
        <v>190</v>
      </c>
      <c r="L24" s="955">
        <v>2006</v>
      </c>
      <c r="M24" s="132"/>
      <c r="N24" s="132"/>
      <c r="O24" s="132" t="s">
        <v>45</v>
      </c>
      <c r="P24" s="1526">
        <v>4</v>
      </c>
      <c r="Q24" s="956">
        <v>400000</v>
      </c>
      <c r="R24" s="132"/>
    </row>
    <row r="25" spans="1:18" s="890" customFormat="1" ht="22.5" customHeight="1">
      <c r="A25" s="1531"/>
      <c r="B25" s="1909">
        <v>9</v>
      </c>
      <c r="C25" s="1942"/>
      <c r="D25" s="132" t="s">
        <v>540</v>
      </c>
      <c r="E25" s="194"/>
      <c r="F25" s="132"/>
      <c r="G25" s="860" t="s">
        <v>541</v>
      </c>
      <c r="H25" s="898" t="s">
        <v>228</v>
      </c>
      <c r="I25" s="132"/>
      <c r="J25" s="898" t="s">
        <v>43</v>
      </c>
      <c r="K25" s="898" t="s">
        <v>190</v>
      </c>
      <c r="L25" s="955">
        <v>2006</v>
      </c>
      <c r="M25" s="132"/>
      <c r="N25" s="132"/>
      <c r="O25" s="132" t="s">
        <v>45</v>
      </c>
      <c r="P25" s="1526">
        <v>3</v>
      </c>
      <c r="Q25" s="956">
        <v>300000</v>
      </c>
      <c r="R25" s="132"/>
    </row>
    <row r="26" spans="1:18" s="890" customFormat="1" ht="22.5" customHeight="1">
      <c r="A26" s="1531"/>
      <c r="B26" s="1909">
        <v>10</v>
      </c>
      <c r="C26" s="1942"/>
      <c r="D26" s="132" t="s">
        <v>98</v>
      </c>
      <c r="E26" s="194"/>
      <c r="F26" s="132"/>
      <c r="G26" s="860" t="s">
        <v>100</v>
      </c>
      <c r="H26" s="898" t="s">
        <v>654</v>
      </c>
      <c r="I26" s="132"/>
      <c r="J26" s="898" t="s">
        <v>43</v>
      </c>
      <c r="K26" s="898" t="s">
        <v>647</v>
      </c>
      <c r="L26" s="955">
        <v>2006</v>
      </c>
      <c r="M26" s="132"/>
      <c r="N26" s="132"/>
      <c r="O26" s="132" t="s">
        <v>45</v>
      </c>
      <c r="P26" s="1526">
        <v>1</v>
      </c>
      <c r="Q26" s="956">
        <v>1970000</v>
      </c>
      <c r="R26" s="132"/>
    </row>
    <row r="27" spans="1:18" s="890" customFormat="1" ht="22.5" customHeight="1">
      <c r="A27" s="1531"/>
      <c r="B27" s="1909">
        <v>11</v>
      </c>
      <c r="C27" s="1942"/>
      <c r="D27" s="132" t="s">
        <v>102</v>
      </c>
      <c r="E27" s="194"/>
      <c r="F27" s="132"/>
      <c r="G27" s="860" t="s">
        <v>104</v>
      </c>
      <c r="H27" s="898" t="s">
        <v>655</v>
      </c>
      <c r="I27" s="132"/>
      <c r="J27" s="898" t="s">
        <v>43</v>
      </c>
      <c r="K27" s="898" t="s">
        <v>647</v>
      </c>
      <c r="L27" s="955">
        <v>2006</v>
      </c>
      <c r="M27" s="132"/>
      <c r="N27" s="132"/>
      <c r="O27" s="132" t="s">
        <v>242</v>
      </c>
      <c r="P27" s="1526">
        <v>1</v>
      </c>
      <c r="Q27" s="956">
        <v>900000</v>
      </c>
      <c r="R27" s="901"/>
    </row>
    <row r="28" spans="1:18" s="890" customFormat="1" ht="22.5" customHeight="1">
      <c r="A28" s="1531"/>
      <c r="B28" s="1909">
        <v>12</v>
      </c>
      <c r="C28" s="1942"/>
      <c r="D28" s="132" t="s">
        <v>543</v>
      </c>
      <c r="E28" s="194"/>
      <c r="F28" s="132"/>
      <c r="G28" s="860" t="s">
        <v>544</v>
      </c>
      <c r="H28" s="898" t="s">
        <v>185</v>
      </c>
      <c r="I28" s="132"/>
      <c r="J28" s="898" t="s">
        <v>43</v>
      </c>
      <c r="K28" s="898" t="s">
        <v>647</v>
      </c>
      <c r="L28" s="955">
        <v>2006</v>
      </c>
      <c r="M28" s="132"/>
      <c r="N28" s="132"/>
      <c r="O28" s="132" t="s">
        <v>242</v>
      </c>
      <c r="P28" s="1526">
        <v>1</v>
      </c>
      <c r="Q28" s="956">
        <v>2500000</v>
      </c>
      <c r="R28" s="132"/>
    </row>
    <row r="29" spans="1:18" s="890" customFormat="1" ht="22.5" customHeight="1">
      <c r="A29" s="1531"/>
      <c r="B29" s="1909">
        <v>13</v>
      </c>
      <c r="C29" s="1942"/>
      <c r="D29" s="132" t="s">
        <v>201</v>
      </c>
      <c r="E29" s="194"/>
      <c r="F29" s="132"/>
      <c r="G29" s="860" t="s">
        <v>202</v>
      </c>
      <c r="H29" s="901" t="s">
        <v>269</v>
      </c>
      <c r="I29" s="132"/>
      <c r="J29" s="898" t="s">
        <v>43</v>
      </c>
      <c r="K29" s="898" t="s">
        <v>647</v>
      </c>
      <c r="L29" s="955">
        <v>2007</v>
      </c>
      <c r="M29" s="132"/>
      <c r="N29" s="132"/>
      <c r="O29" s="132" t="s">
        <v>242</v>
      </c>
      <c r="P29" s="1526">
        <v>1</v>
      </c>
      <c r="Q29" s="956">
        <v>3160000</v>
      </c>
      <c r="R29" s="901"/>
    </row>
    <row r="30" spans="1:18" s="890" customFormat="1" ht="22.5" customHeight="1">
      <c r="A30" s="1531"/>
      <c r="B30" s="1909">
        <v>14</v>
      </c>
      <c r="C30" s="1942"/>
      <c r="D30" s="132" t="s">
        <v>54</v>
      </c>
      <c r="E30" s="194"/>
      <c r="F30" s="132"/>
      <c r="G30" s="860" t="s">
        <v>56</v>
      </c>
      <c r="H30" s="901" t="s">
        <v>59</v>
      </c>
      <c r="I30" s="132"/>
      <c r="J30" s="898" t="s">
        <v>43</v>
      </c>
      <c r="K30" s="898" t="s">
        <v>44</v>
      </c>
      <c r="L30" s="955">
        <v>2008</v>
      </c>
      <c r="M30" s="132"/>
      <c r="N30" s="132"/>
      <c r="O30" s="132" t="s">
        <v>45</v>
      </c>
      <c r="P30" s="1526">
        <v>1</v>
      </c>
      <c r="Q30" s="956">
        <v>3590240</v>
      </c>
      <c r="R30" s="132"/>
    </row>
    <row r="31" spans="1:18" s="890" customFormat="1" ht="22.5" customHeight="1">
      <c r="A31" s="1531"/>
      <c r="B31" s="1909">
        <v>15</v>
      </c>
      <c r="C31" s="1942"/>
      <c r="D31" s="132" t="s">
        <v>54</v>
      </c>
      <c r="E31" s="194"/>
      <c r="F31" s="132"/>
      <c r="G31" s="860" t="s">
        <v>56</v>
      </c>
      <c r="H31" s="898" t="s">
        <v>57</v>
      </c>
      <c r="I31" s="132"/>
      <c r="J31" s="898" t="s">
        <v>43</v>
      </c>
      <c r="K31" s="898" t="s">
        <v>44</v>
      </c>
      <c r="L31" s="955">
        <v>2008</v>
      </c>
      <c r="M31" s="132"/>
      <c r="N31" s="132"/>
      <c r="O31" s="132" t="s">
        <v>45</v>
      </c>
      <c r="P31" s="1526">
        <v>1</v>
      </c>
      <c r="Q31" s="956">
        <v>4607240</v>
      </c>
      <c r="R31" s="901"/>
    </row>
    <row r="32" spans="1:18" s="890" customFormat="1" ht="22.5" customHeight="1">
      <c r="A32" s="1531"/>
      <c r="B32" s="1909">
        <v>16</v>
      </c>
      <c r="C32" s="1942"/>
      <c r="D32" s="132" t="s">
        <v>553</v>
      </c>
      <c r="E32" s="194"/>
      <c r="F32" s="132"/>
      <c r="G32" s="860" t="s">
        <v>535</v>
      </c>
      <c r="H32" s="898" t="s">
        <v>656</v>
      </c>
      <c r="I32" s="132"/>
      <c r="J32" s="898" t="s">
        <v>89</v>
      </c>
      <c r="K32" s="898" t="s">
        <v>44</v>
      </c>
      <c r="L32" s="955">
        <v>2008</v>
      </c>
      <c r="M32" s="132"/>
      <c r="N32" s="132"/>
      <c r="O32" s="132" t="s">
        <v>242</v>
      </c>
      <c r="P32" s="1526">
        <v>1</v>
      </c>
      <c r="Q32" s="957">
        <v>4200000</v>
      </c>
      <c r="R32" s="901"/>
    </row>
    <row r="33" spans="1:18" s="890" customFormat="1" ht="22.5" customHeight="1">
      <c r="A33" s="1531"/>
      <c r="B33" s="1919">
        <v>17</v>
      </c>
      <c r="C33" s="2154"/>
      <c r="D33" s="187" t="s">
        <v>266</v>
      </c>
      <c r="E33" s="902"/>
      <c r="F33" s="187"/>
      <c r="G33" s="903" t="s">
        <v>267</v>
      </c>
      <c r="H33" s="904" t="s">
        <v>657</v>
      </c>
      <c r="I33" s="187"/>
      <c r="J33" s="904" t="s">
        <v>197</v>
      </c>
      <c r="K33" s="904" t="s">
        <v>647</v>
      </c>
      <c r="L33" s="958">
        <v>2008</v>
      </c>
      <c r="M33" s="187"/>
      <c r="N33" s="187"/>
      <c r="O33" s="187" t="s">
        <v>242</v>
      </c>
      <c r="P33" s="1527">
        <v>1</v>
      </c>
      <c r="Q33" s="959">
        <v>2109313</v>
      </c>
      <c r="R33" s="187"/>
    </row>
    <row r="34" spans="1:18" s="914" customFormat="1" ht="20.100000000000001" customHeight="1">
      <c r="A34" s="194"/>
      <c r="B34" s="1513"/>
      <c r="C34" s="1513"/>
      <c r="D34" s="194"/>
      <c r="E34" s="194"/>
      <c r="F34" s="194"/>
      <c r="G34" s="909"/>
      <c r="H34" s="913"/>
      <c r="I34" s="194"/>
      <c r="J34" s="233"/>
      <c r="K34" s="233"/>
      <c r="L34" s="960"/>
      <c r="M34" s="194"/>
      <c r="N34" s="194"/>
      <c r="O34" s="194"/>
      <c r="P34" s="961">
        <f>SUM(P17:P33)</f>
        <v>39</v>
      </c>
      <c r="Q34" s="962">
        <f>SUM(Q17:Q33)</f>
        <v>28561793</v>
      </c>
      <c r="R34" s="194"/>
    </row>
    <row r="35" spans="1:18" s="914" customFormat="1" ht="3.75" customHeight="1">
      <c r="A35" s="194"/>
      <c r="B35" s="1513"/>
      <c r="C35" s="1513"/>
      <c r="D35" s="194"/>
      <c r="E35" s="194"/>
      <c r="F35" s="194"/>
      <c r="G35" s="909"/>
      <c r="H35" s="913"/>
      <c r="I35" s="194"/>
      <c r="J35" s="233"/>
      <c r="K35" s="233"/>
      <c r="L35" s="960"/>
      <c r="M35" s="194"/>
      <c r="N35" s="194"/>
      <c r="O35" s="194"/>
      <c r="P35" s="1513"/>
      <c r="Q35" s="963"/>
      <c r="R35" s="194"/>
    </row>
    <row r="36" spans="1:18" s="1531" customFormat="1" ht="29.25" customHeight="1">
      <c r="B36" s="1932" t="s">
        <v>10</v>
      </c>
      <c r="C36" s="1933"/>
      <c r="D36" s="1933"/>
      <c r="E36" s="1933"/>
      <c r="F36" s="1934"/>
      <c r="G36" s="1932" t="s">
        <v>11</v>
      </c>
      <c r="H36" s="1933"/>
      <c r="I36" s="1934"/>
      <c r="J36" s="1929" t="s">
        <v>15</v>
      </c>
      <c r="K36" s="1929" t="s">
        <v>13</v>
      </c>
      <c r="L36" s="1929" t="s">
        <v>700</v>
      </c>
      <c r="M36" s="1929" t="s">
        <v>701</v>
      </c>
      <c r="N36" s="1929" t="s">
        <v>16</v>
      </c>
      <c r="O36" s="1929" t="s">
        <v>702</v>
      </c>
      <c r="P36" s="1925" t="s">
        <v>12</v>
      </c>
      <c r="Q36" s="1926"/>
      <c r="R36" s="1929" t="s">
        <v>17</v>
      </c>
    </row>
    <row r="37" spans="1:18" s="1531" customFormat="1" ht="29.25" customHeight="1">
      <c r="B37" s="1925" t="s">
        <v>18</v>
      </c>
      <c r="C37" s="1926"/>
      <c r="D37" s="1929" t="s">
        <v>19</v>
      </c>
      <c r="E37" s="1925" t="s">
        <v>20</v>
      </c>
      <c r="F37" s="1926"/>
      <c r="G37" s="1929" t="s">
        <v>21</v>
      </c>
      <c r="H37" s="1929" t="s">
        <v>14</v>
      </c>
      <c r="I37" s="1929" t="s">
        <v>505</v>
      </c>
      <c r="J37" s="1930"/>
      <c r="K37" s="1930"/>
      <c r="L37" s="1930"/>
      <c r="M37" s="1930"/>
      <c r="N37" s="1930"/>
      <c r="O37" s="1930"/>
      <c r="P37" s="1927"/>
      <c r="Q37" s="1928"/>
      <c r="R37" s="1930"/>
    </row>
    <row r="38" spans="1:18" s="1531" customFormat="1" ht="29.25" customHeight="1">
      <c r="B38" s="1927"/>
      <c r="C38" s="1928"/>
      <c r="D38" s="1931"/>
      <c r="E38" s="1927"/>
      <c r="F38" s="1928"/>
      <c r="G38" s="1931"/>
      <c r="H38" s="1931"/>
      <c r="I38" s="1931"/>
      <c r="J38" s="1931"/>
      <c r="K38" s="1931"/>
      <c r="L38" s="1931"/>
      <c r="M38" s="1931"/>
      <c r="N38" s="1931"/>
      <c r="O38" s="1931"/>
      <c r="P38" s="1525" t="s">
        <v>22</v>
      </c>
      <c r="Q38" s="1525" t="s">
        <v>23</v>
      </c>
      <c r="R38" s="1931"/>
    </row>
    <row r="39" spans="1:18" s="1531" customFormat="1" ht="11.25" customHeight="1">
      <c r="B39" s="1916" t="s">
        <v>24</v>
      </c>
      <c r="C39" s="1917"/>
      <c r="D39" s="1532" t="s">
        <v>25</v>
      </c>
      <c r="E39" s="1916" t="s">
        <v>26</v>
      </c>
      <c r="F39" s="1917"/>
      <c r="G39" s="887" t="s">
        <v>27</v>
      </c>
      <c r="H39" s="887" t="s">
        <v>28</v>
      </c>
      <c r="I39" s="887" t="s">
        <v>29</v>
      </c>
      <c r="J39" s="887" t="s">
        <v>30</v>
      </c>
      <c r="K39" s="887" t="s">
        <v>31</v>
      </c>
      <c r="L39" s="887" t="s">
        <v>32</v>
      </c>
      <c r="M39" s="887" t="s">
        <v>33</v>
      </c>
      <c r="N39" s="887" t="s">
        <v>34</v>
      </c>
      <c r="O39" s="887" t="s">
        <v>35</v>
      </c>
      <c r="P39" s="887" t="s">
        <v>36</v>
      </c>
      <c r="Q39" s="887" t="s">
        <v>37</v>
      </c>
      <c r="R39" s="887" t="s">
        <v>38</v>
      </c>
    </row>
    <row r="40" spans="1:18" s="890" customFormat="1" ht="8.25" customHeight="1">
      <c r="A40" s="1531"/>
      <c r="B40" s="1915"/>
      <c r="C40" s="1913"/>
      <c r="D40" s="1913"/>
      <c r="E40" s="1913"/>
      <c r="F40" s="1913"/>
      <c r="G40" s="1913"/>
      <c r="H40" s="1913"/>
      <c r="I40" s="1913"/>
      <c r="J40" s="1913"/>
      <c r="K40" s="1913"/>
      <c r="L40" s="1913"/>
      <c r="M40" s="1913"/>
      <c r="N40" s="1913"/>
      <c r="O40" s="1913"/>
      <c r="P40" s="1913"/>
      <c r="Q40" s="1913"/>
      <c r="R40" s="1914"/>
    </row>
    <row r="41" spans="1:18" s="890" customFormat="1" ht="19.5" customHeight="1">
      <c r="A41" s="1531"/>
      <c r="B41" s="1915">
        <v>18</v>
      </c>
      <c r="C41" s="1914"/>
      <c r="D41" s="121" t="s">
        <v>297</v>
      </c>
      <c r="E41" s="892"/>
      <c r="F41" s="121"/>
      <c r="G41" s="893" t="s">
        <v>298</v>
      </c>
      <c r="H41" s="894" t="s">
        <v>42</v>
      </c>
      <c r="I41" s="121"/>
      <c r="J41" s="894" t="s">
        <v>197</v>
      </c>
      <c r="K41" s="894" t="s">
        <v>190</v>
      </c>
      <c r="L41" s="953">
        <v>2008</v>
      </c>
      <c r="M41" s="121"/>
      <c r="N41" s="121"/>
      <c r="O41" s="121" t="s">
        <v>45</v>
      </c>
      <c r="P41" s="1514">
        <v>1</v>
      </c>
      <c r="Q41" s="954">
        <v>3124643</v>
      </c>
      <c r="R41" s="121"/>
    </row>
    <row r="42" spans="1:18" s="890" customFormat="1" ht="19.5" customHeight="1">
      <c r="A42" s="1531"/>
      <c r="B42" s="1909">
        <v>19</v>
      </c>
      <c r="C42" s="1942"/>
      <c r="D42" s="132" t="s">
        <v>98</v>
      </c>
      <c r="E42" s="194"/>
      <c r="F42" s="132"/>
      <c r="G42" s="860" t="s">
        <v>100</v>
      </c>
      <c r="H42" s="898" t="s">
        <v>216</v>
      </c>
      <c r="I42" s="132"/>
      <c r="J42" s="898" t="s">
        <v>43</v>
      </c>
      <c r="K42" s="898" t="s">
        <v>44</v>
      </c>
      <c r="L42" s="955">
        <v>2008</v>
      </c>
      <c r="M42" s="132"/>
      <c r="N42" s="132"/>
      <c r="O42" s="132" t="s">
        <v>45</v>
      </c>
      <c r="P42" s="1526">
        <v>1</v>
      </c>
      <c r="Q42" s="956">
        <v>2175000</v>
      </c>
      <c r="R42" s="132"/>
    </row>
    <row r="43" spans="1:18" s="890" customFormat="1" ht="19.5" customHeight="1">
      <c r="A43" s="1531"/>
      <c r="B43" s="1909">
        <v>20</v>
      </c>
      <c r="C43" s="1942"/>
      <c r="D43" s="132" t="s">
        <v>259</v>
      </c>
      <c r="E43" s="194"/>
      <c r="F43" s="132"/>
      <c r="G43" s="860" t="s">
        <v>260</v>
      </c>
      <c r="H43" s="898" t="s">
        <v>1200</v>
      </c>
      <c r="I43" s="132"/>
      <c r="J43" s="898" t="s">
        <v>43</v>
      </c>
      <c r="K43" s="898" t="s">
        <v>44</v>
      </c>
      <c r="L43" s="955">
        <v>2008</v>
      </c>
      <c r="M43" s="132"/>
      <c r="N43" s="132"/>
      <c r="O43" s="132" t="s">
        <v>45</v>
      </c>
      <c r="P43" s="1526">
        <v>1</v>
      </c>
      <c r="Q43" s="956">
        <v>2974643</v>
      </c>
      <c r="R43" s="132"/>
    </row>
    <row r="44" spans="1:18" s="890" customFormat="1" ht="19.5" customHeight="1">
      <c r="A44" s="1531"/>
      <c r="B44" s="1909">
        <v>21</v>
      </c>
      <c r="C44" s="1942"/>
      <c r="D44" s="132" t="s">
        <v>175</v>
      </c>
      <c r="E44" s="194"/>
      <c r="F44" s="132"/>
      <c r="G44" s="860" t="s">
        <v>176</v>
      </c>
      <c r="H44" s="898" t="s">
        <v>1201</v>
      </c>
      <c r="I44" s="132"/>
      <c r="J44" s="898" t="s">
        <v>43</v>
      </c>
      <c r="K44" s="898" t="s">
        <v>44</v>
      </c>
      <c r="L44" s="955">
        <v>2008</v>
      </c>
      <c r="M44" s="132"/>
      <c r="N44" s="132"/>
      <c r="O44" s="132" t="s">
        <v>45</v>
      </c>
      <c r="P44" s="1526">
        <v>1</v>
      </c>
      <c r="Q44" s="956">
        <v>38959240</v>
      </c>
      <c r="R44" s="132"/>
    </row>
    <row r="45" spans="1:18" s="890" customFormat="1" ht="19.5" customHeight="1">
      <c r="A45" s="1531"/>
      <c r="B45" s="1909">
        <v>22</v>
      </c>
      <c r="C45" s="1942"/>
      <c r="D45" s="132" t="s">
        <v>649</v>
      </c>
      <c r="E45" s="194"/>
      <c r="F45" s="132"/>
      <c r="G45" s="860" t="s">
        <v>650</v>
      </c>
      <c r="H45" s="898" t="s">
        <v>1202</v>
      </c>
      <c r="I45" s="132"/>
      <c r="J45" s="898" t="s">
        <v>43</v>
      </c>
      <c r="K45" s="898" t="s">
        <v>44</v>
      </c>
      <c r="L45" s="955">
        <v>2008</v>
      </c>
      <c r="M45" s="132"/>
      <c r="N45" s="132"/>
      <c r="O45" s="132" t="s">
        <v>45</v>
      </c>
      <c r="P45" s="1526">
        <v>1</v>
      </c>
      <c r="Q45" s="956">
        <v>4042240</v>
      </c>
      <c r="R45" s="901"/>
    </row>
    <row r="46" spans="1:18" s="890" customFormat="1" ht="19.5" customHeight="1">
      <c r="A46" s="1531"/>
      <c r="B46" s="1909">
        <v>23</v>
      </c>
      <c r="C46" s="1942"/>
      <c r="D46" s="132" t="s">
        <v>70</v>
      </c>
      <c r="E46" s="194"/>
      <c r="F46" s="132"/>
      <c r="G46" s="860" t="s">
        <v>71</v>
      </c>
      <c r="H46" s="898" t="s">
        <v>72</v>
      </c>
      <c r="I46" s="132"/>
      <c r="J46" s="898" t="s">
        <v>43</v>
      </c>
      <c r="K46" s="898" t="s">
        <v>44</v>
      </c>
      <c r="L46" s="955">
        <v>2009</v>
      </c>
      <c r="M46" s="132"/>
      <c r="N46" s="132"/>
      <c r="O46" s="132" t="s">
        <v>242</v>
      </c>
      <c r="P46" s="1526">
        <v>1</v>
      </c>
      <c r="Q46" s="956">
        <v>4867500</v>
      </c>
      <c r="R46" s="901"/>
    </row>
    <row r="47" spans="1:18" s="890" customFormat="1" ht="19.5" customHeight="1">
      <c r="A47" s="1531"/>
      <c r="B47" s="1909">
        <v>24</v>
      </c>
      <c r="C47" s="1942"/>
      <c r="D47" s="132" t="s">
        <v>87</v>
      </c>
      <c r="E47" s="194"/>
      <c r="F47" s="132"/>
      <c r="G47" s="860" t="s">
        <v>88</v>
      </c>
      <c r="H47" s="898" t="s">
        <v>42</v>
      </c>
      <c r="I47" s="132"/>
      <c r="J47" s="898" t="s">
        <v>89</v>
      </c>
      <c r="K47" s="898" t="s">
        <v>44</v>
      </c>
      <c r="L47" s="955">
        <v>2009</v>
      </c>
      <c r="M47" s="132"/>
      <c r="N47" s="132"/>
      <c r="O47" s="132" t="s">
        <v>45</v>
      </c>
      <c r="P47" s="1526">
        <v>2</v>
      </c>
      <c r="Q47" s="956">
        <v>2178000</v>
      </c>
      <c r="R47" s="901"/>
    </row>
    <row r="48" spans="1:18" s="890" customFormat="1" ht="19.5" customHeight="1">
      <c r="A48" s="1531"/>
      <c r="B48" s="1909">
        <v>25</v>
      </c>
      <c r="C48" s="1942"/>
      <c r="D48" s="132" t="s">
        <v>77</v>
      </c>
      <c r="E48" s="194"/>
      <c r="F48" s="132"/>
      <c r="G48" s="860" t="s">
        <v>508</v>
      </c>
      <c r="H48" s="898" t="s">
        <v>557</v>
      </c>
      <c r="I48" s="132"/>
      <c r="J48" s="898" t="s">
        <v>1206</v>
      </c>
      <c r="K48" s="898" t="s">
        <v>44</v>
      </c>
      <c r="L48" s="955">
        <v>2009</v>
      </c>
      <c r="M48" s="132"/>
      <c r="N48" s="132"/>
      <c r="O48" s="132" t="s">
        <v>45</v>
      </c>
      <c r="P48" s="1526">
        <v>1</v>
      </c>
      <c r="Q48" s="956">
        <v>3300000</v>
      </c>
      <c r="R48" s="901"/>
    </row>
    <row r="49" spans="1:18" s="890" customFormat="1" ht="19.5" customHeight="1">
      <c r="A49" s="1531"/>
      <c r="B49" s="1909">
        <v>26</v>
      </c>
      <c r="C49" s="1942"/>
      <c r="D49" s="132" t="s">
        <v>77</v>
      </c>
      <c r="E49" s="194"/>
      <c r="F49" s="132"/>
      <c r="G49" s="860" t="s">
        <v>79</v>
      </c>
      <c r="H49" s="898" t="s">
        <v>80</v>
      </c>
      <c r="I49" s="132"/>
      <c r="J49" s="898" t="s">
        <v>1206</v>
      </c>
      <c r="K49" s="898" t="s">
        <v>44</v>
      </c>
      <c r="L49" s="964">
        <v>2009</v>
      </c>
      <c r="M49" s="965"/>
      <c r="N49" s="965"/>
      <c r="O49" s="965" t="s">
        <v>242</v>
      </c>
      <c r="P49" s="966">
        <v>1</v>
      </c>
      <c r="Q49" s="967">
        <v>3300000</v>
      </c>
      <c r="R49" s="901"/>
    </row>
    <row r="50" spans="1:18" s="890" customFormat="1" ht="19.5" customHeight="1">
      <c r="A50" s="1531"/>
      <c r="B50" s="1909">
        <v>27</v>
      </c>
      <c r="C50" s="1942"/>
      <c r="D50" s="132" t="s">
        <v>109</v>
      </c>
      <c r="E50" s="194"/>
      <c r="F50" s="132"/>
      <c r="G50" s="860" t="s">
        <v>111</v>
      </c>
      <c r="H50" s="898" t="s">
        <v>112</v>
      </c>
      <c r="I50" s="132"/>
      <c r="J50" s="898" t="s">
        <v>43</v>
      </c>
      <c r="K50" s="898" t="s">
        <v>44</v>
      </c>
      <c r="L50" s="964">
        <v>2009</v>
      </c>
      <c r="M50" s="965"/>
      <c r="N50" s="965"/>
      <c r="O50" s="965" t="s">
        <v>242</v>
      </c>
      <c r="P50" s="966">
        <v>1</v>
      </c>
      <c r="Q50" s="967">
        <v>10560000</v>
      </c>
      <c r="R50" s="132"/>
    </row>
    <row r="51" spans="1:18" s="890" customFormat="1" ht="19.5" customHeight="1">
      <c r="A51" s="1531"/>
      <c r="B51" s="1909">
        <v>28</v>
      </c>
      <c r="C51" s="1942"/>
      <c r="D51" s="132" t="s">
        <v>646</v>
      </c>
      <c r="E51" s="194"/>
      <c r="F51" s="132"/>
      <c r="G51" s="860" t="s">
        <v>753</v>
      </c>
      <c r="H51" s="898" t="s">
        <v>1203</v>
      </c>
      <c r="I51" s="132"/>
      <c r="J51" s="898" t="s">
        <v>43</v>
      </c>
      <c r="K51" s="898" t="s">
        <v>44</v>
      </c>
      <c r="L51" s="955">
        <v>2010</v>
      </c>
      <c r="M51" s="132"/>
      <c r="N51" s="132"/>
      <c r="O51" s="132" t="s">
        <v>242</v>
      </c>
      <c r="P51" s="1526">
        <v>1</v>
      </c>
      <c r="Q51" s="956">
        <v>4427500</v>
      </c>
      <c r="R51" s="901"/>
    </row>
    <row r="52" spans="1:18" s="890" customFormat="1" ht="19.5" customHeight="1">
      <c r="A52" s="1531"/>
      <c r="B52" s="1909">
        <v>29</v>
      </c>
      <c r="C52" s="1942"/>
      <c r="D52" s="132" t="s">
        <v>51</v>
      </c>
      <c r="E52" s="194"/>
      <c r="F52" s="132"/>
      <c r="G52" s="860" t="s">
        <v>53</v>
      </c>
      <c r="H52" s="898" t="s">
        <v>1194</v>
      </c>
      <c r="I52" s="132"/>
      <c r="J52" s="898" t="s">
        <v>43</v>
      </c>
      <c r="K52" s="898" t="s">
        <v>44</v>
      </c>
      <c r="L52" s="955">
        <v>2010</v>
      </c>
      <c r="M52" s="132"/>
      <c r="N52" s="132"/>
      <c r="O52" s="132" t="s">
        <v>45</v>
      </c>
      <c r="P52" s="1526">
        <v>1</v>
      </c>
      <c r="Q52" s="956">
        <v>1711875</v>
      </c>
      <c r="R52" s="132"/>
    </row>
    <row r="53" spans="1:18" s="890" customFormat="1" ht="19.5" customHeight="1">
      <c r="A53" s="1531"/>
      <c r="B53" s="1909">
        <v>30</v>
      </c>
      <c r="C53" s="1942"/>
      <c r="D53" s="132" t="s">
        <v>318</v>
      </c>
      <c r="E53" s="194"/>
      <c r="F53" s="132"/>
      <c r="G53" s="860" t="s">
        <v>832</v>
      </c>
      <c r="H53" s="901" t="s">
        <v>43</v>
      </c>
      <c r="I53" s="132"/>
      <c r="J53" s="898" t="s">
        <v>197</v>
      </c>
      <c r="K53" s="898" t="s">
        <v>44</v>
      </c>
      <c r="L53" s="955">
        <v>2011</v>
      </c>
      <c r="M53" s="132"/>
      <c r="N53" s="132"/>
      <c r="O53" s="132" t="s">
        <v>242</v>
      </c>
      <c r="P53" s="1526">
        <v>1</v>
      </c>
      <c r="Q53" s="956">
        <v>3110000</v>
      </c>
      <c r="R53" s="132"/>
    </row>
    <row r="54" spans="1:18" s="975" customFormat="1" ht="19.5" customHeight="1">
      <c r="A54" s="968"/>
      <c r="B54" s="2158">
        <v>31</v>
      </c>
      <c r="C54" s="2159"/>
      <c r="D54" s="969" t="s">
        <v>157</v>
      </c>
      <c r="E54" s="970"/>
      <c r="F54" s="969"/>
      <c r="G54" s="971" t="s">
        <v>829</v>
      </c>
      <c r="H54" s="972" t="s">
        <v>42</v>
      </c>
      <c r="I54" s="969"/>
      <c r="J54" s="972" t="s">
        <v>85</v>
      </c>
      <c r="K54" s="972" t="s">
        <v>44</v>
      </c>
      <c r="L54" s="973">
        <v>2011</v>
      </c>
      <c r="M54" s="969"/>
      <c r="N54" s="969"/>
      <c r="O54" s="969" t="s">
        <v>45</v>
      </c>
      <c r="P54" s="1530">
        <v>1</v>
      </c>
      <c r="Q54" s="974">
        <v>53460000</v>
      </c>
      <c r="R54" s="969"/>
    </row>
    <row r="55" spans="1:18" s="890" customFormat="1" ht="19.5" customHeight="1">
      <c r="A55" s="1531"/>
      <c r="B55" s="1909">
        <v>32</v>
      </c>
      <c r="C55" s="1942"/>
      <c r="D55" s="132" t="s">
        <v>157</v>
      </c>
      <c r="E55" s="194"/>
      <c r="F55" s="132"/>
      <c r="G55" s="860" t="s">
        <v>830</v>
      </c>
      <c r="H55" s="898" t="s">
        <v>1204</v>
      </c>
      <c r="I55" s="132"/>
      <c r="J55" s="898" t="s">
        <v>85</v>
      </c>
      <c r="K55" s="898" t="s">
        <v>44</v>
      </c>
      <c r="L55" s="955">
        <v>2011</v>
      </c>
      <c r="M55" s="132"/>
      <c r="N55" s="132"/>
      <c r="O55" s="132" t="s">
        <v>45</v>
      </c>
      <c r="P55" s="1526">
        <v>1</v>
      </c>
      <c r="Q55" s="956">
        <v>2312500</v>
      </c>
      <c r="R55" s="132"/>
    </row>
    <row r="56" spans="1:18" s="890" customFormat="1" ht="19.5" customHeight="1">
      <c r="A56" s="1531"/>
      <c r="B56" s="1909">
        <v>33</v>
      </c>
      <c r="C56" s="1942"/>
      <c r="D56" s="132" t="s">
        <v>201</v>
      </c>
      <c r="E56" s="194"/>
      <c r="F56" s="132"/>
      <c r="G56" s="860" t="s">
        <v>843</v>
      </c>
      <c r="H56" s="898" t="s">
        <v>1205</v>
      </c>
      <c r="I56" s="132"/>
      <c r="J56" s="898" t="s">
        <v>85</v>
      </c>
      <c r="K56" s="898" t="s">
        <v>44</v>
      </c>
      <c r="L56" s="964">
        <v>2012</v>
      </c>
      <c r="M56" s="965"/>
      <c r="N56" s="965"/>
      <c r="O56" s="965" t="s">
        <v>242</v>
      </c>
      <c r="P56" s="966">
        <v>1</v>
      </c>
      <c r="Q56" s="967">
        <v>4856500</v>
      </c>
      <c r="R56" s="132"/>
    </row>
    <row r="57" spans="1:18" s="890" customFormat="1" ht="19.5" customHeight="1">
      <c r="A57" s="1531"/>
      <c r="B57" s="1909">
        <v>34</v>
      </c>
      <c r="C57" s="1942"/>
      <c r="D57" s="132"/>
      <c r="E57" s="194"/>
      <c r="F57" s="132"/>
      <c r="G57" s="860" t="s">
        <v>1207</v>
      </c>
      <c r="H57" s="898" t="s">
        <v>228</v>
      </c>
      <c r="I57" s="132"/>
      <c r="J57" s="898" t="s">
        <v>43</v>
      </c>
      <c r="K57" s="898"/>
      <c r="L57" s="964">
        <v>2006</v>
      </c>
      <c r="M57" s="965"/>
      <c r="N57" s="965"/>
      <c r="O57" s="965" t="s">
        <v>45</v>
      </c>
      <c r="P57" s="966">
        <v>5</v>
      </c>
      <c r="Q57" s="967">
        <v>500000</v>
      </c>
      <c r="R57" s="132"/>
    </row>
    <row r="58" spans="1:18" s="890" customFormat="1" ht="19.5" customHeight="1">
      <c r="A58" s="1531"/>
      <c r="B58" s="1909">
        <v>35</v>
      </c>
      <c r="C58" s="1942"/>
      <c r="D58" s="132"/>
      <c r="E58" s="194"/>
      <c r="F58" s="132"/>
      <c r="G58" s="860" t="s">
        <v>393</v>
      </c>
      <c r="H58" s="898" t="s">
        <v>42</v>
      </c>
      <c r="I58" s="132"/>
      <c r="J58" s="898" t="s">
        <v>197</v>
      </c>
      <c r="K58" s="898"/>
      <c r="L58" s="853">
        <v>2006</v>
      </c>
      <c r="M58" s="198"/>
      <c r="N58" s="198"/>
      <c r="O58" s="198" t="s">
        <v>242</v>
      </c>
      <c r="P58" s="1535">
        <v>1</v>
      </c>
      <c r="Q58" s="976">
        <v>3000000</v>
      </c>
      <c r="R58" s="132"/>
    </row>
    <row r="59" spans="1:18" s="890" customFormat="1" ht="19.5" customHeight="1">
      <c r="A59" s="1531"/>
      <c r="B59" s="1909">
        <v>36</v>
      </c>
      <c r="C59" s="1942"/>
      <c r="D59" s="132"/>
      <c r="E59" s="194"/>
      <c r="F59" s="132"/>
      <c r="G59" s="860" t="s">
        <v>541</v>
      </c>
      <c r="H59" s="898"/>
      <c r="I59" s="132"/>
      <c r="J59" s="898"/>
      <c r="K59" s="898"/>
      <c r="L59" s="786">
        <v>2006</v>
      </c>
      <c r="M59" s="776"/>
      <c r="N59" s="776"/>
      <c r="O59" s="776" t="s">
        <v>242</v>
      </c>
      <c r="P59" s="1518">
        <v>2</v>
      </c>
      <c r="Q59" s="976">
        <v>200000</v>
      </c>
      <c r="R59" s="132"/>
    </row>
    <row r="60" spans="1:18" s="890" customFormat="1" ht="19.5" customHeight="1">
      <c r="A60" s="1531"/>
      <c r="B60" s="1909">
        <v>37</v>
      </c>
      <c r="C60" s="1942"/>
      <c r="D60" s="132"/>
      <c r="E60" s="194"/>
      <c r="F60" s="132"/>
      <c r="G60" s="860" t="s">
        <v>284</v>
      </c>
      <c r="H60" s="901"/>
      <c r="I60" s="132"/>
      <c r="J60" s="898"/>
      <c r="K60" s="898"/>
      <c r="L60" s="786">
        <v>2007</v>
      </c>
      <c r="M60" s="776"/>
      <c r="N60" s="776"/>
      <c r="O60" s="776" t="s">
        <v>242</v>
      </c>
      <c r="P60" s="1518">
        <v>1</v>
      </c>
      <c r="Q60" s="976">
        <v>3000000</v>
      </c>
      <c r="R60" s="132"/>
    </row>
    <row r="61" spans="1:18" s="890" customFormat="1" ht="19.5" customHeight="1">
      <c r="A61" s="1531"/>
      <c r="B61" s="1909">
        <v>38</v>
      </c>
      <c r="C61" s="1942"/>
      <c r="D61" s="132"/>
      <c r="E61" s="194"/>
      <c r="F61" s="132"/>
      <c r="G61" s="860" t="s">
        <v>1208</v>
      </c>
      <c r="H61" s="898"/>
      <c r="I61" s="132"/>
      <c r="J61" s="898"/>
      <c r="K61" s="898"/>
      <c r="L61" s="786">
        <v>2007</v>
      </c>
      <c r="M61" s="776"/>
      <c r="N61" s="776"/>
      <c r="O61" s="776" t="s">
        <v>242</v>
      </c>
      <c r="P61" s="1518">
        <v>2</v>
      </c>
      <c r="Q61" s="976">
        <v>1000000</v>
      </c>
      <c r="R61" s="132"/>
    </row>
    <row r="62" spans="1:18" s="890" customFormat="1" ht="19.5" customHeight="1">
      <c r="A62" s="1531"/>
      <c r="B62" s="1909">
        <v>39</v>
      </c>
      <c r="C62" s="1942"/>
      <c r="D62" s="132"/>
      <c r="E62" s="194"/>
      <c r="F62" s="132"/>
      <c r="G62" s="860" t="s">
        <v>1209</v>
      </c>
      <c r="H62" s="898"/>
      <c r="I62" s="132"/>
      <c r="J62" s="898"/>
      <c r="K62" s="898"/>
      <c r="L62" s="786">
        <v>2007</v>
      </c>
      <c r="M62" s="776"/>
      <c r="N62" s="776"/>
      <c r="O62" s="776" t="s">
        <v>45</v>
      </c>
      <c r="P62" s="1518">
        <v>1</v>
      </c>
      <c r="Q62" s="976">
        <v>150000</v>
      </c>
      <c r="R62" s="132"/>
    </row>
    <row r="63" spans="1:18" s="890" customFormat="1" ht="19.5" customHeight="1">
      <c r="A63" s="1531"/>
      <c r="B63" s="1909">
        <v>40</v>
      </c>
      <c r="C63" s="1942"/>
      <c r="D63" s="132"/>
      <c r="E63" s="194"/>
      <c r="F63" s="132"/>
      <c r="G63" s="860" t="s">
        <v>1210</v>
      </c>
      <c r="H63" s="898"/>
      <c r="I63" s="132"/>
      <c r="J63" s="898"/>
      <c r="K63" s="898"/>
      <c r="L63" s="786">
        <v>2007</v>
      </c>
      <c r="M63" s="776"/>
      <c r="N63" s="776"/>
      <c r="O63" s="776" t="s">
        <v>242</v>
      </c>
      <c r="P63" s="1518">
        <v>1</v>
      </c>
      <c r="Q63" s="976">
        <v>2000000</v>
      </c>
      <c r="R63" s="132"/>
    </row>
    <row r="64" spans="1:18" s="890" customFormat="1" ht="19.5" customHeight="1">
      <c r="A64" s="1531"/>
      <c r="B64" s="1919">
        <v>41</v>
      </c>
      <c r="C64" s="2154"/>
      <c r="D64" s="187"/>
      <c r="E64" s="902"/>
      <c r="F64" s="187"/>
      <c r="G64" s="903" t="s">
        <v>1211</v>
      </c>
      <c r="H64" s="904"/>
      <c r="I64" s="187"/>
      <c r="J64" s="904"/>
      <c r="K64" s="904"/>
      <c r="L64" s="977">
        <v>2007</v>
      </c>
      <c r="M64" s="830"/>
      <c r="N64" s="830"/>
      <c r="O64" s="830" t="s">
        <v>242</v>
      </c>
      <c r="P64" s="978">
        <v>1</v>
      </c>
      <c r="Q64" s="979">
        <v>1500000</v>
      </c>
      <c r="R64" s="187"/>
    </row>
    <row r="65" spans="1:19" s="914" customFormat="1" ht="33.75" customHeight="1">
      <c r="A65" s="194"/>
      <c r="B65" s="1513"/>
      <c r="C65" s="1513"/>
      <c r="D65" s="194"/>
      <c r="E65" s="194"/>
      <c r="F65" s="194"/>
      <c r="G65" s="909"/>
      <c r="H65" s="913"/>
      <c r="I65" s="194"/>
      <c r="J65" s="233"/>
      <c r="K65" s="233"/>
      <c r="L65" s="960"/>
      <c r="M65" s="194"/>
      <c r="N65" s="194"/>
      <c r="O65" s="194"/>
      <c r="P65" s="961">
        <f>SUM(P41:P64)</f>
        <v>31</v>
      </c>
      <c r="Q65" s="962">
        <f>SUM(Q41:Q64)</f>
        <v>156709641</v>
      </c>
      <c r="R65" s="194"/>
    </row>
    <row r="66" spans="1:19" s="914" customFormat="1" ht="39.75" customHeight="1">
      <c r="A66" s="194"/>
      <c r="B66" s="1513"/>
      <c r="C66" s="1513"/>
      <c r="D66" s="194"/>
      <c r="E66" s="194"/>
      <c r="F66" s="194"/>
      <c r="G66" s="909"/>
      <c r="H66" s="913"/>
      <c r="I66" s="194"/>
      <c r="J66" s="233"/>
      <c r="K66" s="233"/>
      <c r="L66" s="960"/>
      <c r="M66" s="194"/>
      <c r="N66" s="194"/>
      <c r="O66" s="194"/>
      <c r="P66" s="1513"/>
      <c r="Q66" s="963"/>
      <c r="R66" s="194"/>
    </row>
    <row r="67" spans="1:19" s="1531" customFormat="1" ht="29.25" customHeight="1">
      <c r="B67" s="1932" t="s">
        <v>10</v>
      </c>
      <c r="C67" s="1933"/>
      <c r="D67" s="1933"/>
      <c r="E67" s="1933"/>
      <c r="F67" s="1934"/>
      <c r="G67" s="1932" t="s">
        <v>11</v>
      </c>
      <c r="H67" s="1933"/>
      <c r="I67" s="1934"/>
      <c r="J67" s="1929" t="s">
        <v>15</v>
      </c>
      <c r="K67" s="1929" t="s">
        <v>13</v>
      </c>
      <c r="L67" s="1929" t="s">
        <v>700</v>
      </c>
      <c r="M67" s="1929" t="s">
        <v>701</v>
      </c>
      <c r="N67" s="1929" t="s">
        <v>16</v>
      </c>
      <c r="O67" s="1929" t="s">
        <v>702</v>
      </c>
      <c r="P67" s="1925" t="s">
        <v>12</v>
      </c>
      <c r="Q67" s="1926"/>
      <c r="R67" s="1929" t="s">
        <v>17</v>
      </c>
    </row>
    <row r="68" spans="1:19" s="1531" customFormat="1" ht="29.25" customHeight="1">
      <c r="B68" s="1925" t="s">
        <v>18</v>
      </c>
      <c r="C68" s="1926"/>
      <c r="D68" s="1929" t="s">
        <v>19</v>
      </c>
      <c r="E68" s="1925" t="s">
        <v>20</v>
      </c>
      <c r="F68" s="1926"/>
      <c r="G68" s="1929" t="s">
        <v>21</v>
      </c>
      <c r="H68" s="1929" t="s">
        <v>14</v>
      </c>
      <c r="I68" s="1929" t="s">
        <v>505</v>
      </c>
      <c r="J68" s="1930"/>
      <c r="K68" s="1930"/>
      <c r="L68" s="1930"/>
      <c r="M68" s="1930"/>
      <c r="N68" s="1930"/>
      <c r="O68" s="1930"/>
      <c r="P68" s="1927"/>
      <c r="Q68" s="1928"/>
      <c r="R68" s="1930"/>
    </row>
    <row r="69" spans="1:19" s="1531" customFormat="1" ht="29.25" customHeight="1">
      <c r="B69" s="1927"/>
      <c r="C69" s="1928"/>
      <c r="D69" s="1931"/>
      <c r="E69" s="1927"/>
      <c r="F69" s="1928"/>
      <c r="G69" s="1931"/>
      <c r="H69" s="1931"/>
      <c r="I69" s="1931"/>
      <c r="J69" s="1931"/>
      <c r="K69" s="1931"/>
      <c r="L69" s="1931"/>
      <c r="M69" s="1931"/>
      <c r="N69" s="1931"/>
      <c r="O69" s="1931"/>
      <c r="P69" s="1525" t="s">
        <v>22</v>
      </c>
      <c r="Q69" s="1525" t="s">
        <v>23</v>
      </c>
      <c r="R69" s="1931"/>
    </row>
    <row r="70" spans="1:19" s="1531" customFormat="1" ht="11.25" customHeight="1">
      <c r="B70" s="1916" t="s">
        <v>24</v>
      </c>
      <c r="C70" s="1917"/>
      <c r="D70" s="1532" t="s">
        <v>25</v>
      </c>
      <c r="E70" s="1916" t="s">
        <v>26</v>
      </c>
      <c r="F70" s="1917"/>
      <c r="G70" s="887" t="s">
        <v>27</v>
      </c>
      <c r="H70" s="887" t="s">
        <v>28</v>
      </c>
      <c r="I70" s="887" t="s">
        <v>29</v>
      </c>
      <c r="J70" s="887" t="s">
        <v>30</v>
      </c>
      <c r="K70" s="887" t="s">
        <v>31</v>
      </c>
      <c r="L70" s="887" t="s">
        <v>32</v>
      </c>
      <c r="M70" s="887" t="s">
        <v>33</v>
      </c>
      <c r="N70" s="887" t="s">
        <v>34</v>
      </c>
      <c r="O70" s="887" t="s">
        <v>35</v>
      </c>
      <c r="P70" s="887" t="s">
        <v>36</v>
      </c>
      <c r="Q70" s="887" t="s">
        <v>37</v>
      </c>
      <c r="R70" s="887" t="s">
        <v>38</v>
      </c>
    </row>
    <row r="71" spans="1:19" s="890" customFormat="1" ht="8.25" customHeight="1">
      <c r="A71" s="1531"/>
      <c r="B71" s="1915"/>
      <c r="C71" s="1913"/>
      <c r="D71" s="1913"/>
      <c r="E71" s="1913"/>
      <c r="F71" s="1913"/>
      <c r="G71" s="1913"/>
      <c r="H71" s="1913"/>
      <c r="I71" s="1913"/>
      <c r="J71" s="1913"/>
      <c r="K71" s="1913"/>
      <c r="L71" s="1913"/>
      <c r="M71" s="1913"/>
      <c r="N71" s="1913"/>
      <c r="O71" s="1913"/>
      <c r="P71" s="1913"/>
      <c r="Q71" s="1913"/>
      <c r="R71" s="1914"/>
    </row>
    <row r="72" spans="1:19" s="890" customFormat="1" ht="21" customHeight="1">
      <c r="A72" s="1531"/>
      <c r="B72" s="1915">
        <v>42</v>
      </c>
      <c r="C72" s="1914"/>
      <c r="D72" s="121"/>
      <c r="E72" s="892"/>
      <c r="F72" s="121"/>
      <c r="G72" s="893" t="s">
        <v>298</v>
      </c>
      <c r="H72" s="894"/>
      <c r="I72" s="121"/>
      <c r="J72" s="894"/>
      <c r="K72" s="894"/>
      <c r="L72" s="980">
        <v>2008</v>
      </c>
      <c r="M72" s="773"/>
      <c r="N72" s="773"/>
      <c r="O72" s="773" t="s">
        <v>45</v>
      </c>
      <c r="P72" s="645">
        <v>1</v>
      </c>
      <c r="Q72" s="981">
        <v>3124643</v>
      </c>
      <c r="R72" s="891"/>
    </row>
    <row r="73" spans="1:19" s="890" customFormat="1" ht="21" customHeight="1">
      <c r="A73" s="1531"/>
      <c r="B73" s="1909">
        <v>43</v>
      </c>
      <c r="C73" s="1942"/>
      <c r="D73" s="132"/>
      <c r="E73" s="194"/>
      <c r="F73" s="132"/>
      <c r="G73" s="860" t="s">
        <v>1212</v>
      </c>
      <c r="H73" s="898"/>
      <c r="I73" s="132"/>
      <c r="J73" s="898"/>
      <c r="K73" s="898"/>
      <c r="L73" s="786">
        <v>2010</v>
      </c>
      <c r="M73" s="776"/>
      <c r="N73" s="776"/>
      <c r="O73" s="776" t="s">
        <v>45</v>
      </c>
      <c r="P73" s="1518">
        <v>1</v>
      </c>
      <c r="Q73" s="982">
        <v>3000000</v>
      </c>
      <c r="R73" s="897"/>
    </row>
    <row r="74" spans="1:19" s="1577" customFormat="1" ht="21" customHeight="1">
      <c r="A74" s="1575"/>
      <c r="B74" s="2147">
        <v>44</v>
      </c>
      <c r="C74" s="2148"/>
      <c r="D74" s="965"/>
      <c r="E74" s="1578"/>
      <c r="F74" s="965"/>
      <c r="G74" s="1579" t="s">
        <v>832</v>
      </c>
      <c r="H74" s="1580" t="s">
        <v>1109</v>
      </c>
      <c r="I74" s="965"/>
      <c r="J74" s="1580" t="s">
        <v>197</v>
      </c>
      <c r="K74" s="1580" t="s">
        <v>44</v>
      </c>
      <c r="L74" s="786">
        <v>2013</v>
      </c>
      <c r="M74" s="776"/>
      <c r="N74" s="776"/>
      <c r="O74" s="776" t="s">
        <v>45</v>
      </c>
      <c r="P74" s="1553">
        <v>2</v>
      </c>
      <c r="Q74" s="982">
        <v>5610000</v>
      </c>
      <c r="R74" s="1074"/>
    </row>
    <row r="75" spans="1:19" s="1577" customFormat="1" ht="21" customHeight="1">
      <c r="A75" s="1575"/>
      <c r="B75" s="2147">
        <v>45</v>
      </c>
      <c r="C75" s="2148"/>
      <c r="D75" s="965"/>
      <c r="E75" s="1578"/>
      <c r="F75" s="965"/>
      <c r="G75" s="1579" t="s">
        <v>95</v>
      </c>
      <c r="H75" s="1580" t="s">
        <v>1110</v>
      </c>
      <c r="I75" s="965"/>
      <c r="J75" s="1580" t="s">
        <v>85</v>
      </c>
      <c r="K75" s="1580" t="s">
        <v>44</v>
      </c>
      <c r="L75" s="786">
        <v>2013</v>
      </c>
      <c r="M75" s="776"/>
      <c r="N75" s="776"/>
      <c r="O75" s="776" t="s">
        <v>45</v>
      </c>
      <c r="P75" s="1553">
        <v>1</v>
      </c>
      <c r="Q75" s="982">
        <v>1320000</v>
      </c>
      <c r="R75" s="995"/>
    </row>
    <row r="76" spans="1:19" s="1577" customFormat="1" ht="21" customHeight="1">
      <c r="A76" s="1575"/>
      <c r="B76" s="2147">
        <v>46</v>
      </c>
      <c r="C76" s="2148"/>
      <c r="D76" s="965"/>
      <c r="E76" s="1578"/>
      <c r="F76" s="965"/>
      <c r="G76" s="996" t="s">
        <v>253</v>
      </c>
      <c r="H76" s="1069" t="s">
        <v>865</v>
      </c>
      <c r="I76" s="995"/>
      <c r="J76" s="1069" t="s">
        <v>197</v>
      </c>
      <c r="K76" s="1069" t="s">
        <v>44</v>
      </c>
      <c r="L76" s="780">
        <v>2013</v>
      </c>
      <c r="M76" s="995"/>
      <c r="N76" s="995"/>
      <c r="O76" s="995" t="s">
        <v>45</v>
      </c>
      <c r="P76" s="1054">
        <v>5</v>
      </c>
      <c r="Q76" s="827">
        <f>R76*5</f>
        <v>11989450</v>
      </c>
      <c r="R76" s="995">
        <v>2397890</v>
      </c>
    </row>
    <row r="77" spans="1:19" s="1577" customFormat="1" ht="21" customHeight="1">
      <c r="A77" s="1575"/>
      <c r="B77" s="2147">
        <v>47</v>
      </c>
      <c r="C77" s="2148"/>
      <c r="D77" s="995"/>
      <c r="E77" s="1578"/>
      <c r="F77" s="965"/>
      <c r="G77" s="996" t="s">
        <v>843</v>
      </c>
      <c r="H77" s="1074" t="s">
        <v>43</v>
      </c>
      <c r="I77" s="995" t="s">
        <v>43</v>
      </c>
      <c r="J77" s="1069" t="s">
        <v>85</v>
      </c>
      <c r="K77" s="1069" t="s">
        <v>44</v>
      </c>
      <c r="L77" s="780">
        <v>2013</v>
      </c>
      <c r="M77" s="995" t="s">
        <v>43</v>
      </c>
      <c r="N77" s="995"/>
      <c r="O77" s="995" t="s">
        <v>45</v>
      </c>
      <c r="P77" s="1054">
        <v>1</v>
      </c>
      <c r="Q77" s="827">
        <v>4958250</v>
      </c>
      <c r="R77" s="995"/>
    </row>
    <row r="78" spans="1:19" s="1577" customFormat="1" ht="21" customHeight="1">
      <c r="A78" s="1575"/>
      <c r="B78" s="2147">
        <v>48</v>
      </c>
      <c r="C78" s="2148"/>
      <c r="D78" s="995"/>
      <c r="E78" s="1578"/>
      <c r="F78" s="965"/>
      <c r="G78" s="1579" t="s">
        <v>111</v>
      </c>
      <c r="H78" s="1580" t="s">
        <v>1116</v>
      </c>
      <c r="I78" s="965"/>
      <c r="J78" s="1580" t="s">
        <v>85</v>
      </c>
      <c r="K78" s="1580" t="s">
        <v>44</v>
      </c>
      <c r="L78" s="786">
        <v>2013</v>
      </c>
      <c r="M78" s="776"/>
      <c r="N78" s="776"/>
      <c r="O78" s="776" t="s">
        <v>45</v>
      </c>
      <c r="P78" s="1553">
        <v>1</v>
      </c>
      <c r="Q78" s="827">
        <v>12045000</v>
      </c>
      <c r="R78" s="995"/>
    </row>
    <row r="79" spans="1:19" s="1577" customFormat="1" ht="20.100000000000001" customHeight="1">
      <c r="A79" s="1575"/>
      <c r="B79" s="2147">
        <v>49</v>
      </c>
      <c r="C79" s="2148"/>
      <c r="D79" s="965"/>
      <c r="E79" s="1578"/>
      <c r="F79" s="965"/>
      <c r="G79" s="1579" t="s">
        <v>840</v>
      </c>
      <c r="H79" s="1007" t="s">
        <v>1111</v>
      </c>
      <c r="I79" s="965"/>
      <c r="J79" s="1580" t="s">
        <v>85</v>
      </c>
      <c r="K79" s="1580" t="s">
        <v>44</v>
      </c>
      <c r="L79" s="964">
        <v>2013</v>
      </c>
      <c r="M79" s="965"/>
      <c r="N79" s="965"/>
      <c r="O79" s="965" t="s">
        <v>45</v>
      </c>
      <c r="P79" s="966">
        <v>1</v>
      </c>
      <c r="Q79" s="1581">
        <v>17325000</v>
      </c>
      <c r="R79" s="995" t="s">
        <v>1278</v>
      </c>
      <c r="S79" s="1582"/>
    </row>
    <row r="80" spans="1:19" s="890" customFormat="1" ht="21" hidden="1" customHeight="1">
      <c r="A80" s="883"/>
      <c r="B80" s="1909">
        <v>50</v>
      </c>
      <c r="C80" s="1942"/>
      <c r="D80" s="897"/>
      <c r="E80" s="194"/>
      <c r="F80" s="132"/>
      <c r="G80" s="860"/>
      <c r="H80" s="898"/>
      <c r="I80" s="132"/>
      <c r="J80" s="898"/>
      <c r="K80" s="898"/>
      <c r="L80" s="786"/>
      <c r="M80" s="776"/>
      <c r="N80" s="776"/>
      <c r="O80" s="776"/>
      <c r="P80" s="781"/>
      <c r="Q80" s="982"/>
      <c r="R80" s="897"/>
    </row>
    <row r="81" spans="1:18" s="890" customFormat="1" ht="21" hidden="1" customHeight="1">
      <c r="A81" s="883"/>
      <c r="B81" s="1909">
        <v>51</v>
      </c>
      <c r="C81" s="1942"/>
      <c r="D81" s="897"/>
      <c r="E81" s="194"/>
      <c r="F81" s="132"/>
      <c r="G81" s="983"/>
      <c r="H81" s="898"/>
      <c r="I81" s="132"/>
      <c r="J81" s="898"/>
      <c r="K81" s="898"/>
      <c r="L81" s="955"/>
      <c r="M81" s="132"/>
      <c r="N81" s="132"/>
      <c r="O81" s="132"/>
      <c r="P81" s="899"/>
      <c r="Q81" s="963"/>
      <c r="R81" s="897"/>
    </row>
    <row r="82" spans="1:18" s="890" customFormat="1" ht="21" hidden="1" customHeight="1">
      <c r="A82" s="883"/>
      <c r="B82" s="1909">
        <v>52</v>
      </c>
      <c r="C82" s="1942"/>
      <c r="D82" s="897"/>
      <c r="E82" s="194"/>
      <c r="F82" s="132"/>
      <c r="G82" s="860"/>
      <c r="H82" s="898"/>
      <c r="I82" s="132"/>
      <c r="J82" s="898"/>
      <c r="K82" s="898"/>
      <c r="L82" s="955"/>
      <c r="M82" s="132"/>
      <c r="N82" s="132"/>
      <c r="O82" s="132"/>
      <c r="P82" s="899"/>
      <c r="Q82" s="963"/>
      <c r="R82" s="926"/>
    </row>
    <row r="83" spans="1:18" s="890" customFormat="1" ht="21" hidden="1" customHeight="1">
      <c r="A83" s="883"/>
      <c r="B83" s="1909">
        <v>53</v>
      </c>
      <c r="C83" s="1942"/>
      <c r="D83" s="897"/>
      <c r="E83" s="194"/>
      <c r="F83" s="132"/>
      <c r="G83" s="860"/>
      <c r="H83" s="901"/>
      <c r="I83" s="132"/>
      <c r="J83" s="898"/>
      <c r="K83" s="898"/>
      <c r="L83" s="955"/>
      <c r="M83" s="132"/>
      <c r="N83" s="132"/>
      <c r="O83" s="132"/>
      <c r="P83" s="899"/>
      <c r="Q83" s="963"/>
      <c r="R83" s="897"/>
    </row>
    <row r="84" spans="1:18" s="890" customFormat="1" ht="21" hidden="1" customHeight="1">
      <c r="A84" s="883"/>
      <c r="B84" s="1909">
        <v>54</v>
      </c>
      <c r="C84" s="1942"/>
      <c r="D84" s="897"/>
      <c r="E84" s="194"/>
      <c r="F84" s="132"/>
      <c r="G84" s="860"/>
      <c r="H84" s="901"/>
      <c r="I84" s="132"/>
      <c r="J84" s="898"/>
      <c r="K84" s="898"/>
      <c r="L84" s="955"/>
      <c r="M84" s="132"/>
      <c r="N84" s="132"/>
      <c r="O84" s="132"/>
      <c r="P84" s="899"/>
      <c r="Q84" s="963"/>
      <c r="R84" s="897"/>
    </row>
    <row r="85" spans="1:18" s="890" customFormat="1" ht="21" hidden="1" customHeight="1">
      <c r="A85" s="883"/>
      <c r="B85" s="1909">
        <v>55</v>
      </c>
      <c r="C85" s="1942"/>
      <c r="D85" s="897"/>
      <c r="E85" s="194"/>
      <c r="F85" s="132"/>
      <c r="G85" s="860"/>
      <c r="H85" s="901"/>
      <c r="I85" s="132"/>
      <c r="J85" s="898"/>
      <c r="K85" s="898"/>
      <c r="L85" s="955"/>
      <c r="M85" s="132"/>
      <c r="N85" s="132"/>
      <c r="O85" s="132"/>
      <c r="P85" s="899"/>
      <c r="Q85" s="963"/>
      <c r="R85" s="926"/>
    </row>
    <row r="86" spans="1:18" s="890" customFormat="1" ht="21" hidden="1" customHeight="1">
      <c r="A86" s="883"/>
      <c r="B86" s="1909">
        <v>56</v>
      </c>
      <c r="C86" s="1942"/>
      <c r="D86" s="897"/>
      <c r="E86" s="194"/>
      <c r="F86" s="132"/>
      <c r="G86" s="860"/>
      <c r="H86" s="898"/>
      <c r="I86" s="132"/>
      <c r="J86" s="898"/>
      <c r="K86" s="898"/>
      <c r="L86" s="955"/>
      <c r="M86" s="132"/>
      <c r="N86" s="132"/>
      <c r="O86" s="132"/>
      <c r="P86" s="899"/>
      <c r="Q86" s="963"/>
      <c r="R86" s="897"/>
    </row>
    <row r="87" spans="1:18" s="890" customFormat="1" ht="21" hidden="1" customHeight="1">
      <c r="A87" s="883"/>
      <c r="B87" s="1909">
        <v>57</v>
      </c>
      <c r="C87" s="1942"/>
      <c r="D87" s="897"/>
      <c r="E87" s="194"/>
      <c r="F87" s="132"/>
      <c r="G87" s="860"/>
      <c r="H87" s="898"/>
      <c r="I87" s="132"/>
      <c r="J87" s="898"/>
      <c r="K87" s="898"/>
      <c r="L87" s="955"/>
      <c r="M87" s="132"/>
      <c r="N87" s="132"/>
      <c r="O87" s="132"/>
      <c r="P87" s="899"/>
      <c r="Q87" s="963"/>
      <c r="R87" s="897"/>
    </row>
    <row r="88" spans="1:18" s="890" customFormat="1" ht="21" hidden="1" customHeight="1">
      <c r="A88" s="883"/>
      <c r="B88" s="1909">
        <v>58</v>
      </c>
      <c r="C88" s="1942"/>
      <c r="D88" s="897"/>
      <c r="E88" s="194"/>
      <c r="F88" s="132"/>
      <c r="G88" s="860"/>
      <c r="H88" s="901"/>
      <c r="I88" s="132"/>
      <c r="J88" s="898"/>
      <c r="K88" s="898"/>
      <c r="L88" s="853"/>
      <c r="M88" s="198"/>
      <c r="N88" s="198"/>
      <c r="O88" s="198"/>
      <c r="P88" s="854"/>
      <c r="Q88" s="984"/>
      <c r="R88" s="897"/>
    </row>
    <row r="89" spans="1:18" s="890" customFormat="1" ht="21" hidden="1" customHeight="1">
      <c r="A89" s="883"/>
      <c r="B89" s="1909">
        <v>59</v>
      </c>
      <c r="C89" s="1942"/>
      <c r="D89" s="897"/>
      <c r="E89" s="194"/>
      <c r="F89" s="132"/>
      <c r="G89" s="860"/>
      <c r="H89" s="898"/>
      <c r="I89" s="132"/>
      <c r="J89" s="898"/>
      <c r="K89" s="898"/>
      <c r="L89" s="955"/>
      <c r="M89" s="132"/>
      <c r="N89" s="132"/>
      <c r="O89" s="132"/>
      <c r="P89" s="899"/>
      <c r="Q89" s="963"/>
      <c r="R89" s="897"/>
    </row>
    <row r="90" spans="1:18" s="890" customFormat="1" ht="21" hidden="1" customHeight="1">
      <c r="A90" s="883"/>
      <c r="B90" s="1909">
        <v>60</v>
      </c>
      <c r="C90" s="1942"/>
      <c r="D90" s="897"/>
      <c r="E90" s="194"/>
      <c r="F90" s="132"/>
      <c r="G90" s="860"/>
      <c r="H90" s="898"/>
      <c r="I90" s="132"/>
      <c r="J90" s="898"/>
      <c r="K90" s="898"/>
      <c r="L90" s="955"/>
      <c r="M90" s="132"/>
      <c r="N90" s="132"/>
      <c r="O90" s="132"/>
      <c r="P90" s="899"/>
      <c r="Q90" s="963"/>
      <c r="R90" s="897"/>
    </row>
    <row r="91" spans="1:18" s="890" customFormat="1" ht="21" hidden="1" customHeight="1">
      <c r="A91" s="883"/>
      <c r="B91" s="1909">
        <v>61</v>
      </c>
      <c r="C91" s="1942"/>
      <c r="D91" s="214"/>
      <c r="E91" s="194"/>
      <c r="F91" s="198"/>
      <c r="G91" s="851"/>
      <c r="H91" s="985"/>
      <c r="I91" s="852"/>
      <c r="J91" s="898"/>
      <c r="K91" s="852"/>
      <c r="L91" s="853"/>
      <c r="M91" s="198"/>
      <c r="N91" s="198"/>
      <c r="O91" s="198"/>
      <c r="P91" s="854"/>
      <c r="Q91" s="986"/>
      <c r="R91" s="846"/>
    </row>
    <row r="92" spans="1:18" s="890" customFormat="1" ht="21" hidden="1" customHeight="1">
      <c r="A92" s="883"/>
      <c r="B92" s="1909">
        <v>62</v>
      </c>
      <c r="C92" s="1942"/>
      <c r="D92" s="214"/>
      <c r="E92" s="987"/>
      <c r="F92" s="198"/>
      <c r="G92" s="851"/>
      <c r="H92" s="852"/>
      <c r="I92" s="852"/>
      <c r="J92" s="852"/>
      <c r="K92" s="852"/>
      <c r="L92" s="853"/>
      <c r="M92" s="198"/>
      <c r="N92" s="198"/>
      <c r="O92" s="198"/>
      <c r="P92" s="854"/>
      <c r="Q92" s="986"/>
      <c r="R92" s="214"/>
    </row>
    <row r="93" spans="1:18" s="890" customFormat="1" ht="21" hidden="1" customHeight="1">
      <c r="A93" s="883"/>
      <c r="B93" s="1909">
        <v>63</v>
      </c>
      <c r="C93" s="1942"/>
      <c r="D93" s="214"/>
      <c r="E93" s="987"/>
      <c r="F93" s="198"/>
      <c r="G93" s="851"/>
      <c r="H93" s="852"/>
      <c r="I93" s="852"/>
      <c r="J93" s="852"/>
      <c r="K93" s="852"/>
      <c r="L93" s="853"/>
      <c r="M93" s="198"/>
      <c r="N93" s="198"/>
      <c r="O93" s="198"/>
      <c r="P93" s="854"/>
      <c r="Q93" s="986"/>
      <c r="R93" s="846"/>
    </row>
    <row r="94" spans="1:18" s="890" customFormat="1" ht="21" hidden="1" customHeight="1">
      <c r="A94" s="194"/>
      <c r="B94" s="1909">
        <v>64</v>
      </c>
      <c r="C94" s="1942"/>
      <c r="D94" s="214"/>
      <c r="E94" s="194"/>
      <c r="F94" s="198"/>
      <c r="G94" s="988"/>
      <c r="H94" s="852"/>
      <c r="I94" s="847"/>
      <c r="J94" s="847"/>
      <c r="K94" s="852"/>
      <c r="L94" s="848"/>
      <c r="M94" s="214"/>
      <c r="N94" s="214"/>
      <c r="O94" s="214"/>
      <c r="P94" s="854"/>
      <c r="Q94" s="989"/>
      <c r="R94" s="846"/>
    </row>
    <row r="95" spans="1:18" s="883" customFormat="1" ht="21" hidden="1" customHeight="1">
      <c r="B95" s="1909">
        <v>65</v>
      </c>
      <c r="C95" s="1942"/>
      <c r="D95" s="214"/>
      <c r="E95" s="987"/>
      <c r="F95" s="198"/>
      <c r="G95" s="851"/>
      <c r="H95" s="846"/>
      <c r="I95" s="847"/>
      <c r="J95" s="852"/>
      <c r="K95" s="852"/>
      <c r="L95" s="848"/>
      <c r="M95" s="214"/>
      <c r="N95" s="214"/>
      <c r="O95" s="214"/>
      <c r="P95" s="849"/>
      <c r="Q95" s="866"/>
      <c r="R95" s="846"/>
    </row>
    <row r="96" spans="1:18" s="194" customFormat="1" ht="9" customHeight="1">
      <c r="B96" s="2151"/>
      <c r="C96" s="2151"/>
      <c r="D96" s="990"/>
      <c r="E96" s="991"/>
      <c r="F96" s="187"/>
      <c r="G96" s="870"/>
      <c r="H96" s="856"/>
      <c r="I96" s="857"/>
      <c r="J96" s="857"/>
      <c r="K96" s="857"/>
      <c r="L96" s="858"/>
      <c r="M96" s="217"/>
      <c r="N96" s="217"/>
      <c r="O96" s="217"/>
      <c r="P96" s="859"/>
      <c r="Q96" s="992"/>
      <c r="R96" s="856"/>
    </row>
    <row r="97" spans="1:18" s="890" customFormat="1" ht="22.5" customHeight="1">
      <c r="A97" s="883"/>
      <c r="B97" s="908"/>
      <c r="C97" s="908"/>
      <c r="D97" s="233"/>
      <c r="E97" s="233"/>
      <c r="F97" s="233"/>
      <c r="G97" s="909"/>
      <c r="H97" s="233"/>
      <c r="I97" s="233"/>
      <c r="J97" s="233"/>
      <c r="K97" s="233"/>
      <c r="L97" s="993"/>
      <c r="M97" s="233"/>
      <c r="N97" s="2155" t="s">
        <v>724</v>
      </c>
      <c r="O97" s="2155"/>
      <c r="P97" s="997">
        <f>SUM(P72:P96)</f>
        <v>13</v>
      </c>
      <c r="Q97" s="998">
        <f>SUM(Q72:Q96)</f>
        <v>59372343</v>
      </c>
      <c r="R97" s="233"/>
    </row>
    <row r="98" spans="1:18" s="890" customFormat="1" ht="22.5" customHeight="1">
      <c r="A98" s="876"/>
      <c r="B98" s="936"/>
      <c r="C98" s="876"/>
      <c r="D98" s="883"/>
      <c r="E98" s="883"/>
      <c r="F98" s="883"/>
      <c r="G98" s="937"/>
      <c r="H98" s="938"/>
      <c r="I98" s="939"/>
      <c r="J98" s="876"/>
      <c r="K98" s="937"/>
      <c r="L98" s="999"/>
      <c r="M98" s="883"/>
      <c r="N98" s="2149" t="s">
        <v>703</v>
      </c>
      <c r="O98" s="2149"/>
      <c r="P98" s="911">
        <f>SUM(P97+P65+P34)</f>
        <v>83</v>
      </c>
      <c r="Q98" s="941">
        <f>SUM(Q97+Q65+Q34)</f>
        <v>244643777</v>
      </c>
      <c r="R98" s="1000"/>
    </row>
    <row r="99" spans="1:18" s="890" customFormat="1" ht="20.100000000000001" customHeight="1">
      <c r="A99" s="876"/>
      <c r="B99" s="936"/>
      <c r="C99" s="876"/>
      <c r="D99" s="883"/>
      <c r="E99" s="883"/>
      <c r="F99" s="883"/>
      <c r="G99" s="937"/>
      <c r="H99" s="938"/>
      <c r="I99" s="939"/>
      <c r="J99" s="876"/>
      <c r="K99" s="937"/>
      <c r="L99" s="999"/>
      <c r="M99" s="883"/>
      <c r="N99" s="943"/>
      <c r="O99" s="943"/>
      <c r="P99" s="944"/>
      <c r="Q99" s="945"/>
      <c r="R99" s="1000"/>
    </row>
    <row r="100" spans="1:18" s="873" customFormat="1" ht="18.75" customHeight="1">
      <c r="B100" s="1091"/>
      <c r="D100" s="1939" t="s">
        <v>867</v>
      </c>
      <c r="E100" s="1939"/>
      <c r="F100" s="1939"/>
      <c r="G100" s="1939"/>
      <c r="H100" s="1092"/>
      <c r="I100" s="1896"/>
      <c r="J100" s="1951"/>
      <c r="K100" s="1951"/>
      <c r="L100" s="1093"/>
      <c r="M100" s="1896" t="str">
        <f>'B - UKS I'!M146:P146</f>
        <v>Jakarta, 1 Juli 2015</v>
      </c>
      <c r="N100" s="1896"/>
      <c r="O100" s="1896"/>
      <c r="P100" s="1896"/>
      <c r="Q100" s="1094"/>
      <c r="R100" s="1095"/>
    </row>
    <row r="101" spans="1:18" s="873" customFormat="1" ht="18.75" customHeight="1">
      <c r="B101" s="1091"/>
      <c r="D101" s="1948" t="s">
        <v>714</v>
      </c>
      <c r="E101" s="1948"/>
      <c r="F101" s="1948"/>
      <c r="G101" s="1948"/>
      <c r="H101" s="1096"/>
      <c r="I101" s="1550"/>
      <c r="J101" s="1550"/>
      <c r="K101" s="1550"/>
      <c r="L101" s="1093"/>
      <c r="M101" s="1896" t="str">
        <f>'B - UKS I'!M147:P147</f>
        <v>Pengurus Barang</v>
      </c>
      <c r="N101" s="1897"/>
      <c r="O101" s="1897"/>
      <c r="P101" s="1897"/>
      <c r="Q101" s="1094"/>
      <c r="R101" s="1095"/>
    </row>
    <row r="102" spans="1:18" s="873" customFormat="1" ht="18.75" customHeight="1">
      <c r="B102" s="1091"/>
      <c r="D102" s="1552"/>
      <c r="E102" s="1552"/>
      <c r="F102" s="1552"/>
      <c r="G102" s="1552"/>
      <c r="H102" s="1096"/>
      <c r="I102" s="1550"/>
      <c r="J102" s="1550"/>
      <c r="K102" s="1550"/>
      <c r="L102" s="1093"/>
      <c r="M102" s="1548"/>
      <c r="N102" s="1549"/>
      <c r="O102" s="1549"/>
      <c r="P102" s="1549"/>
      <c r="Q102" s="1094"/>
      <c r="R102" s="1095"/>
    </row>
    <row r="103" spans="1:18" s="873" customFormat="1" ht="18.75" customHeight="1">
      <c r="B103" s="1091"/>
      <c r="D103" s="1949"/>
      <c r="E103" s="1949"/>
      <c r="F103" s="1949"/>
      <c r="G103" s="1949"/>
      <c r="H103" s="1101"/>
      <c r="I103" s="1551"/>
      <c r="J103" s="1551"/>
      <c r="K103" s="1551"/>
      <c r="L103" s="1093"/>
      <c r="M103" s="1904"/>
      <c r="N103" s="1904"/>
      <c r="O103" s="1904"/>
      <c r="P103" s="1904"/>
      <c r="Q103" s="1094"/>
      <c r="R103" s="1095"/>
    </row>
    <row r="104" spans="1:18" s="873" customFormat="1" ht="18.75" customHeight="1">
      <c r="B104" s="1103"/>
      <c r="D104" s="1950" t="s">
        <v>658</v>
      </c>
      <c r="E104" s="1950"/>
      <c r="F104" s="1950"/>
      <c r="G104" s="1950"/>
      <c r="H104" s="1104"/>
      <c r="I104" s="1546"/>
      <c r="J104" s="1546"/>
      <c r="K104" s="1546"/>
      <c r="L104" s="1093"/>
      <c r="M104" s="1905" t="s">
        <v>1125</v>
      </c>
      <c r="N104" s="1905"/>
      <c r="O104" s="1905"/>
      <c r="P104" s="1905"/>
      <c r="Q104" s="1094"/>
      <c r="R104" s="1095"/>
    </row>
    <row r="105" spans="1:18" s="873" customFormat="1" ht="18.75" customHeight="1">
      <c r="B105" s="1091"/>
      <c r="D105" s="1947" t="s">
        <v>911</v>
      </c>
      <c r="E105" s="1947"/>
      <c r="F105" s="1947"/>
      <c r="G105" s="1947"/>
      <c r="H105" s="1106"/>
      <c r="I105" s="1547"/>
      <c r="J105" s="1547"/>
      <c r="K105" s="1547"/>
      <c r="L105" s="1093"/>
      <c r="M105" s="1907" t="s">
        <v>1126</v>
      </c>
      <c r="N105" s="1907"/>
      <c r="O105" s="1907"/>
      <c r="P105" s="1907"/>
      <c r="Q105" s="1094"/>
      <c r="R105" s="1095"/>
    </row>
    <row r="106" spans="1:18" ht="20.100000000000001" customHeight="1"/>
    <row r="108" spans="1:18">
      <c r="G108" s="947"/>
    </row>
    <row r="109" spans="1:18">
      <c r="G109" s="947"/>
    </row>
    <row r="110" spans="1:18">
      <c r="G110" s="947"/>
    </row>
  </sheetData>
  <mergeCells count="138">
    <mergeCell ref="B42:C42"/>
    <mergeCell ref="B30:C30"/>
    <mergeCell ref="B32:C32"/>
    <mergeCell ref="B39:C39"/>
    <mergeCell ref="B57:C57"/>
    <mergeCell ref="B46:C46"/>
    <mergeCell ref="B68:C69"/>
    <mergeCell ref="B75:C75"/>
    <mergeCell ref="B76:C76"/>
    <mergeCell ref="B73:C73"/>
    <mergeCell ref="B74:C74"/>
    <mergeCell ref="B49:C49"/>
    <mergeCell ref="B50:C50"/>
    <mergeCell ref="B51:C51"/>
    <mergeCell ref="B52:C52"/>
    <mergeCell ref="B53:C53"/>
    <mergeCell ref="B54:C54"/>
    <mergeCell ref="B47:C47"/>
    <mergeCell ref="B48:C48"/>
    <mergeCell ref="B43:C43"/>
    <mergeCell ref="B58:C58"/>
    <mergeCell ref="B59:C59"/>
    <mergeCell ref="B60:C60"/>
    <mergeCell ref="B61:C61"/>
    <mergeCell ref="B1:R1"/>
    <mergeCell ref="B2:R2"/>
    <mergeCell ref="B12:F12"/>
    <mergeCell ref="G12:I12"/>
    <mergeCell ref="J12:J14"/>
    <mergeCell ref="K12:K14"/>
    <mergeCell ref="O12:O14"/>
    <mergeCell ref="B13:C14"/>
    <mergeCell ref="P36:Q37"/>
    <mergeCell ref="D13:D14"/>
    <mergeCell ref="E13:F14"/>
    <mergeCell ref="E15:F15"/>
    <mergeCell ref="G13:G14"/>
    <mergeCell ref="P12:Q13"/>
    <mergeCell ref="L12:L14"/>
    <mergeCell ref="M12:M14"/>
    <mergeCell ref="N12:N14"/>
    <mergeCell ref="B36:F36"/>
    <mergeCell ref="H13:H14"/>
    <mergeCell ref="I13:I14"/>
    <mergeCell ref="O36:O38"/>
    <mergeCell ref="N36:N38"/>
    <mergeCell ref="B25:C25"/>
    <mergeCell ref="B26:C26"/>
    <mergeCell ref="R12:R14"/>
    <mergeCell ref="I37:I38"/>
    <mergeCell ref="H37:H38"/>
    <mergeCell ref="R36:R38"/>
    <mergeCell ref="B24:C24"/>
    <mergeCell ref="B16:R16"/>
    <mergeCell ref="B29:C29"/>
    <mergeCell ref="B40:R40"/>
    <mergeCell ref="B23:C23"/>
    <mergeCell ref="E39:F39"/>
    <mergeCell ref="B27:C27"/>
    <mergeCell ref="B28:C28"/>
    <mergeCell ref="B31:C31"/>
    <mergeCell ref="B15:C15"/>
    <mergeCell ref="B17:C17"/>
    <mergeCell ref="B18:C18"/>
    <mergeCell ref="B19:C19"/>
    <mergeCell ref="B20:C20"/>
    <mergeCell ref="B21:C21"/>
    <mergeCell ref="B22:C22"/>
    <mergeCell ref="L36:L38"/>
    <mergeCell ref="M36:M38"/>
    <mergeCell ref="J36:J38"/>
    <mergeCell ref="K36:K38"/>
    <mergeCell ref="R67:R69"/>
    <mergeCell ref="B96:C96"/>
    <mergeCell ref="B95:C95"/>
    <mergeCell ref="B92:C92"/>
    <mergeCell ref="B79:C79"/>
    <mergeCell ref="B44:C44"/>
    <mergeCell ref="B45:C45"/>
    <mergeCell ref="B33:C33"/>
    <mergeCell ref="B41:C41"/>
    <mergeCell ref="B77:C77"/>
    <mergeCell ref="I68:I69"/>
    <mergeCell ref="H68:H69"/>
    <mergeCell ref="B56:C56"/>
    <mergeCell ref="G67:I67"/>
    <mergeCell ref="B37:C38"/>
    <mergeCell ref="D37:D38"/>
    <mergeCell ref="E37:F38"/>
    <mergeCell ref="G37:G38"/>
    <mergeCell ref="B55:C55"/>
    <mergeCell ref="B67:F67"/>
    <mergeCell ref="B62:C62"/>
    <mergeCell ref="B63:C63"/>
    <mergeCell ref="B71:R71"/>
    <mergeCell ref="E70:F70"/>
    <mergeCell ref="G36:I36"/>
    <mergeCell ref="D105:G105"/>
    <mergeCell ref="M105:P105"/>
    <mergeCell ref="D101:G101"/>
    <mergeCell ref="M101:P101"/>
    <mergeCell ref="D103:G103"/>
    <mergeCell ref="M103:P103"/>
    <mergeCell ref="D104:G104"/>
    <mergeCell ref="M104:P104"/>
    <mergeCell ref="N97:O97"/>
    <mergeCell ref="N98:O98"/>
    <mergeCell ref="D68:D69"/>
    <mergeCell ref="M67:M69"/>
    <mergeCell ref="N67:N69"/>
    <mergeCell ref="O67:O69"/>
    <mergeCell ref="P67:Q68"/>
    <mergeCell ref="G68:G69"/>
    <mergeCell ref="E68:F69"/>
    <mergeCell ref="L67:L69"/>
    <mergeCell ref="J67:J69"/>
    <mergeCell ref="K67:K69"/>
    <mergeCell ref="B78:C78"/>
    <mergeCell ref="B72:C72"/>
    <mergeCell ref="D100:G100"/>
    <mergeCell ref="I100:K100"/>
    <mergeCell ref="M100:P100"/>
    <mergeCell ref="B70:C70"/>
    <mergeCell ref="B82:C82"/>
    <mergeCell ref="B64:C64"/>
    <mergeCell ref="B80:C80"/>
    <mergeCell ref="B81:C81"/>
    <mergeCell ref="B89:C89"/>
    <mergeCell ref="B93:C93"/>
    <mergeCell ref="B94:C94"/>
    <mergeCell ref="B85:C85"/>
    <mergeCell ref="B86:C86"/>
    <mergeCell ref="B83:C83"/>
    <mergeCell ref="B87:C87"/>
    <mergeCell ref="B88:C88"/>
    <mergeCell ref="B90:C90"/>
    <mergeCell ref="B84:C84"/>
    <mergeCell ref="B91:C91"/>
  </mergeCells>
  <phoneticPr fontId="20" type="noConversion"/>
  <pageMargins left="0.3" right="0" top="0.8" bottom="0.5" header="0.31496062992126" footer="0.31496062992126"/>
  <pageSetup paperSize="5" scale="80" orientation="landscape" horizontalDpi="300" verticalDpi="300" r:id="rId1"/>
  <headerFooter>
    <oddFooter>&amp;C&amp;8&amp;P
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</sheetPr>
  <dimension ref="A1:S122"/>
  <sheetViews>
    <sheetView topLeftCell="A69" zoomScale="70" zoomScaleNormal="70" workbookViewId="0">
      <selection activeCell="G59" sqref="G59"/>
    </sheetView>
  </sheetViews>
  <sheetFormatPr defaultRowHeight="11.25"/>
  <cols>
    <col min="1" max="1" width="3" style="890" customWidth="1"/>
    <col min="2" max="2" width="2.85546875" style="890" customWidth="1"/>
    <col min="3" max="3" width="1.7109375" style="890" customWidth="1"/>
    <col min="4" max="4" width="10.85546875" style="890" customWidth="1"/>
    <col min="5" max="5" width="11" style="890" customWidth="1"/>
    <col min="6" max="6" width="1.28515625" style="890" customWidth="1"/>
    <col min="7" max="7" width="30.7109375" style="890" customWidth="1"/>
    <col min="8" max="8" width="21" style="1039" customWidth="1"/>
    <col min="9" max="9" width="15.7109375" style="1040" customWidth="1"/>
    <col min="10" max="13" width="9.42578125" style="890" customWidth="1"/>
    <col min="14" max="14" width="7.7109375" style="890" customWidth="1"/>
    <col min="15" max="15" width="9.42578125" style="890" customWidth="1"/>
    <col min="16" max="16" width="8" style="890" customWidth="1"/>
    <col min="17" max="17" width="22.5703125" style="1041" customWidth="1"/>
    <col min="18" max="18" width="21.5703125" style="890" hidden="1" customWidth="1"/>
    <col min="19" max="19" width="18.85546875" style="890" customWidth="1"/>
    <col min="20" max="16384" width="9.140625" style="890"/>
  </cols>
  <sheetData>
    <row r="1" spans="1:19" ht="20.100000000000001" customHeight="1">
      <c r="A1" s="876"/>
      <c r="B1" s="1923" t="s">
        <v>706</v>
      </c>
      <c r="C1" s="1923"/>
      <c r="D1" s="1923"/>
      <c r="E1" s="1923"/>
      <c r="F1" s="1923"/>
      <c r="G1" s="1923"/>
      <c r="H1" s="1923"/>
      <c r="I1" s="1923"/>
      <c r="J1" s="1923"/>
      <c r="K1" s="1923"/>
      <c r="L1" s="1923"/>
      <c r="M1" s="1923"/>
      <c r="N1" s="1923"/>
      <c r="O1" s="1923"/>
      <c r="P1" s="1923"/>
      <c r="Q1" s="1923"/>
      <c r="R1" s="1923"/>
    </row>
    <row r="2" spans="1:19" ht="20.100000000000001" customHeight="1">
      <c r="A2" s="876"/>
      <c r="B2" s="1924" t="s">
        <v>707</v>
      </c>
      <c r="C2" s="1924"/>
      <c r="D2" s="1924"/>
      <c r="E2" s="1924"/>
      <c r="F2" s="1924"/>
      <c r="G2" s="1924"/>
      <c r="H2" s="1924"/>
      <c r="I2" s="1924"/>
      <c r="J2" s="1924"/>
      <c r="K2" s="1924"/>
      <c r="L2" s="1924"/>
      <c r="M2" s="1924"/>
      <c r="N2" s="1924"/>
      <c r="O2" s="1924"/>
      <c r="P2" s="1924"/>
      <c r="Q2" s="1924"/>
      <c r="R2" s="1924"/>
    </row>
    <row r="3" spans="1:19" ht="15" customHeight="1">
      <c r="A3" s="876"/>
      <c r="B3" s="874" t="str">
        <f>'B - UKS II'!B3</f>
        <v>Provinsi</v>
      </c>
      <c r="C3" s="874"/>
      <c r="D3" s="874"/>
      <c r="E3" s="874"/>
      <c r="F3" s="875" t="s">
        <v>1</v>
      </c>
      <c r="G3" s="876" t="str">
        <f>'B - UKS II'!G3</f>
        <v>DAERAH KHUSUS IBUKOTA JAKARTA</v>
      </c>
      <c r="H3" s="876"/>
      <c r="I3" s="876"/>
      <c r="J3" s="876"/>
      <c r="K3" s="876"/>
      <c r="L3" s="876"/>
      <c r="M3" s="876"/>
      <c r="N3" s="876"/>
      <c r="O3" s="876"/>
      <c r="P3" s="876"/>
      <c r="Q3" s="1038"/>
      <c r="R3" s="876"/>
    </row>
    <row r="4" spans="1:19" ht="15" customHeight="1">
      <c r="A4" s="876"/>
      <c r="B4" s="874" t="str">
        <f>'B - UKS II'!B4</f>
        <v>Kab./Kota</v>
      </c>
      <c r="C4" s="874"/>
      <c r="D4" s="874"/>
      <c r="E4" s="874"/>
      <c r="F4" s="875" t="s">
        <v>1</v>
      </c>
      <c r="G4" s="876" t="str">
        <f>'B - UKS II'!G4</f>
        <v>KOTA JAKARTA TIMUR</v>
      </c>
      <c r="H4" s="876"/>
      <c r="I4" s="876"/>
      <c r="J4" s="876"/>
      <c r="K4" s="876"/>
      <c r="L4" s="876"/>
      <c r="M4" s="876"/>
      <c r="N4" s="876"/>
      <c r="O4" s="876"/>
      <c r="P4" s="876"/>
      <c r="Q4" s="1038"/>
      <c r="R4" s="876"/>
    </row>
    <row r="5" spans="1:19" ht="15" customHeight="1">
      <c r="A5" s="876"/>
      <c r="B5" s="874" t="str">
        <f>'B - UKS II'!B5</f>
        <v>Bidang</v>
      </c>
      <c r="C5" s="874"/>
      <c r="D5" s="874"/>
      <c r="E5" s="874"/>
      <c r="F5" s="875" t="s">
        <v>1</v>
      </c>
      <c r="G5" s="876" t="str">
        <f>'B - UKS II'!G5</f>
        <v>BIDANG KESEHATAN</v>
      </c>
      <c r="H5" s="876"/>
      <c r="I5" s="876"/>
      <c r="J5" s="876"/>
      <c r="K5" s="876"/>
      <c r="L5" s="876"/>
      <c r="M5" s="876"/>
      <c r="N5" s="876"/>
      <c r="O5" s="876"/>
      <c r="P5" s="876"/>
      <c r="Q5" s="1038"/>
      <c r="R5" s="876"/>
    </row>
    <row r="6" spans="1:19" ht="15" customHeight="1">
      <c r="A6" s="876"/>
      <c r="B6" s="874" t="str">
        <f>'B - UKS II'!B6</f>
        <v>Unit Organisasi</v>
      </c>
      <c r="C6" s="874"/>
      <c r="D6" s="874"/>
      <c r="E6" s="874"/>
      <c r="F6" s="875" t="s">
        <v>1</v>
      </c>
      <c r="G6" s="876" t="str">
        <f>'B - UKS II'!G6</f>
        <v>SUDIN KESEHATAN MASYARAKAT</v>
      </c>
      <c r="H6" s="876"/>
      <c r="I6" s="876"/>
      <c r="J6" s="876"/>
      <c r="K6" s="876"/>
      <c r="L6" s="876"/>
      <c r="M6" s="876"/>
      <c r="N6" s="876"/>
      <c r="O6" s="876"/>
      <c r="P6" s="876"/>
      <c r="Q6" s="1038"/>
      <c r="R6" s="876"/>
    </row>
    <row r="7" spans="1:19" ht="15" customHeight="1">
      <c r="A7" s="876"/>
      <c r="B7" s="874" t="str">
        <f>'B - UKS II'!B7</f>
        <v>Sub Unit Organisasi</v>
      </c>
      <c r="C7" s="874"/>
      <c r="D7" s="874"/>
      <c r="E7" s="874"/>
      <c r="F7" s="875" t="s">
        <v>1</v>
      </c>
      <c r="G7" s="876" t="str">
        <f>'B - UKS II'!G7</f>
        <v>PKM KEC. MATRAMAN</v>
      </c>
      <c r="H7" s="876"/>
      <c r="I7" s="876"/>
      <c r="J7" s="876"/>
      <c r="K7" s="876"/>
      <c r="L7" s="876"/>
      <c r="M7" s="876"/>
      <c r="N7" s="876"/>
      <c r="O7" s="876"/>
      <c r="P7" s="876"/>
      <c r="Q7" s="1038"/>
      <c r="R7" s="876"/>
    </row>
    <row r="8" spans="1:19" ht="15" customHeight="1">
      <c r="A8" s="876"/>
      <c r="B8" s="874" t="str">
        <f>'B - UKS II'!B8</f>
        <v>U P B</v>
      </c>
      <c r="C8" s="874"/>
      <c r="D8" s="874"/>
      <c r="E8" s="874"/>
      <c r="F8" s="875" t="s">
        <v>1</v>
      </c>
      <c r="G8" s="876" t="s">
        <v>715</v>
      </c>
      <c r="H8" s="876"/>
      <c r="I8" s="876" t="s">
        <v>711</v>
      </c>
      <c r="J8" s="876"/>
      <c r="K8" s="876"/>
      <c r="L8" s="876"/>
      <c r="M8" s="876"/>
      <c r="N8" s="876"/>
      <c r="O8" s="876"/>
      <c r="P8" s="876"/>
      <c r="Q8" s="1038"/>
      <c r="R8" s="876"/>
    </row>
    <row r="9" spans="1:19" ht="15" customHeight="1">
      <c r="A9" s="876"/>
      <c r="B9" s="874" t="str">
        <f>'B - UKS II'!B9</f>
        <v xml:space="preserve">NO. KODE LOKASI </v>
      </c>
      <c r="C9" s="874"/>
      <c r="D9" s="874"/>
      <c r="E9" s="874"/>
      <c r="F9" s="875" t="s">
        <v>1</v>
      </c>
      <c r="G9" s="876" t="s">
        <v>716</v>
      </c>
      <c r="H9" s="876"/>
      <c r="I9" s="876"/>
      <c r="J9" s="876"/>
      <c r="K9" s="876"/>
      <c r="L9" s="876"/>
      <c r="M9" s="876"/>
      <c r="N9" s="876"/>
      <c r="O9" s="876"/>
      <c r="P9" s="876"/>
      <c r="Q9" s="1038"/>
      <c r="R9" s="876"/>
    </row>
    <row r="10" spans="1:19" ht="6" customHeight="1"/>
    <row r="11" spans="1:19" ht="3" customHeight="1"/>
    <row r="12" spans="1:19" s="883" customFormat="1" ht="29.25" customHeight="1">
      <c r="B12" s="2153" t="s">
        <v>10</v>
      </c>
      <c r="C12" s="2153"/>
      <c r="D12" s="2153"/>
      <c r="E12" s="2153"/>
      <c r="F12" s="2153"/>
      <c r="G12" s="2153" t="s">
        <v>11</v>
      </c>
      <c r="H12" s="2153"/>
      <c r="I12" s="2153"/>
      <c r="J12" s="2153" t="s">
        <v>15</v>
      </c>
      <c r="K12" s="2153" t="s">
        <v>13</v>
      </c>
      <c r="L12" s="2153" t="s">
        <v>700</v>
      </c>
      <c r="M12" s="2153" t="s">
        <v>701</v>
      </c>
      <c r="N12" s="2153" t="s">
        <v>16</v>
      </c>
      <c r="O12" s="2153" t="s">
        <v>702</v>
      </c>
      <c r="P12" s="2153" t="s">
        <v>12</v>
      </c>
      <c r="Q12" s="2153"/>
      <c r="R12" s="2153" t="s">
        <v>1172</v>
      </c>
      <c r="S12" s="2153" t="s">
        <v>17</v>
      </c>
    </row>
    <row r="13" spans="1:19" s="883" customFormat="1" ht="29.25" customHeight="1">
      <c r="B13" s="2153" t="s">
        <v>18</v>
      </c>
      <c r="C13" s="2153"/>
      <c r="D13" s="2153" t="s">
        <v>19</v>
      </c>
      <c r="E13" s="2153" t="s">
        <v>20</v>
      </c>
      <c r="F13" s="2153"/>
      <c r="G13" s="2153" t="s">
        <v>21</v>
      </c>
      <c r="H13" s="2153" t="s">
        <v>14</v>
      </c>
      <c r="I13" s="2153" t="s">
        <v>505</v>
      </c>
      <c r="J13" s="2153"/>
      <c r="K13" s="2153"/>
      <c r="L13" s="2153"/>
      <c r="M13" s="2153"/>
      <c r="N13" s="2153"/>
      <c r="O13" s="2153"/>
      <c r="P13" s="2153"/>
      <c r="Q13" s="2153"/>
      <c r="R13" s="2153"/>
      <c r="S13" s="2153"/>
    </row>
    <row r="14" spans="1:19" s="883" customFormat="1" ht="29.25" customHeight="1">
      <c r="B14" s="2153"/>
      <c r="C14" s="2153"/>
      <c r="D14" s="2153"/>
      <c r="E14" s="2153"/>
      <c r="F14" s="2153"/>
      <c r="G14" s="2153"/>
      <c r="H14" s="2153"/>
      <c r="I14" s="2153"/>
      <c r="J14" s="2153"/>
      <c r="K14" s="2153"/>
      <c r="L14" s="2153"/>
      <c r="M14" s="2153"/>
      <c r="N14" s="2153"/>
      <c r="O14" s="2153"/>
      <c r="P14" s="884" t="s">
        <v>22</v>
      </c>
      <c r="Q14" s="885" t="s">
        <v>23</v>
      </c>
      <c r="R14" s="2153"/>
      <c r="S14" s="2153"/>
    </row>
    <row r="15" spans="1:19" s="1078" customFormat="1" ht="14.25" customHeight="1">
      <c r="B15" s="2162" t="s">
        <v>24</v>
      </c>
      <c r="C15" s="2163"/>
      <c r="D15" s="1079" t="s">
        <v>25</v>
      </c>
      <c r="E15" s="2164" t="s">
        <v>26</v>
      </c>
      <c r="F15" s="2165"/>
      <c r="G15" s="1080" t="s">
        <v>27</v>
      </c>
      <c r="H15" s="1080" t="s">
        <v>28</v>
      </c>
      <c r="I15" s="1080" t="s">
        <v>29</v>
      </c>
      <c r="J15" s="1080" t="s">
        <v>30</v>
      </c>
      <c r="K15" s="1080" t="s">
        <v>31</v>
      </c>
      <c r="L15" s="1080" t="s">
        <v>32</v>
      </c>
      <c r="M15" s="1080" t="s">
        <v>33</v>
      </c>
      <c r="N15" s="1080" t="s">
        <v>34</v>
      </c>
      <c r="O15" s="1080" t="s">
        <v>35</v>
      </c>
      <c r="P15" s="1080" t="s">
        <v>36</v>
      </c>
      <c r="Q15" s="1081" t="s">
        <v>37</v>
      </c>
      <c r="R15" s="1080" t="s">
        <v>38</v>
      </c>
      <c r="S15" s="1082"/>
    </row>
    <row r="16" spans="1:19" ht="12.75" customHeight="1">
      <c r="A16" s="883"/>
      <c r="B16" s="1915"/>
      <c r="C16" s="1913"/>
      <c r="D16" s="1913"/>
      <c r="E16" s="1913"/>
      <c r="F16" s="1913"/>
      <c r="G16" s="1913"/>
      <c r="H16" s="1913"/>
      <c r="I16" s="1913"/>
      <c r="J16" s="1913"/>
      <c r="K16" s="1913"/>
      <c r="L16" s="1913"/>
      <c r="M16" s="1913"/>
      <c r="N16" s="1913"/>
      <c r="O16" s="1913"/>
      <c r="P16" s="1913"/>
      <c r="Q16" s="1913"/>
      <c r="R16" s="1913"/>
      <c r="S16" s="1083"/>
    </row>
    <row r="17" spans="1:19" ht="20.100000000000001" customHeight="1">
      <c r="A17" s="194"/>
      <c r="B17" s="1915">
        <v>1</v>
      </c>
      <c r="C17" s="1914"/>
      <c r="D17" s="1062" t="s">
        <v>663</v>
      </c>
      <c r="E17" s="892"/>
      <c r="F17" s="121"/>
      <c r="G17" s="1063" t="s">
        <v>628</v>
      </c>
      <c r="H17" s="1064" t="s">
        <v>42</v>
      </c>
      <c r="I17" s="121" t="s">
        <v>43</v>
      </c>
      <c r="J17" s="1064" t="s">
        <v>43</v>
      </c>
      <c r="K17" s="1064" t="s">
        <v>190</v>
      </c>
      <c r="L17" s="1065">
        <v>1989</v>
      </c>
      <c r="M17" s="121" t="s">
        <v>43</v>
      </c>
      <c r="N17" s="121"/>
      <c r="O17" s="1062" t="s">
        <v>45</v>
      </c>
      <c r="P17" s="1066">
        <v>1</v>
      </c>
      <c r="Q17" s="1067">
        <v>500000</v>
      </c>
      <c r="R17" s="1543" t="s">
        <v>1173</v>
      </c>
      <c r="S17" s="1026"/>
    </row>
    <row r="18" spans="1:19" ht="20.100000000000001" customHeight="1">
      <c r="A18" s="194"/>
      <c r="B18" s="1909">
        <v>2</v>
      </c>
      <c r="C18" s="1942"/>
      <c r="D18" s="995" t="s">
        <v>87</v>
      </c>
      <c r="E18" s="194"/>
      <c r="F18" s="132"/>
      <c r="G18" s="1068" t="s">
        <v>508</v>
      </c>
      <c r="H18" s="1069" t="s">
        <v>42</v>
      </c>
      <c r="I18" s="132" t="s">
        <v>43</v>
      </c>
      <c r="J18" s="1069" t="s">
        <v>89</v>
      </c>
      <c r="K18" s="1069" t="s">
        <v>190</v>
      </c>
      <c r="L18" s="780">
        <v>1991</v>
      </c>
      <c r="M18" s="132" t="s">
        <v>43</v>
      </c>
      <c r="N18" s="132"/>
      <c r="O18" s="775" t="s">
        <v>242</v>
      </c>
      <c r="P18" s="1521">
        <v>2</v>
      </c>
      <c r="Q18" s="1070">
        <v>40000</v>
      </c>
      <c r="R18" s="1071" t="s">
        <v>1043</v>
      </c>
      <c r="S18" s="1026"/>
    </row>
    <row r="19" spans="1:19" ht="20.100000000000001" customHeight="1">
      <c r="A19" s="194"/>
      <c r="B19" s="1909">
        <v>3</v>
      </c>
      <c r="C19" s="1942"/>
      <c r="D19" s="995" t="s">
        <v>87</v>
      </c>
      <c r="E19" s="194"/>
      <c r="F19" s="132"/>
      <c r="G19" s="1068" t="s">
        <v>79</v>
      </c>
      <c r="H19" s="1069" t="s">
        <v>42</v>
      </c>
      <c r="I19" s="132" t="s">
        <v>43</v>
      </c>
      <c r="J19" s="1069" t="s">
        <v>89</v>
      </c>
      <c r="K19" s="1069" t="s">
        <v>190</v>
      </c>
      <c r="L19" s="780">
        <v>1991</v>
      </c>
      <c r="M19" s="132" t="s">
        <v>43</v>
      </c>
      <c r="N19" s="132"/>
      <c r="O19" s="775" t="s">
        <v>242</v>
      </c>
      <c r="P19" s="1521">
        <v>1</v>
      </c>
      <c r="Q19" s="1070">
        <v>100000</v>
      </c>
      <c r="R19" s="1071" t="s">
        <v>1174</v>
      </c>
      <c r="S19" s="1026"/>
    </row>
    <row r="20" spans="1:19" ht="20.100000000000001" customHeight="1">
      <c r="A20" s="194"/>
      <c r="B20" s="1909">
        <v>4</v>
      </c>
      <c r="C20" s="1942"/>
      <c r="D20" s="995" t="s">
        <v>187</v>
      </c>
      <c r="E20" s="194"/>
      <c r="F20" s="132"/>
      <c r="G20" s="1068" t="s">
        <v>88</v>
      </c>
      <c r="H20" s="1069" t="s">
        <v>189</v>
      </c>
      <c r="I20" s="132" t="s">
        <v>43</v>
      </c>
      <c r="J20" s="1069" t="s">
        <v>43</v>
      </c>
      <c r="K20" s="1069" t="s">
        <v>190</v>
      </c>
      <c r="L20" s="1072">
        <v>1995</v>
      </c>
      <c r="M20" s="132" t="s">
        <v>43</v>
      </c>
      <c r="N20" s="132"/>
      <c r="O20" s="995" t="s">
        <v>45</v>
      </c>
      <c r="P20" s="1054">
        <v>2</v>
      </c>
      <c r="Q20" s="1073">
        <v>400000</v>
      </c>
      <c r="R20" s="1074" t="s">
        <v>1173</v>
      </c>
      <c r="S20" s="1026"/>
    </row>
    <row r="21" spans="1:19" ht="20.100000000000001" customHeight="1">
      <c r="A21" s="194"/>
      <c r="B21" s="1909">
        <v>5</v>
      </c>
      <c r="C21" s="1942"/>
      <c r="D21" s="995" t="s">
        <v>341</v>
      </c>
      <c r="E21" s="194"/>
      <c r="F21" s="132"/>
      <c r="G21" s="1068" t="s">
        <v>88</v>
      </c>
      <c r="H21" s="1069" t="s">
        <v>42</v>
      </c>
      <c r="I21" s="132" t="s">
        <v>43</v>
      </c>
      <c r="J21" s="1069" t="s">
        <v>43</v>
      </c>
      <c r="K21" s="1069" t="s">
        <v>190</v>
      </c>
      <c r="L21" s="1072">
        <v>1995</v>
      </c>
      <c r="M21" s="132" t="s">
        <v>43</v>
      </c>
      <c r="N21" s="132"/>
      <c r="O21" s="995" t="s">
        <v>45</v>
      </c>
      <c r="P21" s="1054">
        <v>1</v>
      </c>
      <c r="Q21" s="1073">
        <v>350000</v>
      </c>
      <c r="R21" s="1074" t="s">
        <v>242</v>
      </c>
      <c r="S21" s="1026"/>
    </row>
    <row r="22" spans="1:19" ht="20.100000000000001" customHeight="1">
      <c r="A22" s="194"/>
      <c r="B22" s="1909">
        <v>6</v>
      </c>
      <c r="C22" s="1942"/>
      <c r="D22" s="995" t="s">
        <v>201</v>
      </c>
      <c r="E22" s="194"/>
      <c r="F22" s="132"/>
      <c r="G22" s="1068" t="s">
        <v>88</v>
      </c>
      <c r="H22" s="1069" t="s">
        <v>670</v>
      </c>
      <c r="I22" s="132" t="s">
        <v>43</v>
      </c>
      <c r="J22" s="1069" t="s">
        <v>43</v>
      </c>
      <c r="K22" s="1069" t="s">
        <v>190</v>
      </c>
      <c r="L22" s="1072">
        <v>1995</v>
      </c>
      <c r="M22" s="132" t="s">
        <v>43</v>
      </c>
      <c r="N22" s="132"/>
      <c r="O22" s="995" t="s">
        <v>45</v>
      </c>
      <c r="P22" s="1054">
        <v>1</v>
      </c>
      <c r="Q22" s="1073">
        <v>3160000</v>
      </c>
      <c r="R22" s="1074" t="s">
        <v>1174</v>
      </c>
      <c r="S22" s="1026"/>
    </row>
    <row r="23" spans="1:19" ht="20.100000000000001" customHeight="1">
      <c r="A23" s="194"/>
      <c r="B23" s="1909">
        <v>7</v>
      </c>
      <c r="C23" s="1942"/>
      <c r="D23" s="995" t="s">
        <v>379</v>
      </c>
      <c r="E23" s="194"/>
      <c r="F23" s="132"/>
      <c r="G23" s="1068" t="s">
        <v>628</v>
      </c>
      <c r="H23" s="1069" t="s">
        <v>42</v>
      </c>
      <c r="I23" s="132" t="s">
        <v>43</v>
      </c>
      <c r="J23" s="1069" t="s">
        <v>43</v>
      </c>
      <c r="K23" s="1069" t="s">
        <v>190</v>
      </c>
      <c r="L23" s="1072">
        <v>1995</v>
      </c>
      <c r="M23" s="132" t="s">
        <v>43</v>
      </c>
      <c r="N23" s="132"/>
      <c r="O23" s="995" t="s">
        <v>45</v>
      </c>
      <c r="P23" s="1054">
        <v>1</v>
      </c>
      <c r="Q23" s="1073">
        <v>100000</v>
      </c>
      <c r="R23" s="1074" t="s">
        <v>242</v>
      </c>
      <c r="S23" s="1026"/>
    </row>
    <row r="24" spans="1:19" ht="20.100000000000001" customHeight="1">
      <c r="A24" s="194"/>
      <c r="B24" s="1909">
        <v>8</v>
      </c>
      <c r="C24" s="1942"/>
      <c r="D24" s="995" t="s">
        <v>266</v>
      </c>
      <c r="E24" s="194"/>
      <c r="F24" s="132"/>
      <c r="G24" s="1068" t="s">
        <v>253</v>
      </c>
      <c r="H24" s="1069" t="s">
        <v>327</v>
      </c>
      <c r="I24" s="132" t="s">
        <v>43</v>
      </c>
      <c r="J24" s="1069" t="s">
        <v>43</v>
      </c>
      <c r="K24" s="1069" t="s">
        <v>190</v>
      </c>
      <c r="L24" s="1072">
        <v>1996</v>
      </c>
      <c r="M24" s="132" t="s">
        <v>43</v>
      </c>
      <c r="N24" s="132"/>
      <c r="O24" s="995" t="s">
        <v>45</v>
      </c>
      <c r="P24" s="1054">
        <v>2</v>
      </c>
      <c r="Q24" s="1073">
        <v>300000</v>
      </c>
      <c r="R24" s="1074" t="s">
        <v>1174</v>
      </c>
      <c r="S24" s="1026"/>
    </row>
    <row r="25" spans="1:19" ht="20.100000000000001" customHeight="1">
      <c r="A25" s="194"/>
      <c r="B25" s="1909">
        <v>9</v>
      </c>
      <c r="C25" s="1942"/>
      <c r="D25" s="995" t="s">
        <v>266</v>
      </c>
      <c r="E25" s="194"/>
      <c r="F25" s="132"/>
      <c r="G25" s="1068" t="s">
        <v>544</v>
      </c>
      <c r="H25" s="1069" t="s">
        <v>1170</v>
      </c>
      <c r="I25" s="132" t="s">
        <v>43</v>
      </c>
      <c r="J25" s="1069" t="s">
        <v>43</v>
      </c>
      <c r="K25" s="1069" t="s">
        <v>190</v>
      </c>
      <c r="L25" s="1072">
        <v>1996</v>
      </c>
      <c r="M25" s="132" t="s">
        <v>43</v>
      </c>
      <c r="N25" s="132"/>
      <c r="O25" s="995" t="s">
        <v>242</v>
      </c>
      <c r="P25" s="1054">
        <v>1</v>
      </c>
      <c r="Q25" s="1073">
        <v>75000</v>
      </c>
      <c r="R25" s="1074" t="s">
        <v>1173</v>
      </c>
      <c r="S25" s="1026"/>
    </row>
    <row r="26" spans="1:19" ht="20.100000000000001" customHeight="1">
      <c r="A26" s="194"/>
      <c r="B26" s="1909">
        <v>10</v>
      </c>
      <c r="C26" s="1942"/>
      <c r="D26" s="995" t="s">
        <v>87</v>
      </c>
      <c r="E26" s="194"/>
      <c r="F26" s="132"/>
      <c r="G26" s="1068" t="s">
        <v>453</v>
      </c>
      <c r="H26" s="1069" t="s">
        <v>42</v>
      </c>
      <c r="I26" s="132" t="s">
        <v>43</v>
      </c>
      <c r="J26" s="1069" t="s">
        <v>89</v>
      </c>
      <c r="K26" s="1069" t="s">
        <v>190</v>
      </c>
      <c r="L26" s="1072">
        <v>1996</v>
      </c>
      <c r="M26" s="132" t="s">
        <v>43</v>
      </c>
      <c r="N26" s="132"/>
      <c r="O26" s="995" t="s">
        <v>242</v>
      </c>
      <c r="P26" s="1054">
        <v>1</v>
      </c>
      <c r="Q26" s="1073">
        <v>100000</v>
      </c>
      <c r="R26" s="1074" t="s">
        <v>1173</v>
      </c>
      <c r="S26" s="1026"/>
    </row>
    <row r="27" spans="1:19" ht="20.100000000000001" customHeight="1">
      <c r="A27" s="194"/>
      <c r="B27" s="1909">
        <v>11</v>
      </c>
      <c r="C27" s="1942"/>
      <c r="D27" s="995" t="s">
        <v>87</v>
      </c>
      <c r="E27" s="194"/>
      <c r="F27" s="132"/>
      <c r="G27" s="1068" t="s">
        <v>176</v>
      </c>
      <c r="H27" s="1069" t="s">
        <v>42</v>
      </c>
      <c r="I27" s="132" t="s">
        <v>43</v>
      </c>
      <c r="J27" s="1069" t="s">
        <v>89</v>
      </c>
      <c r="K27" s="1069" t="s">
        <v>190</v>
      </c>
      <c r="L27" s="1072">
        <v>1999</v>
      </c>
      <c r="M27" s="132" t="s">
        <v>43</v>
      </c>
      <c r="N27" s="132"/>
      <c r="O27" s="995" t="s">
        <v>242</v>
      </c>
      <c r="P27" s="1054">
        <v>1</v>
      </c>
      <c r="Q27" s="1073">
        <v>390000</v>
      </c>
      <c r="R27" s="1074" t="s">
        <v>1173</v>
      </c>
      <c r="S27" s="1026"/>
    </row>
    <row r="28" spans="1:19" ht="20.100000000000001" customHeight="1">
      <c r="A28" s="194"/>
      <c r="B28" s="1909">
        <v>12</v>
      </c>
      <c r="C28" s="1942"/>
      <c r="D28" s="995" t="s">
        <v>94</v>
      </c>
      <c r="E28" s="194"/>
      <c r="F28" s="132"/>
      <c r="G28" s="1068" t="s">
        <v>382</v>
      </c>
      <c r="H28" s="1069" t="s">
        <v>42</v>
      </c>
      <c r="I28" s="132" t="s">
        <v>43</v>
      </c>
      <c r="J28" s="1069" t="s">
        <v>43</v>
      </c>
      <c r="K28" s="1069" t="s">
        <v>190</v>
      </c>
      <c r="L28" s="1072">
        <v>1999</v>
      </c>
      <c r="M28" s="132" t="s">
        <v>43</v>
      </c>
      <c r="N28" s="132"/>
      <c r="O28" s="995" t="s">
        <v>45</v>
      </c>
      <c r="P28" s="1054">
        <v>3</v>
      </c>
      <c r="Q28" s="1073">
        <v>600000</v>
      </c>
      <c r="R28" s="1074" t="s">
        <v>1175</v>
      </c>
      <c r="S28" s="1026"/>
    </row>
    <row r="29" spans="1:19" ht="29.25" customHeight="1">
      <c r="A29" s="194"/>
      <c r="B29" s="1909">
        <v>13</v>
      </c>
      <c r="C29" s="1942"/>
      <c r="D29" s="995" t="s">
        <v>540</v>
      </c>
      <c r="E29" s="194"/>
      <c r="F29" s="132"/>
      <c r="G29" s="1068" t="s">
        <v>298</v>
      </c>
      <c r="H29" s="1069" t="s">
        <v>228</v>
      </c>
      <c r="I29" s="132" t="s">
        <v>43</v>
      </c>
      <c r="J29" s="1069" t="s">
        <v>43</v>
      </c>
      <c r="K29" s="1069" t="s">
        <v>190</v>
      </c>
      <c r="L29" s="1072">
        <v>1999</v>
      </c>
      <c r="M29" s="132" t="s">
        <v>43</v>
      </c>
      <c r="N29" s="132"/>
      <c r="O29" s="995" t="s">
        <v>45</v>
      </c>
      <c r="P29" s="1054">
        <v>18</v>
      </c>
      <c r="Q29" s="1073">
        <v>1800000</v>
      </c>
      <c r="R29" s="1074" t="s">
        <v>1176</v>
      </c>
      <c r="S29" s="1026"/>
    </row>
    <row r="30" spans="1:19" ht="20.100000000000001" customHeight="1">
      <c r="A30" s="194"/>
      <c r="B30" s="1909">
        <v>14</v>
      </c>
      <c r="C30" s="1942"/>
      <c r="D30" s="995" t="s">
        <v>266</v>
      </c>
      <c r="E30" s="194"/>
      <c r="F30" s="132"/>
      <c r="G30" s="1068" t="s">
        <v>298</v>
      </c>
      <c r="H30" s="1069" t="s">
        <v>657</v>
      </c>
      <c r="I30" s="132" t="s">
        <v>43</v>
      </c>
      <c r="J30" s="1069" t="s">
        <v>43</v>
      </c>
      <c r="K30" s="1069" t="s">
        <v>190</v>
      </c>
      <c r="L30" s="1072">
        <v>2001</v>
      </c>
      <c r="M30" s="132" t="s">
        <v>43</v>
      </c>
      <c r="N30" s="132"/>
      <c r="O30" s="995" t="s">
        <v>45</v>
      </c>
      <c r="P30" s="1054">
        <v>1</v>
      </c>
      <c r="Q30" s="1073">
        <v>350000</v>
      </c>
      <c r="R30" s="1074" t="s">
        <v>1177</v>
      </c>
      <c r="S30" s="1026"/>
    </row>
    <row r="31" spans="1:19" ht="20.100000000000001" customHeight="1">
      <c r="A31" s="194"/>
      <c r="B31" s="1909">
        <v>15</v>
      </c>
      <c r="C31" s="1942"/>
      <c r="D31" s="995" t="s">
        <v>640</v>
      </c>
      <c r="E31" s="194"/>
      <c r="F31" s="132"/>
      <c r="G31" s="1068" t="s">
        <v>253</v>
      </c>
      <c r="H31" s="1069" t="s">
        <v>1171</v>
      </c>
      <c r="I31" s="132" t="s">
        <v>43</v>
      </c>
      <c r="J31" s="1069" t="s">
        <v>43</v>
      </c>
      <c r="K31" s="1069" t="s">
        <v>665</v>
      </c>
      <c r="L31" s="1072">
        <v>2001</v>
      </c>
      <c r="M31" s="132" t="s">
        <v>43</v>
      </c>
      <c r="N31" s="132"/>
      <c r="O31" s="995" t="s">
        <v>45</v>
      </c>
      <c r="P31" s="1054">
        <v>1</v>
      </c>
      <c r="Q31" s="1073">
        <v>250000</v>
      </c>
      <c r="R31" s="1074" t="s">
        <v>1173</v>
      </c>
      <c r="S31" s="1026"/>
    </row>
    <row r="32" spans="1:19" ht="20.100000000000001" customHeight="1">
      <c r="A32" s="194"/>
      <c r="B32" s="1909">
        <v>16</v>
      </c>
      <c r="C32" s="1942"/>
      <c r="D32" s="995" t="s">
        <v>642</v>
      </c>
      <c r="E32" s="194"/>
      <c r="F32" s="132"/>
      <c r="G32" s="1068" t="s">
        <v>88</v>
      </c>
      <c r="H32" s="1069" t="s">
        <v>42</v>
      </c>
      <c r="I32" s="132" t="s">
        <v>43</v>
      </c>
      <c r="J32" s="1069" t="s">
        <v>43</v>
      </c>
      <c r="K32" s="1069" t="s">
        <v>665</v>
      </c>
      <c r="L32" s="1072">
        <v>2001</v>
      </c>
      <c r="M32" s="132" t="s">
        <v>43</v>
      </c>
      <c r="N32" s="132"/>
      <c r="O32" s="995" t="s">
        <v>45</v>
      </c>
      <c r="P32" s="1054">
        <v>1</v>
      </c>
      <c r="Q32" s="1073">
        <v>200000</v>
      </c>
      <c r="R32" s="1074" t="s">
        <v>1173</v>
      </c>
      <c r="S32" s="1026"/>
    </row>
    <row r="33" spans="1:19" ht="20.100000000000001" customHeight="1">
      <c r="A33" s="194"/>
      <c r="B33" s="1919">
        <v>17</v>
      </c>
      <c r="C33" s="2154"/>
      <c r="D33" s="1057" t="s">
        <v>259</v>
      </c>
      <c r="E33" s="902"/>
      <c r="F33" s="187"/>
      <c r="G33" s="1058" t="s">
        <v>628</v>
      </c>
      <c r="H33" s="1059" t="s">
        <v>666</v>
      </c>
      <c r="I33" s="187" t="s">
        <v>43</v>
      </c>
      <c r="J33" s="1059" t="s">
        <v>43</v>
      </c>
      <c r="K33" s="1059" t="s">
        <v>190</v>
      </c>
      <c r="L33" s="1060">
        <v>2002</v>
      </c>
      <c r="M33" s="187" t="s">
        <v>43</v>
      </c>
      <c r="N33" s="187"/>
      <c r="O33" s="1057" t="s">
        <v>45</v>
      </c>
      <c r="P33" s="1055">
        <v>1</v>
      </c>
      <c r="Q33" s="1075">
        <v>200000</v>
      </c>
      <c r="R33" s="1076" t="s">
        <v>1173</v>
      </c>
      <c r="S33" s="1027"/>
    </row>
    <row r="34" spans="1:19" s="914" customFormat="1" ht="20.100000000000001" customHeight="1">
      <c r="A34" s="194"/>
      <c r="B34" s="1513"/>
      <c r="C34" s="1513"/>
      <c r="D34" s="194"/>
      <c r="E34" s="194"/>
      <c r="F34" s="194"/>
      <c r="G34" s="909"/>
      <c r="H34" s="233"/>
      <c r="I34" s="194"/>
      <c r="J34" s="233"/>
      <c r="K34" s="233"/>
      <c r="L34" s="960"/>
      <c r="M34" s="194"/>
      <c r="N34" s="194"/>
      <c r="O34" s="194"/>
      <c r="P34" s="997">
        <f>SUM(P17:P33)</f>
        <v>39</v>
      </c>
      <c r="Q34" s="1006">
        <f>SUM(Q17:Q33)</f>
        <v>8915000</v>
      </c>
      <c r="R34" s="194"/>
    </row>
    <row r="35" spans="1:19" s="914" customFormat="1" ht="20.100000000000001" customHeight="1">
      <c r="A35" s="194"/>
      <c r="B35" s="1513"/>
      <c r="C35" s="1513"/>
      <c r="D35" s="194"/>
      <c r="E35" s="194"/>
      <c r="F35" s="194"/>
      <c r="G35" s="909"/>
      <c r="H35" s="233"/>
      <c r="I35" s="194"/>
      <c r="J35" s="233"/>
      <c r="K35" s="233"/>
      <c r="L35" s="960"/>
      <c r="M35" s="194"/>
      <c r="N35" s="194"/>
      <c r="O35" s="194"/>
      <c r="P35" s="1513"/>
      <c r="Q35" s="1005"/>
      <c r="R35" s="194"/>
    </row>
    <row r="36" spans="1:19" s="1531" customFormat="1" ht="29.25" customHeight="1">
      <c r="B36" s="2153" t="s">
        <v>10</v>
      </c>
      <c r="C36" s="2153"/>
      <c r="D36" s="2153"/>
      <c r="E36" s="2153"/>
      <c r="F36" s="2153"/>
      <c r="G36" s="2153" t="s">
        <v>11</v>
      </c>
      <c r="H36" s="2153"/>
      <c r="I36" s="2153"/>
      <c r="J36" s="2153" t="s">
        <v>15</v>
      </c>
      <c r="K36" s="2153" t="s">
        <v>13</v>
      </c>
      <c r="L36" s="2153" t="s">
        <v>700</v>
      </c>
      <c r="M36" s="2153" t="s">
        <v>701</v>
      </c>
      <c r="N36" s="2153" t="s">
        <v>16</v>
      </c>
      <c r="O36" s="2153" t="s">
        <v>702</v>
      </c>
      <c r="P36" s="2153" t="s">
        <v>12</v>
      </c>
      <c r="Q36" s="2153"/>
      <c r="R36" s="2153" t="s">
        <v>1172</v>
      </c>
      <c r="S36" s="2153" t="s">
        <v>17</v>
      </c>
    </row>
    <row r="37" spans="1:19" s="1531" customFormat="1" ht="29.25" customHeight="1">
      <c r="B37" s="2153" t="s">
        <v>18</v>
      </c>
      <c r="C37" s="2153"/>
      <c r="D37" s="2153" t="s">
        <v>19</v>
      </c>
      <c r="E37" s="2153" t="s">
        <v>20</v>
      </c>
      <c r="F37" s="2153"/>
      <c r="G37" s="2153" t="s">
        <v>21</v>
      </c>
      <c r="H37" s="2153" t="s">
        <v>14</v>
      </c>
      <c r="I37" s="2153" t="s">
        <v>505</v>
      </c>
      <c r="J37" s="2153"/>
      <c r="K37" s="2153"/>
      <c r="L37" s="2153"/>
      <c r="M37" s="2153"/>
      <c r="N37" s="2153"/>
      <c r="O37" s="2153"/>
      <c r="P37" s="2153"/>
      <c r="Q37" s="2153"/>
      <c r="R37" s="2153"/>
      <c r="S37" s="2153"/>
    </row>
    <row r="38" spans="1:19" s="1531" customFormat="1" ht="29.25" customHeight="1">
      <c r="B38" s="2153"/>
      <c r="C38" s="2153"/>
      <c r="D38" s="2153"/>
      <c r="E38" s="2153"/>
      <c r="F38" s="2153"/>
      <c r="G38" s="2153"/>
      <c r="H38" s="2153"/>
      <c r="I38" s="2153"/>
      <c r="J38" s="2153"/>
      <c r="K38" s="2153"/>
      <c r="L38" s="2153"/>
      <c r="M38" s="2153"/>
      <c r="N38" s="2153"/>
      <c r="O38" s="2153"/>
      <c r="P38" s="1525" t="s">
        <v>22</v>
      </c>
      <c r="Q38" s="885" t="s">
        <v>23</v>
      </c>
      <c r="R38" s="2153"/>
      <c r="S38" s="2153"/>
    </row>
    <row r="39" spans="1:19" s="1531" customFormat="1" ht="20.100000000000001" customHeight="1">
      <c r="B39" s="2160" t="s">
        <v>24</v>
      </c>
      <c r="C39" s="2161"/>
      <c r="D39" s="1532" t="s">
        <v>25</v>
      </c>
      <c r="E39" s="1916" t="s">
        <v>26</v>
      </c>
      <c r="F39" s="1917"/>
      <c r="G39" s="887" t="s">
        <v>27</v>
      </c>
      <c r="H39" s="887" t="s">
        <v>28</v>
      </c>
      <c r="I39" s="887" t="s">
        <v>29</v>
      </c>
      <c r="J39" s="887" t="s">
        <v>30</v>
      </c>
      <c r="K39" s="887" t="s">
        <v>31</v>
      </c>
      <c r="L39" s="887" t="s">
        <v>32</v>
      </c>
      <c r="M39" s="887" t="s">
        <v>33</v>
      </c>
      <c r="N39" s="887" t="s">
        <v>34</v>
      </c>
      <c r="O39" s="887" t="s">
        <v>35</v>
      </c>
      <c r="P39" s="887" t="s">
        <v>36</v>
      </c>
      <c r="Q39" s="1002" t="s">
        <v>37</v>
      </c>
      <c r="R39" s="887" t="s">
        <v>38</v>
      </c>
      <c r="S39" s="1082"/>
    </row>
    <row r="40" spans="1:19" ht="12.75" customHeight="1">
      <c r="A40" s="1531"/>
      <c r="B40" s="1915"/>
      <c r="C40" s="1913"/>
      <c r="D40" s="1913"/>
      <c r="E40" s="1913"/>
      <c r="F40" s="1913"/>
      <c r="G40" s="1913"/>
      <c r="H40" s="1913"/>
      <c r="I40" s="1913"/>
      <c r="J40" s="1913"/>
      <c r="K40" s="1913"/>
      <c r="L40" s="1913"/>
      <c r="M40" s="1913"/>
      <c r="N40" s="1913"/>
      <c r="O40" s="1913"/>
      <c r="P40" s="1913"/>
      <c r="Q40" s="1913"/>
      <c r="R40" s="1914"/>
      <c r="S40" s="1083"/>
    </row>
    <row r="41" spans="1:19" s="914" customFormat="1" ht="20.100000000000001" customHeight="1">
      <c r="A41" s="194"/>
      <c r="B41" s="1915">
        <v>18</v>
      </c>
      <c r="C41" s="1914"/>
      <c r="D41" s="1062" t="s">
        <v>191</v>
      </c>
      <c r="E41" s="892"/>
      <c r="F41" s="121"/>
      <c r="G41" s="1063" t="s">
        <v>192</v>
      </c>
      <c r="H41" s="1064" t="s">
        <v>600</v>
      </c>
      <c r="I41" s="121" t="s">
        <v>43</v>
      </c>
      <c r="J41" s="1064" t="s">
        <v>43</v>
      </c>
      <c r="K41" s="1064" t="s">
        <v>190</v>
      </c>
      <c r="L41" s="1065">
        <v>2003</v>
      </c>
      <c r="M41" s="121" t="s">
        <v>43</v>
      </c>
      <c r="N41" s="121"/>
      <c r="O41" s="1062" t="s">
        <v>45</v>
      </c>
      <c r="P41" s="1066">
        <v>1</v>
      </c>
      <c r="Q41" s="1087">
        <v>50000</v>
      </c>
      <c r="R41" s="1088" t="s">
        <v>242</v>
      </c>
      <c r="S41" s="1026"/>
    </row>
    <row r="42" spans="1:19" s="914" customFormat="1" ht="20.100000000000001" customHeight="1">
      <c r="A42" s="194"/>
      <c r="B42" s="1909">
        <v>19</v>
      </c>
      <c r="C42" s="1942"/>
      <c r="D42" s="995" t="s">
        <v>266</v>
      </c>
      <c r="E42" s="194"/>
      <c r="F42" s="132"/>
      <c r="G42" s="1068" t="s">
        <v>267</v>
      </c>
      <c r="H42" s="1069" t="s">
        <v>1179</v>
      </c>
      <c r="I42" s="132" t="s">
        <v>43</v>
      </c>
      <c r="J42" s="1069" t="s">
        <v>43</v>
      </c>
      <c r="K42" s="1069" t="s">
        <v>190</v>
      </c>
      <c r="L42" s="1072">
        <v>2006</v>
      </c>
      <c r="M42" s="132" t="s">
        <v>43</v>
      </c>
      <c r="N42" s="132"/>
      <c r="O42" s="995" t="s">
        <v>45</v>
      </c>
      <c r="P42" s="1054">
        <v>1</v>
      </c>
      <c r="Q42" s="1073">
        <v>200000</v>
      </c>
      <c r="R42" s="1074" t="s">
        <v>1173</v>
      </c>
      <c r="S42" s="1026"/>
    </row>
    <row r="43" spans="1:19" s="914" customFormat="1" ht="20.100000000000001" customHeight="1">
      <c r="A43" s="194"/>
      <c r="B43" s="1909">
        <v>20</v>
      </c>
      <c r="C43" s="1942"/>
      <c r="D43" s="995" t="s">
        <v>251</v>
      </c>
      <c r="E43" s="194"/>
      <c r="F43" s="132"/>
      <c r="G43" s="1068" t="s">
        <v>253</v>
      </c>
      <c r="H43" s="1069" t="s">
        <v>42</v>
      </c>
      <c r="I43" s="132" t="s">
        <v>43</v>
      </c>
      <c r="J43" s="1069" t="s">
        <v>43</v>
      </c>
      <c r="K43" s="1069" t="s">
        <v>190</v>
      </c>
      <c r="L43" s="1072">
        <v>2006</v>
      </c>
      <c r="M43" s="132" t="s">
        <v>43</v>
      </c>
      <c r="N43" s="132"/>
      <c r="O43" s="995" t="s">
        <v>45</v>
      </c>
      <c r="P43" s="1054">
        <v>5</v>
      </c>
      <c r="Q43" s="1073">
        <v>3300000</v>
      </c>
      <c r="R43" s="1074" t="s">
        <v>1173</v>
      </c>
      <c r="S43" s="1026"/>
    </row>
    <row r="44" spans="1:19" s="914" customFormat="1" ht="20.100000000000001" customHeight="1">
      <c r="A44" s="194"/>
      <c r="B44" s="1909">
        <v>21</v>
      </c>
      <c r="C44" s="1942"/>
      <c r="D44" s="995" t="s">
        <v>98</v>
      </c>
      <c r="E44" s="194"/>
      <c r="F44" s="132"/>
      <c r="G44" s="1068" t="s">
        <v>100</v>
      </c>
      <c r="H44" s="1069" t="s">
        <v>667</v>
      </c>
      <c r="I44" s="132" t="s">
        <v>43</v>
      </c>
      <c r="J44" s="1069" t="s">
        <v>43</v>
      </c>
      <c r="K44" s="1069" t="s">
        <v>668</v>
      </c>
      <c r="L44" s="1072">
        <v>2006</v>
      </c>
      <c r="M44" s="132" t="s">
        <v>43</v>
      </c>
      <c r="N44" s="132"/>
      <c r="O44" s="995" t="s">
        <v>45</v>
      </c>
      <c r="P44" s="1054">
        <v>1</v>
      </c>
      <c r="Q44" s="1073">
        <v>1150000</v>
      </c>
      <c r="R44" s="1074" t="s">
        <v>1043</v>
      </c>
      <c r="S44" s="1026"/>
    </row>
    <row r="45" spans="1:19" s="914" customFormat="1" ht="20.100000000000001" customHeight="1">
      <c r="A45" s="194"/>
      <c r="B45" s="1909">
        <v>22</v>
      </c>
      <c r="C45" s="1942"/>
      <c r="D45" s="995" t="s">
        <v>51</v>
      </c>
      <c r="E45" s="194"/>
      <c r="F45" s="132"/>
      <c r="G45" s="1068" t="s">
        <v>53</v>
      </c>
      <c r="H45" s="1069" t="s">
        <v>669</v>
      </c>
      <c r="I45" s="132" t="s">
        <v>43</v>
      </c>
      <c r="J45" s="1069" t="s">
        <v>43</v>
      </c>
      <c r="K45" s="1069" t="s">
        <v>190</v>
      </c>
      <c r="L45" s="1072">
        <v>2007</v>
      </c>
      <c r="M45" s="132" t="s">
        <v>43</v>
      </c>
      <c r="N45" s="132"/>
      <c r="O45" s="995" t="s">
        <v>45</v>
      </c>
      <c r="P45" s="1054">
        <v>1</v>
      </c>
      <c r="Q45" s="1073">
        <v>150000</v>
      </c>
      <c r="R45" s="1074" t="s">
        <v>1173</v>
      </c>
      <c r="S45" s="1026"/>
    </row>
    <row r="46" spans="1:19" s="914" customFormat="1" ht="20.100000000000001" customHeight="1">
      <c r="A46" s="194"/>
      <c r="B46" s="1909">
        <v>23</v>
      </c>
      <c r="C46" s="1942"/>
      <c r="D46" s="995" t="s">
        <v>553</v>
      </c>
      <c r="E46" s="194"/>
      <c r="F46" s="132"/>
      <c r="G46" s="1068" t="s">
        <v>535</v>
      </c>
      <c r="H46" s="1069" t="s">
        <v>660</v>
      </c>
      <c r="I46" s="132" t="s">
        <v>43</v>
      </c>
      <c r="J46" s="1069" t="s">
        <v>609</v>
      </c>
      <c r="K46" s="1069" t="s">
        <v>44</v>
      </c>
      <c r="L46" s="1072">
        <v>2008</v>
      </c>
      <c r="M46" s="132" t="s">
        <v>43</v>
      </c>
      <c r="N46" s="132"/>
      <c r="O46" s="995" t="s">
        <v>45</v>
      </c>
      <c r="P46" s="1054">
        <v>1</v>
      </c>
      <c r="Q46" s="1073">
        <v>4200000</v>
      </c>
      <c r="R46" s="1074" t="s">
        <v>1181</v>
      </c>
      <c r="S46" s="1026"/>
    </row>
    <row r="47" spans="1:19" s="914" customFormat="1" ht="20.100000000000001" customHeight="1">
      <c r="A47" s="194"/>
      <c r="B47" s="1909">
        <v>24</v>
      </c>
      <c r="C47" s="1942"/>
      <c r="D47" s="995" t="s">
        <v>308</v>
      </c>
      <c r="E47" s="194"/>
      <c r="F47" s="132"/>
      <c r="G47" s="1068" t="s">
        <v>309</v>
      </c>
      <c r="H47" s="1069" t="s">
        <v>661</v>
      </c>
      <c r="I47" s="132" t="s">
        <v>43</v>
      </c>
      <c r="J47" s="1069" t="s">
        <v>609</v>
      </c>
      <c r="K47" s="1069" t="s">
        <v>44</v>
      </c>
      <c r="L47" s="1072">
        <v>2008</v>
      </c>
      <c r="M47" s="132" t="s">
        <v>43</v>
      </c>
      <c r="N47" s="132"/>
      <c r="O47" s="995" t="s">
        <v>45</v>
      </c>
      <c r="P47" s="1054">
        <v>1</v>
      </c>
      <c r="Q47" s="1073">
        <v>3529305</v>
      </c>
      <c r="R47" s="1074" t="s">
        <v>1043</v>
      </c>
      <c r="S47" s="1026"/>
    </row>
    <row r="48" spans="1:19" s="914" customFormat="1" ht="20.100000000000001" customHeight="1">
      <c r="A48" s="194"/>
      <c r="B48" s="1909">
        <v>25</v>
      </c>
      <c r="C48" s="1942"/>
      <c r="D48" s="995" t="s">
        <v>545</v>
      </c>
      <c r="E48" s="194"/>
      <c r="F48" s="132"/>
      <c r="G48" s="1068" t="s">
        <v>1178</v>
      </c>
      <c r="H48" s="1069" t="s">
        <v>57</v>
      </c>
      <c r="I48" s="132" t="s">
        <v>43</v>
      </c>
      <c r="J48" s="1069" t="s">
        <v>43</v>
      </c>
      <c r="K48" s="1069" t="s">
        <v>44</v>
      </c>
      <c r="L48" s="1072">
        <v>2008</v>
      </c>
      <c r="M48" s="132" t="s">
        <v>43</v>
      </c>
      <c r="N48" s="132"/>
      <c r="O48" s="995" t="s">
        <v>45</v>
      </c>
      <c r="P48" s="1054">
        <v>1</v>
      </c>
      <c r="Q48" s="1073">
        <v>4607240</v>
      </c>
      <c r="R48" s="1074" t="s">
        <v>1177</v>
      </c>
      <c r="S48" s="1026"/>
    </row>
    <row r="49" spans="1:19" s="914" customFormat="1" ht="20.100000000000001" customHeight="1">
      <c r="A49" s="194"/>
      <c r="B49" s="1909">
        <v>26</v>
      </c>
      <c r="C49" s="1942"/>
      <c r="D49" s="995" t="s">
        <v>54</v>
      </c>
      <c r="E49" s="194"/>
      <c r="F49" s="132"/>
      <c r="G49" s="1068" t="s">
        <v>56</v>
      </c>
      <c r="H49" s="1069" t="s">
        <v>662</v>
      </c>
      <c r="I49" s="132" t="s">
        <v>43</v>
      </c>
      <c r="J49" s="1069" t="s">
        <v>43</v>
      </c>
      <c r="K49" s="1069" t="s">
        <v>44</v>
      </c>
      <c r="L49" s="1072">
        <v>2008</v>
      </c>
      <c r="M49" s="132" t="s">
        <v>43</v>
      </c>
      <c r="N49" s="132"/>
      <c r="O49" s="995" t="s">
        <v>45</v>
      </c>
      <c r="P49" s="1054">
        <v>1</v>
      </c>
      <c r="Q49" s="1073">
        <v>3590240</v>
      </c>
      <c r="R49" s="1074" t="s">
        <v>1177</v>
      </c>
      <c r="S49" s="1026"/>
    </row>
    <row r="50" spans="1:19" s="914" customFormat="1" ht="20.100000000000001" customHeight="1">
      <c r="A50" s="194"/>
      <c r="B50" s="1909">
        <v>27</v>
      </c>
      <c r="C50" s="1942"/>
      <c r="D50" s="995" t="s">
        <v>266</v>
      </c>
      <c r="E50" s="194"/>
      <c r="F50" s="132"/>
      <c r="G50" s="1068" t="s">
        <v>267</v>
      </c>
      <c r="H50" s="1069" t="s">
        <v>657</v>
      </c>
      <c r="I50" s="132" t="s">
        <v>43</v>
      </c>
      <c r="J50" s="1069" t="s">
        <v>43</v>
      </c>
      <c r="K50" s="1069" t="s">
        <v>190</v>
      </c>
      <c r="L50" s="1072">
        <v>2008</v>
      </c>
      <c r="M50" s="132" t="s">
        <v>43</v>
      </c>
      <c r="N50" s="132"/>
      <c r="O50" s="995" t="s">
        <v>45</v>
      </c>
      <c r="P50" s="1054">
        <v>1</v>
      </c>
      <c r="Q50" s="1073">
        <v>2109313</v>
      </c>
      <c r="R50" s="1074" t="s">
        <v>1181</v>
      </c>
      <c r="S50" s="1026"/>
    </row>
    <row r="51" spans="1:19" s="914" customFormat="1" ht="20.100000000000001" customHeight="1">
      <c r="A51" s="194"/>
      <c r="B51" s="1909">
        <v>28</v>
      </c>
      <c r="C51" s="1942"/>
      <c r="D51" s="995" t="s">
        <v>297</v>
      </c>
      <c r="E51" s="194"/>
      <c r="F51" s="132"/>
      <c r="G51" s="1068" t="s">
        <v>298</v>
      </c>
      <c r="H51" s="1069" t="s">
        <v>42</v>
      </c>
      <c r="I51" s="132" t="s">
        <v>43</v>
      </c>
      <c r="J51" s="1069" t="s">
        <v>43</v>
      </c>
      <c r="K51" s="1069" t="s">
        <v>190</v>
      </c>
      <c r="L51" s="1072">
        <v>2008</v>
      </c>
      <c r="M51" s="132" t="s">
        <v>43</v>
      </c>
      <c r="N51" s="132"/>
      <c r="O51" s="995" t="s">
        <v>45</v>
      </c>
      <c r="P51" s="1054">
        <v>1</v>
      </c>
      <c r="Q51" s="1073">
        <v>3124643</v>
      </c>
      <c r="R51" s="1074" t="s">
        <v>1182</v>
      </c>
      <c r="S51" s="1026"/>
    </row>
    <row r="52" spans="1:19" s="914" customFormat="1" ht="20.100000000000001" customHeight="1">
      <c r="A52" s="194"/>
      <c r="B52" s="1909">
        <v>29</v>
      </c>
      <c r="C52" s="1942"/>
      <c r="D52" s="995" t="s">
        <v>251</v>
      </c>
      <c r="E52" s="194"/>
      <c r="F52" s="132"/>
      <c r="G52" s="1068" t="s">
        <v>253</v>
      </c>
      <c r="H52" s="1069" t="s">
        <v>42</v>
      </c>
      <c r="I52" s="132" t="s">
        <v>43</v>
      </c>
      <c r="J52" s="1069" t="s">
        <v>609</v>
      </c>
      <c r="K52" s="1069" t="s">
        <v>190</v>
      </c>
      <c r="L52" s="1072">
        <v>2008</v>
      </c>
      <c r="M52" s="132" t="s">
        <v>43</v>
      </c>
      <c r="N52" s="132"/>
      <c r="O52" s="995" t="s">
        <v>45</v>
      </c>
      <c r="P52" s="1054">
        <v>2</v>
      </c>
      <c r="Q52" s="1073">
        <v>1196000</v>
      </c>
      <c r="R52" s="1074" t="s">
        <v>1173</v>
      </c>
      <c r="S52" s="1026"/>
    </row>
    <row r="53" spans="1:19" s="914" customFormat="1" ht="20.100000000000001" customHeight="1">
      <c r="A53" s="194"/>
      <c r="B53" s="1909">
        <v>30</v>
      </c>
      <c r="C53" s="1942"/>
      <c r="D53" s="995" t="s">
        <v>191</v>
      </c>
      <c r="E53" s="194"/>
      <c r="F53" s="132"/>
      <c r="G53" s="1068" t="s">
        <v>192</v>
      </c>
      <c r="H53" s="1069" t="s">
        <v>600</v>
      </c>
      <c r="I53" s="132" t="s">
        <v>43</v>
      </c>
      <c r="J53" s="1069" t="s">
        <v>43</v>
      </c>
      <c r="K53" s="1069" t="s">
        <v>44</v>
      </c>
      <c r="L53" s="1072">
        <v>2008</v>
      </c>
      <c r="M53" s="132" t="s">
        <v>43</v>
      </c>
      <c r="N53" s="132"/>
      <c r="O53" s="995" t="s">
        <v>45</v>
      </c>
      <c r="P53" s="1054">
        <v>1</v>
      </c>
      <c r="Q53" s="1073">
        <v>584313</v>
      </c>
      <c r="R53" s="1074" t="s">
        <v>1183</v>
      </c>
      <c r="S53" s="1026"/>
    </row>
    <row r="54" spans="1:19" s="914" customFormat="1" ht="20.100000000000001" customHeight="1">
      <c r="A54" s="194"/>
      <c r="B54" s="1909">
        <v>31</v>
      </c>
      <c r="C54" s="1942"/>
      <c r="D54" s="995" t="s">
        <v>259</v>
      </c>
      <c r="E54" s="194"/>
      <c r="F54" s="132"/>
      <c r="G54" s="1068" t="s">
        <v>260</v>
      </c>
      <c r="H54" s="1069" t="s">
        <v>42</v>
      </c>
      <c r="I54" s="132" t="s">
        <v>43</v>
      </c>
      <c r="J54" s="1069" t="s">
        <v>43</v>
      </c>
      <c r="K54" s="1069" t="s">
        <v>44</v>
      </c>
      <c r="L54" s="1072">
        <v>2008</v>
      </c>
      <c r="M54" s="132" t="s">
        <v>43</v>
      </c>
      <c r="N54" s="132"/>
      <c r="O54" s="995" t="s">
        <v>45</v>
      </c>
      <c r="P54" s="1054">
        <v>1</v>
      </c>
      <c r="Q54" s="1073">
        <v>2974643</v>
      </c>
      <c r="R54" s="1074" t="s">
        <v>1177</v>
      </c>
      <c r="S54" s="1026"/>
    </row>
    <row r="55" spans="1:19" s="914" customFormat="1" ht="20.100000000000001" customHeight="1">
      <c r="A55" s="194"/>
      <c r="B55" s="1909">
        <v>32</v>
      </c>
      <c r="C55" s="1942"/>
      <c r="D55" s="995" t="s">
        <v>663</v>
      </c>
      <c r="E55" s="194"/>
      <c r="F55" s="132"/>
      <c r="G55" s="1068" t="s">
        <v>650</v>
      </c>
      <c r="H55" s="1069" t="s">
        <v>594</v>
      </c>
      <c r="I55" s="132" t="s">
        <v>43</v>
      </c>
      <c r="J55" s="1069" t="s">
        <v>43</v>
      </c>
      <c r="K55" s="1069" t="s">
        <v>44</v>
      </c>
      <c r="L55" s="1072">
        <v>2009</v>
      </c>
      <c r="M55" s="132" t="s">
        <v>43</v>
      </c>
      <c r="N55" s="132"/>
      <c r="O55" s="995" t="s">
        <v>45</v>
      </c>
      <c r="P55" s="1054">
        <v>1</v>
      </c>
      <c r="Q55" s="1073">
        <v>6190912</v>
      </c>
      <c r="R55" s="1074" t="s">
        <v>1177</v>
      </c>
      <c r="S55" s="1026"/>
    </row>
    <row r="56" spans="1:19" s="914" customFormat="1" ht="20.100000000000001" customHeight="1">
      <c r="A56" s="194"/>
      <c r="B56" s="1909">
        <v>33</v>
      </c>
      <c r="C56" s="1942"/>
      <c r="D56" s="995" t="s">
        <v>70</v>
      </c>
      <c r="E56" s="194"/>
      <c r="F56" s="132"/>
      <c r="G56" s="1068" t="s">
        <v>71</v>
      </c>
      <c r="H56" s="1069" t="s">
        <v>72</v>
      </c>
      <c r="I56" s="132" t="s">
        <v>43</v>
      </c>
      <c r="J56" s="1069" t="s">
        <v>43</v>
      </c>
      <c r="K56" s="1069" t="s">
        <v>44</v>
      </c>
      <c r="L56" s="1072">
        <v>2009</v>
      </c>
      <c r="M56" s="132" t="s">
        <v>43</v>
      </c>
      <c r="N56" s="132"/>
      <c r="O56" s="995" t="s">
        <v>242</v>
      </c>
      <c r="P56" s="1054">
        <v>1</v>
      </c>
      <c r="Q56" s="1073">
        <v>4867500</v>
      </c>
      <c r="R56" s="1074" t="s">
        <v>1173</v>
      </c>
      <c r="S56" s="1026"/>
    </row>
    <row r="57" spans="1:19" s="914" customFormat="1" ht="20.100000000000001" customHeight="1">
      <c r="A57" s="194"/>
      <c r="B57" s="1909">
        <v>34</v>
      </c>
      <c r="C57" s="1942"/>
      <c r="D57" s="995" t="s">
        <v>77</v>
      </c>
      <c r="E57" s="194"/>
      <c r="F57" s="132"/>
      <c r="G57" s="1068" t="s">
        <v>79</v>
      </c>
      <c r="H57" s="1069" t="s">
        <v>557</v>
      </c>
      <c r="I57" s="132" t="s">
        <v>43</v>
      </c>
      <c r="J57" s="1069" t="s">
        <v>609</v>
      </c>
      <c r="K57" s="1069" t="s">
        <v>44</v>
      </c>
      <c r="L57" s="1072">
        <v>2009</v>
      </c>
      <c r="M57" s="132" t="s">
        <v>43</v>
      </c>
      <c r="N57" s="132"/>
      <c r="O57" s="995" t="s">
        <v>45</v>
      </c>
      <c r="P57" s="1054">
        <v>1</v>
      </c>
      <c r="Q57" s="1073">
        <v>3300000</v>
      </c>
      <c r="R57" s="1074" t="s">
        <v>1174</v>
      </c>
      <c r="S57" s="1026"/>
    </row>
    <row r="58" spans="1:19" s="914" customFormat="1" ht="20.100000000000001" customHeight="1">
      <c r="A58" s="194"/>
      <c r="B58" s="1909">
        <v>35</v>
      </c>
      <c r="C58" s="1942"/>
      <c r="D58" s="995" t="s">
        <v>87</v>
      </c>
      <c r="E58" s="194"/>
      <c r="F58" s="132"/>
      <c r="G58" s="1068" t="s">
        <v>88</v>
      </c>
      <c r="H58" s="1069" t="s">
        <v>42</v>
      </c>
      <c r="I58" s="132" t="s">
        <v>43</v>
      </c>
      <c r="J58" s="1069" t="s">
        <v>609</v>
      </c>
      <c r="K58" s="1069" t="s">
        <v>44</v>
      </c>
      <c r="L58" s="1072">
        <v>2009</v>
      </c>
      <c r="M58" s="132" t="s">
        <v>43</v>
      </c>
      <c r="N58" s="132"/>
      <c r="O58" s="995" t="s">
        <v>45</v>
      </c>
      <c r="P58" s="1054">
        <v>2</v>
      </c>
      <c r="Q58" s="1073">
        <v>2178000</v>
      </c>
      <c r="R58" s="1074" t="s">
        <v>1184</v>
      </c>
      <c r="S58" s="1026"/>
    </row>
    <row r="59" spans="1:19" s="914" customFormat="1" ht="20.100000000000001" customHeight="1">
      <c r="A59" s="194"/>
      <c r="B59" s="1909">
        <v>36</v>
      </c>
      <c r="C59" s="1942"/>
      <c r="D59" s="995" t="s">
        <v>106</v>
      </c>
      <c r="E59" s="194"/>
      <c r="F59" s="132"/>
      <c r="G59" s="1068" t="s">
        <v>107</v>
      </c>
      <c r="H59" s="1069" t="s">
        <v>108</v>
      </c>
      <c r="I59" s="132" t="s">
        <v>43</v>
      </c>
      <c r="J59" s="1069" t="s">
        <v>43</v>
      </c>
      <c r="K59" s="1069" t="s">
        <v>44</v>
      </c>
      <c r="L59" s="1072">
        <v>2009</v>
      </c>
      <c r="M59" s="132" t="s">
        <v>43</v>
      </c>
      <c r="N59" s="132"/>
      <c r="O59" s="995" t="s">
        <v>45</v>
      </c>
      <c r="P59" s="1054">
        <v>1</v>
      </c>
      <c r="Q59" s="1073">
        <v>2057000</v>
      </c>
      <c r="R59" s="1074" t="s">
        <v>1173</v>
      </c>
      <c r="S59" s="1026"/>
    </row>
    <row r="60" spans="1:19" s="914" customFormat="1" ht="20.100000000000001" customHeight="1">
      <c r="A60" s="194"/>
      <c r="B60" s="1909">
        <v>37</v>
      </c>
      <c r="C60" s="1942"/>
      <c r="D60" s="995" t="s">
        <v>109</v>
      </c>
      <c r="E60" s="194"/>
      <c r="F60" s="132"/>
      <c r="G60" s="1068" t="s">
        <v>111</v>
      </c>
      <c r="H60" s="1069" t="s">
        <v>112</v>
      </c>
      <c r="I60" s="132" t="s">
        <v>43</v>
      </c>
      <c r="J60" s="1069" t="s">
        <v>43</v>
      </c>
      <c r="K60" s="1069" t="s">
        <v>44</v>
      </c>
      <c r="L60" s="1072">
        <v>2009</v>
      </c>
      <c r="M60" s="132" t="s">
        <v>43</v>
      </c>
      <c r="N60" s="132"/>
      <c r="O60" s="995" t="s">
        <v>45</v>
      </c>
      <c r="P60" s="1054">
        <v>1</v>
      </c>
      <c r="Q60" s="1073">
        <v>10560000</v>
      </c>
      <c r="R60" s="1074" t="s">
        <v>1043</v>
      </c>
      <c r="S60" s="1026"/>
    </row>
    <row r="61" spans="1:19" s="914" customFormat="1" ht="20.100000000000001" customHeight="1">
      <c r="A61" s="194"/>
      <c r="B61" s="1909">
        <v>38</v>
      </c>
      <c r="C61" s="1942"/>
      <c r="D61" s="995" t="s">
        <v>175</v>
      </c>
      <c r="E61" s="194"/>
      <c r="F61" s="132"/>
      <c r="G61" s="1068" t="s">
        <v>176</v>
      </c>
      <c r="H61" s="1069" t="s">
        <v>605</v>
      </c>
      <c r="I61" s="132" t="s">
        <v>43</v>
      </c>
      <c r="J61" s="1069" t="s">
        <v>43</v>
      </c>
      <c r="K61" s="1069" t="s">
        <v>44</v>
      </c>
      <c r="L61" s="1072">
        <v>2009</v>
      </c>
      <c r="M61" s="132" t="s">
        <v>43</v>
      </c>
      <c r="N61" s="132"/>
      <c r="O61" s="995" t="s">
        <v>45</v>
      </c>
      <c r="P61" s="1054">
        <v>1</v>
      </c>
      <c r="Q61" s="1073">
        <v>69521457</v>
      </c>
      <c r="R61" s="1074" t="s">
        <v>1177</v>
      </c>
      <c r="S61" s="1026"/>
    </row>
    <row r="62" spans="1:19" s="914" customFormat="1" ht="20.100000000000001" customHeight="1">
      <c r="A62" s="194"/>
      <c r="B62" s="1909">
        <v>39</v>
      </c>
      <c r="C62" s="1942"/>
      <c r="D62" s="995" t="s">
        <v>560</v>
      </c>
      <c r="E62" s="194"/>
      <c r="F62" s="132"/>
      <c r="G62" s="1068" t="s">
        <v>753</v>
      </c>
      <c r="H62" s="1089" t="s">
        <v>1180</v>
      </c>
      <c r="I62" s="132" t="s">
        <v>43</v>
      </c>
      <c r="J62" s="1069" t="s">
        <v>43</v>
      </c>
      <c r="K62" s="1069" t="s">
        <v>44</v>
      </c>
      <c r="L62" s="1072">
        <v>2010</v>
      </c>
      <c r="M62" s="132" t="s">
        <v>43</v>
      </c>
      <c r="N62" s="132"/>
      <c r="O62" s="995" t="s">
        <v>45</v>
      </c>
      <c r="P62" s="1054">
        <v>1</v>
      </c>
      <c r="Q62" s="1073">
        <v>4427500</v>
      </c>
      <c r="R62" s="1074" t="s">
        <v>1175</v>
      </c>
      <c r="S62" s="1026"/>
    </row>
    <row r="63" spans="1:19" s="914" customFormat="1" ht="20.100000000000001" customHeight="1">
      <c r="A63" s="194"/>
      <c r="B63" s="1909">
        <v>40</v>
      </c>
      <c r="C63" s="1942"/>
      <c r="D63" s="995" t="s">
        <v>51</v>
      </c>
      <c r="E63" s="194"/>
      <c r="F63" s="132"/>
      <c r="G63" s="1068" t="s">
        <v>53</v>
      </c>
      <c r="H63" s="1069" t="s">
        <v>172</v>
      </c>
      <c r="I63" s="132" t="s">
        <v>43</v>
      </c>
      <c r="J63" s="1069" t="s">
        <v>43</v>
      </c>
      <c r="K63" s="1069" t="s">
        <v>44</v>
      </c>
      <c r="L63" s="1072">
        <v>2010</v>
      </c>
      <c r="M63" s="132" t="s">
        <v>43</v>
      </c>
      <c r="N63" s="132"/>
      <c r="O63" s="995" t="s">
        <v>45</v>
      </c>
      <c r="P63" s="1054">
        <v>1</v>
      </c>
      <c r="Q63" s="1073">
        <v>1711875</v>
      </c>
      <c r="R63" s="1074" t="s">
        <v>1182</v>
      </c>
      <c r="S63" s="1026"/>
    </row>
    <row r="64" spans="1:19" s="914" customFormat="1" ht="20.100000000000001" customHeight="1">
      <c r="A64" s="194"/>
      <c r="B64" s="1919">
        <v>41</v>
      </c>
      <c r="C64" s="2154"/>
      <c r="D64" s="1057" t="s">
        <v>318</v>
      </c>
      <c r="E64" s="902"/>
      <c r="F64" s="187"/>
      <c r="G64" s="1058" t="s">
        <v>832</v>
      </c>
      <c r="H64" s="1090" t="s">
        <v>42</v>
      </c>
      <c r="I64" s="187" t="s">
        <v>43</v>
      </c>
      <c r="J64" s="1059" t="s">
        <v>45</v>
      </c>
      <c r="K64" s="1059" t="s">
        <v>44</v>
      </c>
      <c r="L64" s="1060">
        <v>2011</v>
      </c>
      <c r="M64" s="187" t="s">
        <v>43</v>
      </c>
      <c r="N64" s="187"/>
      <c r="O64" s="1057" t="s">
        <v>45</v>
      </c>
      <c r="P64" s="1055">
        <v>1</v>
      </c>
      <c r="Q64" s="1061">
        <v>3110000</v>
      </c>
      <c r="R64" s="1544" t="s">
        <v>242</v>
      </c>
      <c r="S64" s="1077"/>
    </row>
    <row r="65" spans="1:19" s="914" customFormat="1" ht="20.100000000000001" customHeight="1">
      <c r="A65" s="194"/>
      <c r="B65" s="1513"/>
      <c r="C65" s="1513"/>
      <c r="D65" s="194"/>
      <c r="E65" s="194"/>
      <c r="F65" s="194"/>
      <c r="G65" s="909"/>
      <c r="H65" s="233"/>
      <c r="I65" s="194"/>
      <c r="J65" s="233"/>
      <c r="K65" s="233"/>
      <c r="L65" s="960"/>
      <c r="M65" s="194"/>
      <c r="N65" s="194"/>
      <c r="O65" s="194"/>
      <c r="P65" s="997">
        <f>SUM(P41:P64)</f>
        <v>30</v>
      </c>
      <c r="Q65" s="1006">
        <f>SUM(Q41:Q64)</f>
        <v>138689941</v>
      </c>
      <c r="R65" s="194"/>
    </row>
    <row r="66" spans="1:19" s="914" customFormat="1" ht="20.100000000000001" customHeight="1">
      <c r="A66" s="194"/>
      <c r="B66" s="1513"/>
      <c r="C66" s="1513"/>
      <c r="D66" s="194"/>
      <c r="E66" s="194"/>
      <c r="F66" s="194"/>
      <c r="G66" s="909"/>
      <c r="H66" s="233"/>
      <c r="I66" s="194"/>
      <c r="J66" s="233"/>
      <c r="K66" s="233"/>
      <c r="L66" s="960"/>
      <c r="M66" s="194"/>
      <c r="N66" s="194"/>
      <c r="O66" s="194"/>
      <c r="P66" s="1513"/>
      <c r="Q66" s="1005"/>
      <c r="R66" s="194"/>
    </row>
    <row r="67" spans="1:19" s="1531" customFormat="1" ht="29.25" customHeight="1">
      <c r="B67" s="2153" t="s">
        <v>10</v>
      </c>
      <c r="C67" s="2153"/>
      <c r="D67" s="2153"/>
      <c r="E67" s="2153"/>
      <c r="F67" s="2153"/>
      <c r="G67" s="2153" t="s">
        <v>11</v>
      </c>
      <c r="H67" s="2153"/>
      <c r="I67" s="2153"/>
      <c r="J67" s="2153" t="s">
        <v>15</v>
      </c>
      <c r="K67" s="2153" t="s">
        <v>13</v>
      </c>
      <c r="L67" s="2153" t="s">
        <v>700</v>
      </c>
      <c r="M67" s="2153" t="s">
        <v>701</v>
      </c>
      <c r="N67" s="2153" t="s">
        <v>16</v>
      </c>
      <c r="O67" s="2153" t="s">
        <v>702</v>
      </c>
      <c r="P67" s="2153" t="s">
        <v>12</v>
      </c>
      <c r="Q67" s="2153"/>
      <c r="R67" s="2153" t="s">
        <v>1172</v>
      </c>
      <c r="S67" s="2153" t="s">
        <v>17</v>
      </c>
    </row>
    <row r="68" spans="1:19" s="1531" customFormat="1" ht="29.25" customHeight="1">
      <c r="B68" s="2153" t="s">
        <v>18</v>
      </c>
      <c r="C68" s="2153"/>
      <c r="D68" s="2153" t="s">
        <v>19</v>
      </c>
      <c r="E68" s="2153" t="s">
        <v>20</v>
      </c>
      <c r="F68" s="2153"/>
      <c r="G68" s="2153" t="s">
        <v>21</v>
      </c>
      <c r="H68" s="2153" t="s">
        <v>14</v>
      </c>
      <c r="I68" s="2153" t="s">
        <v>505</v>
      </c>
      <c r="J68" s="2153"/>
      <c r="K68" s="2153"/>
      <c r="L68" s="2153"/>
      <c r="M68" s="2153"/>
      <c r="N68" s="2153"/>
      <c r="O68" s="2153"/>
      <c r="P68" s="2153"/>
      <c r="Q68" s="2153"/>
      <c r="R68" s="2153"/>
      <c r="S68" s="2153"/>
    </row>
    <row r="69" spans="1:19" s="1531" customFormat="1" ht="29.25" customHeight="1">
      <c r="B69" s="2153"/>
      <c r="C69" s="2153"/>
      <c r="D69" s="2153"/>
      <c r="E69" s="2153"/>
      <c r="F69" s="2153"/>
      <c r="G69" s="2153"/>
      <c r="H69" s="2153"/>
      <c r="I69" s="2153"/>
      <c r="J69" s="2153"/>
      <c r="K69" s="2153"/>
      <c r="L69" s="2153"/>
      <c r="M69" s="2153"/>
      <c r="N69" s="2153"/>
      <c r="O69" s="2153"/>
      <c r="P69" s="1525" t="s">
        <v>22</v>
      </c>
      <c r="Q69" s="885" t="s">
        <v>23</v>
      </c>
      <c r="R69" s="2153"/>
      <c r="S69" s="2153"/>
    </row>
    <row r="70" spans="1:19" s="1531" customFormat="1" ht="20.100000000000001" customHeight="1">
      <c r="B70" s="2160" t="s">
        <v>24</v>
      </c>
      <c r="C70" s="2161"/>
      <c r="D70" s="1532" t="s">
        <v>25</v>
      </c>
      <c r="E70" s="1916" t="s">
        <v>26</v>
      </c>
      <c r="F70" s="1917"/>
      <c r="G70" s="887" t="s">
        <v>27</v>
      </c>
      <c r="H70" s="887" t="s">
        <v>28</v>
      </c>
      <c r="I70" s="887" t="s">
        <v>29</v>
      </c>
      <c r="J70" s="887" t="s">
        <v>30</v>
      </c>
      <c r="K70" s="887" t="s">
        <v>31</v>
      </c>
      <c r="L70" s="887" t="s">
        <v>32</v>
      </c>
      <c r="M70" s="887" t="s">
        <v>33</v>
      </c>
      <c r="N70" s="887" t="s">
        <v>34</v>
      </c>
      <c r="O70" s="887" t="s">
        <v>35</v>
      </c>
      <c r="P70" s="887" t="s">
        <v>36</v>
      </c>
      <c r="Q70" s="1002" t="s">
        <v>37</v>
      </c>
      <c r="R70" s="887" t="s">
        <v>38</v>
      </c>
      <c r="S70" s="1082"/>
    </row>
    <row r="71" spans="1:19" ht="12.75" customHeight="1">
      <c r="A71" s="1531"/>
      <c r="B71" s="1915"/>
      <c r="C71" s="1913"/>
      <c r="D71" s="1913"/>
      <c r="E71" s="1913"/>
      <c r="F71" s="1913"/>
      <c r="G71" s="1913"/>
      <c r="H71" s="1913"/>
      <c r="I71" s="1913"/>
      <c r="J71" s="1913"/>
      <c r="K71" s="1913"/>
      <c r="L71" s="1913"/>
      <c r="M71" s="1913"/>
      <c r="N71" s="1913"/>
      <c r="O71" s="1913"/>
      <c r="P71" s="1913"/>
      <c r="Q71" s="1913"/>
      <c r="R71" s="1914"/>
      <c r="S71" s="1083"/>
    </row>
    <row r="72" spans="1:19" s="914" customFormat="1" ht="20.100000000000001" customHeight="1">
      <c r="A72" s="194"/>
      <c r="B72" s="1915">
        <v>42</v>
      </c>
      <c r="C72" s="1914"/>
      <c r="D72" s="1062" t="s">
        <v>157</v>
      </c>
      <c r="E72" s="892"/>
      <c r="F72" s="121"/>
      <c r="G72" s="1063" t="s">
        <v>830</v>
      </c>
      <c r="H72" s="1084" t="s">
        <v>42</v>
      </c>
      <c r="I72" s="121"/>
      <c r="J72" s="1064" t="s">
        <v>586</v>
      </c>
      <c r="K72" s="1064" t="s">
        <v>44</v>
      </c>
      <c r="L72" s="1065">
        <v>2011</v>
      </c>
      <c r="M72" s="121"/>
      <c r="N72" s="121"/>
      <c r="O72" s="1062" t="s">
        <v>45</v>
      </c>
      <c r="P72" s="1066">
        <v>1</v>
      </c>
      <c r="Q72" s="1067">
        <v>2312500</v>
      </c>
      <c r="R72" s="1543" t="s">
        <v>1173</v>
      </c>
      <c r="S72" s="1026"/>
    </row>
    <row r="73" spans="1:19" s="914" customFormat="1" ht="20.100000000000001" customHeight="1">
      <c r="A73" s="194"/>
      <c r="B73" s="1909">
        <v>43</v>
      </c>
      <c r="C73" s="1942"/>
      <c r="D73" s="775" t="s">
        <v>157</v>
      </c>
      <c r="E73" s="194"/>
      <c r="F73" s="132"/>
      <c r="G73" s="1085" t="s">
        <v>829</v>
      </c>
      <c r="H73" s="1086" t="s">
        <v>42</v>
      </c>
      <c r="I73" s="132"/>
      <c r="J73" s="1069" t="s">
        <v>45</v>
      </c>
      <c r="K73" s="783" t="s">
        <v>44</v>
      </c>
      <c r="L73" s="780">
        <v>2012</v>
      </c>
      <c r="M73" s="132"/>
      <c r="N73" s="132"/>
      <c r="O73" s="775" t="s">
        <v>45</v>
      </c>
      <c r="P73" s="1521">
        <v>1</v>
      </c>
      <c r="Q73" s="1070">
        <v>50400250</v>
      </c>
      <c r="R73" s="1071" t="s">
        <v>1175</v>
      </c>
      <c r="S73" s="1026"/>
    </row>
    <row r="74" spans="1:19" s="1582" customFormat="1" ht="20.100000000000001" customHeight="1">
      <c r="A74" s="1578"/>
      <c r="B74" s="2147">
        <v>44</v>
      </c>
      <c r="C74" s="2148"/>
      <c r="D74" s="965"/>
      <c r="E74" s="1578"/>
      <c r="F74" s="965"/>
      <c r="G74" s="1579" t="s">
        <v>832</v>
      </c>
      <c r="H74" s="1580" t="s">
        <v>1109</v>
      </c>
      <c r="I74" s="965"/>
      <c r="J74" s="1580" t="s">
        <v>197</v>
      </c>
      <c r="K74" s="1580" t="s">
        <v>44</v>
      </c>
      <c r="L74" s="964">
        <v>2013</v>
      </c>
      <c r="M74" s="965"/>
      <c r="N74" s="965"/>
      <c r="O74" s="965" t="s">
        <v>45</v>
      </c>
      <c r="P74" s="966">
        <v>1</v>
      </c>
      <c r="Q74" s="1581">
        <f>2550000+255000</f>
        <v>2805000</v>
      </c>
      <c r="R74" s="965"/>
      <c r="S74" s="1583"/>
    </row>
    <row r="75" spans="1:19" s="1577" customFormat="1" ht="20.100000000000001" customHeight="1">
      <c r="A75" s="1575"/>
      <c r="B75" s="2147">
        <v>45</v>
      </c>
      <c r="C75" s="2148"/>
      <c r="D75" s="965"/>
      <c r="E75" s="1578"/>
      <c r="F75" s="965"/>
      <c r="G75" s="1579" t="s">
        <v>95</v>
      </c>
      <c r="H75" s="1580" t="s">
        <v>1110</v>
      </c>
      <c r="I75" s="965"/>
      <c r="J75" s="1580" t="s">
        <v>85</v>
      </c>
      <c r="K75" s="1580" t="s">
        <v>44</v>
      </c>
      <c r="L75" s="964">
        <v>2013</v>
      </c>
      <c r="M75" s="965"/>
      <c r="N75" s="965"/>
      <c r="O75" s="965" t="s">
        <v>45</v>
      </c>
      <c r="P75" s="966">
        <v>1</v>
      </c>
      <c r="Q75" s="1581">
        <f>1200000+120000</f>
        <v>1320000</v>
      </c>
      <c r="R75" s="1007"/>
      <c r="S75" s="1583"/>
    </row>
    <row r="76" spans="1:19" s="1577" customFormat="1" ht="29.25" customHeight="1">
      <c r="A76" s="1575"/>
      <c r="B76" s="2147">
        <v>46</v>
      </c>
      <c r="C76" s="2148"/>
      <c r="D76" s="965"/>
      <c r="E76" s="1578"/>
      <c r="F76" s="965"/>
      <c r="G76" s="1579" t="s">
        <v>840</v>
      </c>
      <c r="H76" s="1007" t="s">
        <v>1111</v>
      </c>
      <c r="I76" s="965"/>
      <c r="J76" s="1580" t="s">
        <v>85</v>
      </c>
      <c r="K76" s="1580" t="s">
        <v>44</v>
      </c>
      <c r="L76" s="964">
        <v>2013</v>
      </c>
      <c r="M76" s="965"/>
      <c r="N76" s="965"/>
      <c r="O76" s="965" t="s">
        <v>45</v>
      </c>
      <c r="P76" s="966">
        <v>1</v>
      </c>
      <c r="Q76" s="1581">
        <f>17325000+1550000</f>
        <v>18875000</v>
      </c>
      <c r="R76" s="1580" t="s">
        <v>1277</v>
      </c>
      <c r="S76" s="1580" t="s">
        <v>1277</v>
      </c>
    </row>
    <row r="77" spans="1:19" s="1577" customFormat="1" ht="20.100000000000001" customHeight="1">
      <c r="A77" s="1575"/>
      <c r="B77" s="2147">
        <v>47</v>
      </c>
      <c r="C77" s="2148"/>
      <c r="D77" s="965"/>
      <c r="E77" s="1578"/>
      <c r="F77" s="965"/>
      <c r="G77" s="996" t="s">
        <v>253</v>
      </c>
      <c r="H77" s="1069" t="s">
        <v>865</v>
      </c>
      <c r="I77" s="995"/>
      <c r="J77" s="1069" t="s">
        <v>197</v>
      </c>
      <c r="K77" s="1069" t="s">
        <v>44</v>
      </c>
      <c r="L77" s="780">
        <v>2013</v>
      </c>
      <c r="M77" s="995"/>
      <c r="N77" s="995"/>
      <c r="O77" s="995" t="s">
        <v>45</v>
      </c>
      <c r="P77" s="1054">
        <v>5</v>
      </c>
      <c r="Q77" s="827">
        <f>R77*5</f>
        <v>11989450</v>
      </c>
      <c r="R77" s="995">
        <v>2397890</v>
      </c>
      <c r="S77" s="1583"/>
    </row>
    <row r="78" spans="1:19" s="1577" customFormat="1" ht="20.100000000000001" hidden="1" customHeight="1">
      <c r="A78" s="1575"/>
      <c r="B78" s="2147"/>
      <c r="C78" s="2148"/>
      <c r="D78" s="965"/>
      <c r="E78" s="1578"/>
      <c r="F78" s="965"/>
      <c r="G78" s="1579"/>
      <c r="H78" s="1580"/>
      <c r="I78" s="965"/>
      <c r="J78" s="1580"/>
      <c r="K78" s="1580"/>
      <c r="L78" s="786"/>
      <c r="M78" s="776"/>
      <c r="N78" s="776"/>
      <c r="O78" s="776"/>
      <c r="P78" s="1553"/>
      <c r="Q78" s="1584"/>
      <c r="R78" s="965"/>
      <c r="S78" s="1583"/>
    </row>
    <row r="79" spans="1:19" s="1577" customFormat="1" ht="20.100000000000001" customHeight="1">
      <c r="A79" s="1575"/>
      <c r="B79" s="2147">
        <v>48</v>
      </c>
      <c r="C79" s="2148"/>
      <c r="D79" s="965"/>
      <c r="E79" s="1578"/>
      <c r="F79" s="965"/>
      <c r="G79" s="1579" t="s">
        <v>111</v>
      </c>
      <c r="H79" s="1580" t="s">
        <v>1116</v>
      </c>
      <c r="I79" s="965"/>
      <c r="J79" s="1580" t="s">
        <v>85</v>
      </c>
      <c r="K79" s="1580" t="s">
        <v>44</v>
      </c>
      <c r="L79" s="786">
        <v>2013</v>
      </c>
      <c r="M79" s="776"/>
      <c r="N79" s="776"/>
      <c r="O79" s="776" t="s">
        <v>45</v>
      </c>
      <c r="P79" s="1553">
        <v>1</v>
      </c>
      <c r="Q79" s="827">
        <v>12045000</v>
      </c>
      <c r="R79" s="965"/>
      <c r="S79" s="1583"/>
    </row>
    <row r="80" spans="1:19" ht="20.100000000000001" hidden="1" customHeight="1">
      <c r="A80" s="883"/>
      <c r="B80" s="1909">
        <v>49</v>
      </c>
      <c r="C80" s="1942"/>
      <c r="D80" s="132"/>
      <c r="E80" s="194"/>
      <c r="F80" s="132"/>
      <c r="G80" s="860"/>
      <c r="H80" s="901"/>
      <c r="I80" s="132"/>
      <c r="J80" s="898"/>
      <c r="K80" s="898"/>
      <c r="L80" s="853"/>
      <c r="M80" s="198"/>
      <c r="N80" s="198"/>
      <c r="O80" s="198"/>
      <c r="P80" s="854"/>
      <c r="Q80" s="900"/>
      <c r="R80" s="132"/>
      <c r="S80" s="1026"/>
    </row>
    <row r="81" spans="1:19" ht="20.100000000000001" hidden="1" customHeight="1">
      <c r="A81" s="883"/>
      <c r="B81" s="2147">
        <v>50</v>
      </c>
      <c r="C81" s="2148"/>
      <c r="D81" s="132"/>
      <c r="E81" s="194"/>
      <c r="F81" s="132"/>
      <c r="G81" s="860"/>
      <c r="H81" s="898"/>
      <c r="I81" s="132"/>
      <c r="J81" s="898"/>
      <c r="K81" s="898"/>
      <c r="L81" s="786"/>
      <c r="M81" s="776"/>
      <c r="N81" s="776"/>
      <c r="O81" s="776"/>
      <c r="P81" s="781"/>
      <c r="Q81" s="782"/>
      <c r="R81" s="965"/>
      <c r="S81" s="1026"/>
    </row>
    <row r="82" spans="1:19" ht="20.100000000000001" hidden="1" customHeight="1">
      <c r="A82" s="883"/>
      <c r="B82" s="1909">
        <v>51</v>
      </c>
      <c r="C82" s="1942"/>
      <c r="D82" s="132"/>
      <c r="E82" s="194"/>
      <c r="F82" s="132"/>
      <c r="G82" s="860"/>
      <c r="H82" s="898"/>
      <c r="I82" s="132"/>
      <c r="J82" s="898"/>
      <c r="K82" s="898"/>
      <c r="L82" s="786"/>
      <c r="M82" s="776"/>
      <c r="N82" s="776"/>
      <c r="O82" s="776"/>
      <c r="P82" s="781"/>
      <c r="Q82" s="782"/>
      <c r="R82" s="965"/>
      <c r="S82" s="1026"/>
    </row>
    <row r="83" spans="1:19" ht="20.100000000000001" hidden="1" customHeight="1">
      <c r="A83" s="883"/>
      <c r="B83" s="2147">
        <v>52</v>
      </c>
      <c r="C83" s="2148"/>
      <c r="D83" s="132"/>
      <c r="E83" s="194"/>
      <c r="F83" s="132"/>
      <c r="G83" s="860"/>
      <c r="H83" s="898"/>
      <c r="I83" s="132"/>
      <c r="J83" s="898"/>
      <c r="K83" s="898"/>
      <c r="L83" s="786"/>
      <c r="M83" s="776"/>
      <c r="N83" s="776"/>
      <c r="O83" s="776"/>
      <c r="P83" s="781"/>
      <c r="Q83" s="782"/>
      <c r="R83" s="965"/>
      <c r="S83" s="1026"/>
    </row>
    <row r="84" spans="1:19" ht="20.100000000000001" hidden="1" customHeight="1">
      <c r="A84" s="883"/>
      <c r="B84" s="1909">
        <v>53</v>
      </c>
      <c r="C84" s="1942"/>
      <c r="D84" s="132"/>
      <c r="E84" s="194"/>
      <c r="F84" s="132"/>
      <c r="G84" s="860"/>
      <c r="H84" s="901"/>
      <c r="I84" s="132"/>
      <c r="J84" s="898"/>
      <c r="K84" s="898"/>
      <c r="L84" s="786"/>
      <c r="M84" s="776"/>
      <c r="N84" s="776"/>
      <c r="O84" s="776"/>
      <c r="P84" s="781"/>
      <c r="Q84" s="782"/>
      <c r="R84" s="965"/>
      <c r="S84" s="1026"/>
    </row>
    <row r="85" spans="1:19" ht="20.100000000000001" hidden="1" customHeight="1">
      <c r="A85" s="883"/>
      <c r="B85" s="2147">
        <v>54</v>
      </c>
      <c r="C85" s="2148"/>
      <c r="D85" s="132"/>
      <c r="E85" s="194"/>
      <c r="F85" s="132"/>
      <c r="G85" s="860"/>
      <c r="H85" s="898"/>
      <c r="I85" s="132"/>
      <c r="J85" s="898"/>
      <c r="K85" s="898"/>
      <c r="L85" s="786"/>
      <c r="M85" s="776"/>
      <c r="N85" s="776"/>
      <c r="O85" s="776"/>
      <c r="P85" s="781"/>
      <c r="Q85" s="782"/>
      <c r="R85" s="965"/>
      <c r="S85" s="1026"/>
    </row>
    <row r="86" spans="1:19" ht="20.100000000000001" hidden="1" customHeight="1">
      <c r="A86" s="883"/>
      <c r="B86" s="1909">
        <v>55</v>
      </c>
      <c r="C86" s="1942"/>
      <c r="D86" s="132"/>
      <c r="E86" s="194"/>
      <c r="F86" s="132"/>
      <c r="G86" s="860"/>
      <c r="H86" s="898"/>
      <c r="I86" s="132"/>
      <c r="J86" s="898"/>
      <c r="K86" s="898"/>
      <c r="L86" s="786"/>
      <c r="M86" s="776"/>
      <c r="N86" s="776"/>
      <c r="O86" s="776"/>
      <c r="P86" s="781"/>
      <c r="Q86" s="782"/>
      <c r="R86" s="965"/>
      <c r="S86" s="1026"/>
    </row>
    <row r="87" spans="1:19" ht="20.100000000000001" hidden="1" customHeight="1">
      <c r="A87" s="883"/>
      <c r="B87" s="2147">
        <v>56</v>
      </c>
      <c r="C87" s="2148"/>
      <c r="D87" s="132"/>
      <c r="E87" s="194"/>
      <c r="F87" s="132"/>
      <c r="G87" s="860"/>
      <c r="H87" s="898"/>
      <c r="I87" s="132"/>
      <c r="J87" s="898"/>
      <c r="K87" s="898"/>
      <c r="L87" s="786"/>
      <c r="M87" s="776"/>
      <c r="N87" s="776"/>
      <c r="O87" s="776"/>
      <c r="P87" s="781"/>
      <c r="Q87" s="782"/>
      <c r="R87" s="965"/>
      <c r="S87" s="1026"/>
    </row>
    <row r="88" spans="1:19" ht="20.100000000000001" hidden="1" customHeight="1">
      <c r="A88" s="883"/>
      <c r="B88" s="1909">
        <v>57</v>
      </c>
      <c r="C88" s="1942"/>
      <c r="D88" s="132"/>
      <c r="E88" s="194"/>
      <c r="F88" s="132"/>
      <c r="G88" s="860"/>
      <c r="H88" s="898"/>
      <c r="I88" s="132"/>
      <c r="J88" s="898"/>
      <c r="K88" s="898"/>
      <c r="L88" s="786"/>
      <c r="M88" s="776"/>
      <c r="N88" s="776"/>
      <c r="O88" s="776"/>
      <c r="P88" s="781"/>
      <c r="Q88" s="782"/>
      <c r="R88" s="965"/>
      <c r="S88" s="1026"/>
    </row>
    <row r="89" spans="1:19" ht="20.100000000000001" hidden="1" customHeight="1">
      <c r="A89" s="883"/>
      <c r="B89" s="2147">
        <v>58</v>
      </c>
      <c r="C89" s="2148"/>
      <c r="D89" s="132"/>
      <c r="E89" s="194"/>
      <c r="F89" s="132"/>
      <c r="G89" s="860"/>
      <c r="H89" s="898"/>
      <c r="I89" s="132"/>
      <c r="J89" s="898"/>
      <c r="K89" s="898"/>
      <c r="L89" s="786"/>
      <c r="M89" s="776"/>
      <c r="N89" s="776"/>
      <c r="O89" s="776"/>
      <c r="P89" s="781"/>
      <c r="Q89" s="782"/>
      <c r="R89" s="1007"/>
      <c r="S89" s="1026"/>
    </row>
    <row r="90" spans="1:19" ht="20.100000000000001" hidden="1" customHeight="1">
      <c r="A90" s="883"/>
      <c r="B90" s="1909">
        <v>59</v>
      </c>
      <c r="C90" s="1942"/>
      <c r="D90" s="132"/>
      <c r="E90" s="194"/>
      <c r="F90" s="132"/>
      <c r="G90" s="860"/>
      <c r="H90" s="898"/>
      <c r="I90" s="132"/>
      <c r="J90" s="898"/>
      <c r="K90" s="898"/>
      <c r="L90" s="786"/>
      <c r="M90" s="776"/>
      <c r="N90" s="776"/>
      <c r="O90" s="776"/>
      <c r="P90" s="781"/>
      <c r="Q90" s="782"/>
      <c r="R90" s="965"/>
      <c r="S90" s="1026"/>
    </row>
    <row r="91" spans="1:19" ht="20.100000000000001" hidden="1" customHeight="1">
      <c r="A91" s="883"/>
      <c r="B91" s="2147">
        <v>60</v>
      </c>
      <c r="C91" s="2148"/>
      <c r="D91" s="132"/>
      <c r="E91" s="194"/>
      <c r="F91" s="132"/>
      <c r="G91" s="860"/>
      <c r="H91" s="898"/>
      <c r="I91" s="132"/>
      <c r="J91" s="898"/>
      <c r="K91" s="898"/>
      <c r="L91" s="786"/>
      <c r="M91" s="776"/>
      <c r="N91" s="776"/>
      <c r="O91" s="776"/>
      <c r="P91" s="781"/>
      <c r="Q91" s="782"/>
      <c r="R91" s="965"/>
      <c r="S91" s="1026"/>
    </row>
    <row r="92" spans="1:19" ht="20.100000000000001" hidden="1" customHeight="1">
      <c r="A92" s="883"/>
      <c r="B92" s="1909">
        <v>61</v>
      </c>
      <c r="C92" s="1942"/>
      <c r="D92" s="132"/>
      <c r="E92" s="194"/>
      <c r="F92" s="132"/>
      <c r="G92" s="860"/>
      <c r="H92" s="898"/>
      <c r="I92" s="132"/>
      <c r="J92" s="898"/>
      <c r="K92" s="898"/>
      <c r="L92" s="786"/>
      <c r="M92" s="776"/>
      <c r="N92" s="776"/>
      <c r="O92" s="776"/>
      <c r="P92" s="781"/>
      <c r="Q92" s="782"/>
      <c r="R92" s="965"/>
      <c r="S92" s="1026"/>
    </row>
    <row r="93" spans="1:19" ht="20.100000000000001" hidden="1" customHeight="1">
      <c r="A93" s="883"/>
      <c r="B93" s="2147">
        <v>62</v>
      </c>
      <c r="C93" s="2148"/>
      <c r="D93" s="132"/>
      <c r="E93" s="194"/>
      <c r="F93" s="132"/>
      <c r="G93" s="860"/>
      <c r="H93" s="898"/>
      <c r="I93" s="132"/>
      <c r="J93" s="898"/>
      <c r="K93" s="898"/>
      <c r="L93" s="955"/>
      <c r="M93" s="132"/>
      <c r="N93" s="132"/>
      <c r="O93" s="132"/>
      <c r="P93" s="899"/>
      <c r="Q93" s="1003"/>
      <c r="R93" s="132"/>
      <c r="S93" s="1026"/>
    </row>
    <row r="94" spans="1:19" ht="20.100000000000001" hidden="1" customHeight="1">
      <c r="A94" s="883"/>
      <c r="B94" s="1909">
        <v>63</v>
      </c>
      <c r="C94" s="1942"/>
      <c r="D94" s="132"/>
      <c r="E94" s="194"/>
      <c r="F94" s="132"/>
      <c r="G94" s="983"/>
      <c r="H94" s="898"/>
      <c r="I94" s="132"/>
      <c r="J94" s="898"/>
      <c r="K94" s="898"/>
      <c r="L94" s="955"/>
      <c r="M94" s="132"/>
      <c r="N94" s="132"/>
      <c r="O94" s="132"/>
      <c r="P94" s="899"/>
      <c r="Q94" s="1003"/>
      <c r="R94" s="132"/>
      <c r="S94" s="1026"/>
    </row>
    <row r="95" spans="1:19" ht="5.25" customHeight="1">
      <c r="A95" s="883"/>
      <c r="B95" s="1919"/>
      <c r="C95" s="2154"/>
      <c r="D95" s="187"/>
      <c r="E95" s="902"/>
      <c r="F95" s="187"/>
      <c r="G95" s="903"/>
      <c r="H95" s="904"/>
      <c r="I95" s="187"/>
      <c r="J95" s="904"/>
      <c r="K95" s="904"/>
      <c r="L95" s="958"/>
      <c r="M95" s="187"/>
      <c r="N95" s="187"/>
      <c r="O95" s="187"/>
      <c r="P95" s="905"/>
      <c r="Q95" s="1004"/>
      <c r="R95" s="187"/>
      <c r="S95" s="1077"/>
    </row>
    <row r="96" spans="1:19" ht="20.100000000000001" customHeight="1">
      <c r="A96" s="883"/>
      <c r="B96" s="1910"/>
      <c r="C96" s="1910"/>
      <c r="D96" s="233"/>
      <c r="E96" s="233"/>
      <c r="F96" s="233"/>
      <c r="G96" s="909"/>
      <c r="H96" s="233"/>
      <c r="I96" s="233"/>
      <c r="J96" s="233"/>
      <c r="K96" s="233"/>
      <c r="L96" s="933"/>
      <c r="M96" s="898"/>
      <c r="N96" s="1921" t="s">
        <v>724</v>
      </c>
      <c r="O96" s="1922"/>
      <c r="P96" s="934">
        <f>SUM(P72:P95)</f>
        <v>11</v>
      </c>
      <c r="Q96" s="935">
        <f>SUM(Q72:Q95)</f>
        <v>99747200</v>
      </c>
      <c r="R96" s="233"/>
    </row>
    <row r="97" spans="1:18" ht="20.100000000000001" customHeight="1">
      <c r="A97" s="876"/>
      <c r="B97" s="936"/>
      <c r="C97" s="876"/>
      <c r="D97" s="883"/>
      <c r="E97" s="883"/>
      <c r="F97" s="883"/>
      <c r="G97" s="937"/>
      <c r="H97" s="938"/>
      <c r="I97" s="939"/>
      <c r="J97" s="876"/>
      <c r="K97" s="937"/>
      <c r="L97" s="940"/>
      <c r="M97" s="883"/>
      <c r="N97" s="2149" t="s">
        <v>703</v>
      </c>
      <c r="O97" s="2149"/>
      <c r="P97" s="911">
        <f>P34+P65+P96</f>
        <v>80</v>
      </c>
      <c r="Q97" s="941">
        <f>Q34+Q65+Q96</f>
        <v>247352141</v>
      </c>
      <c r="R97" s="942"/>
    </row>
    <row r="98" spans="1:18" ht="20.100000000000001" customHeight="1">
      <c r="A98" s="876"/>
      <c r="B98" s="936"/>
      <c r="C98" s="876"/>
      <c r="D98" s="883"/>
      <c r="E98" s="883"/>
      <c r="F98" s="883"/>
      <c r="G98" s="937"/>
      <c r="H98" s="938"/>
      <c r="I98" s="939"/>
      <c r="J98" s="876"/>
      <c r="K98" s="937"/>
      <c r="L98" s="940"/>
      <c r="M98" s="883"/>
      <c r="N98" s="943"/>
      <c r="O98" s="943"/>
      <c r="P98" s="944"/>
      <c r="Q98" s="945"/>
      <c r="R98" s="942"/>
    </row>
    <row r="99" spans="1:18" s="873" customFormat="1" ht="18.75" customHeight="1">
      <c r="B99" s="1091"/>
      <c r="D99" s="1939" t="s">
        <v>867</v>
      </c>
      <c r="E99" s="1939"/>
      <c r="F99" s="1939"/>
      <c r="G99" s="1939"/>
      <c r="H99" s="1092"/>
      <c r="I99" s="1896"/>
      <c r="J99" s="1951"/>
      <c r="K99" s="1951"/>
      <c r="L99" s="1093"/>
      <c r="M99" s="1896" t="str">
        <f>'B - UKS II'!M100:P100</f>
        <v>Jakarta, 1 Juli 2015</v>
      </c>
      <c r="N99" s="1896"/>
      <c r="O99" s="1896"/>
      <c r="P99" s="1896"/>
      <c r="Q99" s="1094"/>
      <c r="R99" s="1095"/>
    </row>
    <row r="100" spans="1:18" s="873" customFormat="1" ht="18.75" customHeight="1">
      <c r="B100" s="1091"/>
      <c r="D100" s="1948" t="s">
        <v>717</v>
      </c>
      <c r="E100" s="1948"/>
      <c r="F100" s="1948"/>
      <c r="G100" s="1948"/>
      <c r="H100" s="1096"/>
      <c r="I100" s="1097"/>
      <c r="J100" s="1097"/>
      <c r="K100" s="1097"/>
      <c r="L100" s="1093"/>
      <c r="M100" s="1896" t="str">
        <f>'B - UKS II'!M101:P101</f>
        <v>Pengurus Barang</v>
      </c>
      <c r="N100" s="1897"/>
      <c r="O100" s="1897"/>
      <c r="P100" s="1897"/>
      <c r="Q100" s="1094"/>
      <c r="R100" s="1095"/>
    </row>
    <row r="101" spans="1:18" s="873" customFormat="1" ht="18.75" customHeight="1">
      <c r="B101" s="1091"/>
      <c r="D101" s="1098"/>
      <c r="E101" s="1098"/>
      <c r="F101" s="1098"/>
      <c r="G101" s="1098"/>
      <c r="H101" s="1096"/>
      <c r="I101" s="1097"/>
      <c r="J101" s="1097"/>
      <c r="K101" s="1097"/>
      <c r="L101" s="1093"/>
      <c r="M101" s="1099"/>
      <c r="N101" s="1100"/>
      <c r="O101" s="1100"/>
      <c r="P101" s="1100"/>
      <c r="Q101" s="1094"/>
      <c r="R101" s="1095"/>
    </row>
    <row r="102" spans="1:18" s="873" customFormat="1" ht="18.75" customHeight="1">
      <c r="B102" s="1091"/>
      <c r="D102" s="1949"/>
      <c r="E102" s="1949"/>
      <c r="F102" s="1949"/>
      <c r="G102" s="1949"/>
      <c r="H102" s="1101"/>
      <c r="I102" s="1102"/>
      <c r="J102" s="1102"/>
      <c r="K102" s="1102"/>
      <c r="L102" s="1093"/>
      <c r="M102" s="1904"/>
      <c r="N102" s="1904"/>
      <c r="O102" s="1904"/>
      <c r="P102" s="1904"/>
      <c r="Q102" s="1094"/>
      <c r="R102" s="1095"/>
    </row>
    <row r="103" spans="1:18" s="873" customFormat="1" ht="18.75" customHeight="1">
      <c r="B103" s="1103"/>
      <c r="D103" s="1950" t="s">
        <v>671</v>
      </c>
      <c r="E103" s="1950"/>
      <c r="F103" s="1950"/>
      <c r="G103" s="1950"/>
      <c r="H103" s="1104"/>
      <c r="I103" s="1105"/>
      <c r="J103" s="1105"/>
      <c r="K103" s="1105"/>
      <c r="L103" s="1093"/>
      <c r="M103" s="1962" t="s">
        <v>1127</v>
      </c>
      <c r="N103" s="1905"/>
      <c r="O103" s="1905"/>
      <c r="P103" s="1905"/>
      <c r="Q103" s="1094"/>
      <c r="R103" s="1095"/>
    </row>
    <row r="104" spans="1:18" s="873" customFormat="1" ht="18.75" customHeight="1">
      <c r="B104" s="1091"/>
      <c r="D104" s="1947" t="s">
        <v>1185</v>
      </c>
      <c r="E104" s="1947"/>
      <c r="F104" s="1947"/>
      <c r="G104" s="1947"/>
      <c r="H104" s="1106"/>
      <c r="I104" s="1107"/>
      <c r="J104" s="1107"/>
      <c r="K104" s="1107"/>
      <c r="L104" s="1093"/>
      <c r="M104" s="1907" t="s">
        <v>1128</v>
      </c>
      <c r="N104" s="1907"/>
      <c r="O104" s="1907"/>
      <c r="P104" s="1907"/>
      <c r="Q104" s="1094"/>
      <c r="R104" s="1095"/>
    </row>
    <row r="105" spans="1:18" ht="20.100000000000001" customHeight="1">
      <c r="A105" s="883"/>
      <c r="B105" s="1910"/>
      <c r="C105" s="1910"/>
      <c r="D105" s="929"/>
      <c r="E105" s="987"/>
      <c r="F105" s="929"/>
      <c r="G105" s="988"/>
      <c r="H105" s="1042"/>
      <c r="I105" s="1043"/>
      <c r="J105" s="1043"/>
      <c r="K105" s="1043"/>
      <c r="L105" s="910"/>
      <c r="M105" s="929"/>
      <c r="N105" s="929"/>
      <c r="O105" s="929"/>
      <c r="P105" s="1014"/>
      <c r="Q105" s="867"/>
      <c r="R105" s="1042"/>
    </row>
    <row r="106" spans="1:18" ht="20.100000000000001" customHeight="1">
      <c r="A106" s="883"/>
      <c r="B106" s="1910"/>
      <c r="C106" s="1910"/>
      <c r="D106" s="929"/>
      <c r="E106" s="987"/>
      <c r="F106" s="929"/>
      <c r="G106" s="1044"/>
      <c r="H106" s="1042"/>
      <c r="I106" s="1043"/>
      <c r="J106" s="1043"/>
      <c r="K106" s="1043"/>
      <c r="L106" s="910"/>
      <c r="M106" s="929"/>
      <c r="N106" s="929"/>
      <c r="O106" s="929"/>
      <c r="P106" s="1014"/>
      <c r="Q106" s="867"/>
      <c r="R106" s="1042"/>
    </row>
    <row r="107" spans="1:18" ht="20.100000000000001" customHeight="1">
      <c r="A107" s="883"/>
      <c r="B107" s="1910"/>
      <c r="C107" s="1910"/>
      <c r="D107" s="929"/>
      <c r="E107" s="987"/>
      <c r="F107" s="929"/>
      <c r="G107" s="988"/>
      <c r="H107" s="1042"/>
      <c r="I107" s="1043"/>
      <c r="J107" s="1043"/>
      <c r="K107" s="1043"/>
      <c r="L107" s="910"/>
      <c r="M107" s="929"/>
      <c r="N107" s="929"/>
      <c r="O107" s="929"/>
      <c r="P107" s="1014"/>
      <c r="Q107" s="867"/>
      <c r="R107" s="1042"/>
    </row>
    <row r="108" spans="1:18" ht="20.100000000000001" customHeight="1"/>
    <row r="109" spans="1:18" ht="20.100000000000001" customHeight="1"/>
    <row r="110" spans="1:18" ht="20.100000000000001" customHeight="1">
      <c r="D110" s="890" t="s">
        <v>711</v>
      </c>
    </row>
    <row r="111" spans="1:18" ht="20.100000000000001" customHeight="1"/>
    <row r="112" spans="1:18" ht="20.100000000000001" customHeight="1"/>
    <row r="113" spans="18:18" ht="20.100000000000001" customHeight="1"/>
    <row r="114" spans="18:18" ht="20.100000000000001" customHeight="1"/>
    <row r="115" spans="18:18" ht="20.100000000000001" customHeight="1"/>
    <row r="116" spans="18:18" ht="20.100000000000001" customHeight="1">
      <c r="R116" s="194"/>
    </row>
    <row r="117" spans="18:18" ht="20.100000000000001" customHeight="1"/>
    <row r="118" spans="18:18" ht="20.100000000000001" customHeight="1"/>
    <row r="119" spans="18:18" ht="20.100000000000001" customHeight="1"/>
    <row r="120" spans="18:18" ht="20.100000000000001" customHeight="1"/>
    <row r="121" spans="18:18" ht="20.100000000000001" customHeight="1"/>
    <row r="122" spans="18:18" ht="20.100000000000001" customHeight="1"/>
  </sheetData>
  <mergeCells count="144">
    <mergeCell ref="B28:C28"/>
    <mergeCell ref="K36:K38"/>
    <mergeCell ref="L36:L38"/>
    <mergeCell ref="B26:C26"/>
    <mergeCell ref="B27:C27"/>
    <mergeCell ref="B1:R1"/>
    <mergeCell ref="B2:R2"/>
    <mergeCell ref="B12:F12"/>
    <mergeCell ref="G12:I12"/>
    <mergeCell ref="J12:J14"/>
    <mergeCell ref="K12:K14"/>
    <mergeCell ref="B25:C25"/>
    <mergeCell ref="B16:R16"/>
    <mergeCell ref="N12:N14"/>
    <mergeCell ref="B20:C20"/>
    <mergeCell ref="I13:I14"/>
    <mergeCell ref="E13:F14"/>
    <mergeCell ref="M12:M14"/>
    <mergeCell ref="R12:R14"/>
    <mergeCell ref="B13:C14"/>
    <mergeCell ref="P12:Q13"/>
    <mergeCell ref="H13:H14"/>
    <mergeCell ref="O12:O14"/>
    <mergeCell ref="D13:D14"/>
    <mergeCell ref="L12:L14"/>
    <mergeCell ref="G13:G14"/>
    <mergeCell ref="B22:C22"/>
    <mergeCell ref="B23:C23"/>
    <mergeCell ref="B24:C24"/>
    <mergeCell ref="B17:C17"/>
    <mergeCell ref="B15:C15"/>
    <mergeCell ref="E15:F15"/>
    <mergeCell ref="B19:C19"/>
    <mergeCell ref="B18:C18"/>
    <mergeCell ref="B21:C21"/>
    <mergeCell ref="I37:I38"/>
    <mergeCell ref="N36:N38"/>
    <mergeCell ref="O36:O38"/>
    <mergeCell ref="J36:J38"/>
    <mergeCell ref="G36:I36"/>
    <mergeCell ref="B43:C43"/>
    <mergeCell ref="B44:C44"/>
    <mergeCell ref="M36:M38"/>
    <mergeCell ref="B29:C29"/>
    <mergeCell ref="B30:C30"/>
    <mergeCell ref="B31:C31"/>
    <mergeCell ref="B32:C32"/>
    <mergeCell ref="B36:F36"/>
    <mergeCell ref="D37:D38"/>
    <mergeCell ref="E37:F38"/>
    <mergeCell ref="B39:C39"/>
    <mergeCell ref="B33:C33"/>
    <mergeCell ref="B41:C41"/>
    <mergeCell ref="B42:C42"/>
    <mergeCell ref="G67:I67"/>
    <mergeCell ref="E68:F69"/>
    <mergeCell ref="G68:G69"/>
    <mergeCell ref="B56:C56"/>
    <mergeCell ref="B46:C46"/>
    <mergeCell ref="B37:C38"/>
    <mergeCell ref="E39:F39"/>
    <mergeCell ref="B40:R40"/>
    <mergeCell ref="O67:O69"/>
    <mergeCell ref="P67:Q68"/>
    <mergeCell ref="R67:R69"/>
    <mergeCell ref="H68:H69"/>
    <mergeCell ref="I68:I69"/>
    <mergeCell ref="N67:N69"/>
    <mergeCell ref="B48:C48"/>
    <mergeCell ref="B49:C49"/>
    <mergeCell ref="B50:C50"/>
    <mergeCell ref="B51:C51"/>
    <mergeCell ref="B47:C47"/>
    <mergeCell ref="R36:R38"/>
    <mergeCell ref="B45:C45"/>
    <mergeCell ref="P36:Q37"/>
    <mergeCell ref="G37:G38"/>
    <mergeCell ref="H37:H38"/>
    <mergeCell ref="B107:C107"/>
    <mergeCell ref="N97:O97"/>
    <mergeCell ref="B52:C52"/>
    <mergeCell ref="B53:C53"/>
    <mergeCell ref="B58:C58"/>
    <mergeCell ref="B78:C78"/>
    <mergeCell ref="B79:C79"/>
    <mergeCell ref="B76:C76"/>
    <mergeCell ref="B60:C60"/>
    <mergeCell ref="B57:C57"/>
    <mergeCell ref="B73:C73"/>
    <mergeCell ref="B59:C59"/>
    <mergeCell ref="B62:C62"/>
    <mergeCell ref="B63:C63"/>
    <mergeCell ref="B74:C74"/>
    <mergeCell ref="B72:C72"/>
    <mergeCell ref="B67:F67"/>
    <mergeCell ref="B70:C70"/>
    <mergeCell ref="E70:F70"/>
    <mergeCell ref="M67:M69"/>
    <mergeCell ref="K67:K69"/>
    <mergeCell ref="L67:L69"/>
    <mergeCell ref="B54:C54"/>
    <mergeCell ref="B55:C55"/>
    <mergeCell ref="B106:C106"/>
    <mergeCell ref="B105:C105"/>
    <mergeCell ref="D99:G99"/>
    <mergeCell ref="D103:G103"/>
    <mergeCell ref="B80:C80"/>
    <mergeCell ref="B81:C81"/>
    <mergeCell ref="B91:C91"/>
    <mergeCell ref="B94:C94"/>
    <mergeCell ref="B90:C90"/>
    <mergeCell ref="B92:C92"/>
    <mergeCell ref="B93:C93"/>
    <mergeCell ref="B95:C95"/>
    <mergeCell ref="B86:C86"/>
    <mergeCell ref="B87:C87"/>
    <mergeCell ref="B88:C88"/>
    <mergeCell ref="B89:C89"/>
    <mergeCell ref="B84:C84"/>
    <mergeCell ref="B82:C82"/>
    <mergeCell ref="M103:P103"/>
    <mergeCell ref="D104:G104"/>
    <mergeCell ref="M104:P104"/>
    <mergeCell ref="D102:G102"/>
    <mergeCell ref="S12:S14"/>
    <mergeCell ref="S36:S38"/>
    <mergeCell ref="S67:S69"/>
    <mergeCell ref="B71:R71"/>
    <mergeCell ref="N96:O96"/>
    <mergeCell ref="B77:C77"/>
    <mergeCell ref="B68:C69"/>
    <mergeCell ref="I99:K99"/>
    <mergeCell ref="M99:P99"/>
    <mergeCell ref="D100:G100"/>
    <mergeCell ref="M100:P100"/>
    <mergeCell ref="M102:P102"/>
    <mergeCell ref="B96:C96"/>
    <mergeCell ref="B75:C75"/>
    <mergeCell ref="B83:C83"/>
    <mergeCell ref="B85:C85"/>
    <mergeCell ref="B61:C61"/>
    <mergeCell ref="B64:C64"/>
    <mergeCell ref="D68:D69"/>
    <mergeCell ref="J67:J69"/>
  </mergeCells>
  <phoneticPr fontId="20" type="noConversion"/>
  <pageMargins left="0.3" right="0" top="0.8" bottom="0.5" header="0.31496062992126" footer="0.31496062992126"/>
  <pageSetup paperSize="5" scale="80" orientation="landscape" horizontalDpi="300" verticalDpi="300" r:id="rId1"/>
  <headerFooter>
    <oddFooter>&amp;C&amp;8Page &amp;P
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7030A0"/>
  </sheetPr>
  <dimension ref="A1:U136"/>
  <sheetViews>
    <sheetView topLeftCell="D99" zoomScale="70" zoomScaleNormal="70" workbookViewId="0">
      <selection activeCell="K101" sqref="K101"/>
    </sheetView>
  </sheetViews>
  <sheetFormatPr defaultRowHeight="11.25"/>
  <cols>
    <col min="1" max="1" width="3" style="890" customWidth="1"/>
    <col min="2" max="2" width="2.85546875" style="890" customWidth="1"/>
    <col min="3" max="3" width="1.7109375" style="890" customWidth="1"/>
    <col min="4" max="4" width="10.85546875" style="890" customWidth="1"/>
    <col min="5" max="5" width="11" style="890" customWidth="1"/>
    <col min="6" max="6" width="1.28515625" style="890" customWidth="1"/>
    <col min="7" max="7" width="30.7109375" style="890" customWidth="1"/>
    <col min="8" max="8" width="21" style="1039" customWidth="1"/>
    <col min="9" max="9" width="15.7109375" style="1040" customWidth="1"/>
    <col min="10" max="11" width="9.42578125" style="890" customWidth="1"/>
    <col min="12" max="12" width="9.42578125" style="757" customWidth="1"/>
    <col min="13" max="13" width="9.42578125" style="890" customWidth="1"/>
    <col min="14" max="14" width="7.7109375" style="890" customWidth="1"/>
    <col min="15" max="15" width="9.42578125" style="890" customWidth="1"/>
    <col min="16" max="16" width="8" style="890" customWidth="1"/>
    <col min="17" max="17" width="21.5703125" style="1023" customWidth="1"/>
    <col min="18" max="18" width="18.7109375" style="890" customWidth="1"/>
    <col min="19" max="16384" width="9.140625" style="890"/>
  </cols>
  <sheetData>
    <row r="1" spans="1:18" ht="20.100000000000001" customHeight="1">
      <c r="A1" s="876"/>
      <c r="B1" s="1923" t="s">
        <v>706</v>
      </c>
      <c r="C1" s="1923"/>
      <c r="D1" s="1923"/>
      <c r="E1" s="1923"/>
      <c r="F1" s="1923"/>
      <c r="G1" s="1923"/>
      <c r="H1" s="1923"/>
      <c r="I1" s="1923"/>
      <c r="J1" s="1923"/>
      <c r="K1" s="1923"/>
      <c r="L1" s="1923"/>
      <c r="M1" s="1923"/>
      <c r="N1" s="1923"/>
      <c r="O1" s="1923"/>
      <c r="P1" s="1923"/>
      <c r="Q1" s="1923"/>
      <c r="R1" s="1923"/>
    </row>
    <row r="2" spans="1:18" ht="20.100000000000001" customHeight="1">
      <c r="A2" s="876"/>
      <c r="B2" s="1924" t="s">
        <v>707</v>
      </c>
      <c r="C2" s="1924"/>
      <c r="D2" s="1924"/>
      <c r="E2" s="1924"/>
      <c r="F2" s="1924"/>
      <c r="G2" s="1924"/>
      <c r="H2" s="1924"/>
      <c r="I2" s="1924"/>
      <c r="J2" s="1924"/>
      <c r="K2" s="1924"/>
      <c r="L2" s="1924"/>
      <c r="M2" s="1924"/>
      <c r="N2" s="1924"/>
      <c r="O2" s="1924"/>
      <c r="P2" s="1924"/>
      <c r="Q2" s="1924"/>
      <c r="R2" s="1924"/>
    </row>
    <row r="3" spans="1:18" ht="15" customHeight="1">
      <c r="A3" s="876"/>
      <c r="B3" s="874" t="str">
        <f>'B - UKS II'!B3</f>
        <v>Provinsi</v>
      </c>
      <c r="C3" s="874"/>
      <c r="D3" s="874"/>
      <c r="E3" s="874"/>
      <c r="F3" s="875" t="s">
        <v>1</v>
      </c>
      <c r="G3" s="876" t="str">
        <f>'B - UKS II'!G3</f>
        <v>DAERAH KHUSUS IBUKOTA JAKARTA</v>
      </c>
      <c r="H3" s="876"/>
      <c r="I3" s="876"/>
      <c r="J3" s="876"/>
      <c r="K3" s="876"/>
      <c r="L3" s="876"/>
      <c r="M3" s="876"/>
      <c r="N3" s="876"/>
      <c r="O3" s="876"/>
      <c r="P3" s="876"/>
      <c r="Q3" s="1038"/>
      <c r="R3" s="876"/>
    </row>
    <row r="4" spans="1:18" ht="15" customHeight="1">
      <c r="A4" s="876"/>
      <c r="B4" s="874" t="str">
        <f>'B - UKS II'!B4</f>
        <v>Kab./Kota</v>
      </c>
      <c r="C4" s="874"/>
      <c r="D4" s="874"/>
      <c r="E4" s="874"/>
      <c r="F4" s="875" t="s">
        <v>1</v>
      </c>
      <c r="G4" s="876" t="str">
        <f>'B - UKS II'!G4</f>
        <v>KOTA JAKARTA TIMUR</v>
      </c>
      <c r="H4" s="876"/>
      <c r="I4" s="876"/>
      <c r="J4" s="876"/>
      <c r="K4" s="876"/>
      <c r="L4" s="876"/>
      <c r="M4" s="876"/>
      <c r="N4" s="876"/>
      <c r="O4" s="876"/>
      <c r="P4" s="876"/>
      <c r="Q4" s="1038"/>
      <c r="R4" s="876"/>
    </row>
    <row r="5" spans="1:18" ht="15" customHeight="1">
      <c r="A5" s="876"/>
      <c r="B5" s="874" t="str">
        <f>'B - UKS II'!B5</f>
        <v>Bidang</v>
      </c>
      <c r="C5" s="874"/>
      <c r="D5" s="874"/>
      <c r="E5" s="874"/>
      <c r="F5" s="875" t="s">
        <v>1</v>
      </c>
      <c r="G5" s="876" t="str">
        <f>'B - UKS II'!G5</f>
        <v>BIDANG KESEHATAN</v>
      </c>
      <c r="H5" s="876"/>
      <c r="I5" s="876"/>
      <c r="J5" s="876"/>
      <c r="K5" s="876"/>
      <c r="L5" s="876"/>
      <c r="M5" s="876"/>
      <c r="N5" s="876"/>
      <c r="O5" s="876"/>
      <c r="P5" s="876"/>
      <c r="Q5" s="1038"/>
      <c r="R5" s="876"/>
    </row>
    <row r="6" spans="1:18" ht="15" customHeight="1">
      <c r="A6" s="876"/>
      <c r="B6" s="874" t="str">
        <f>'B - UKS II'!B6</f>
        <v>Unit Organisasi</v>
      </c>
      <c r="C6" s="874"/>
      <c r="D6" s="874"/>
      <c r="E6" s="874"/>
      <c r="F6" s="875" t="s">
        <v>1</v>
      </c>
      <c r="G6" s="876" t="str">
        <f>'B - UKS II'!G6</f>
        <v>SUDIN KESEHATAN MASYARAKAT</v>
      </c>
      <c r="H6" s="876"/>
      <c r="I6" s="876"/>
      <c r="J6" s="876"/>
      <c r="K6" s="876"/>
      <c r="L6" s="876"/>
      <c r="M6" s="876"/>
      <c r="N6" s="876"/>
      <c r="O6" s="876"/>
      <c r="P6" s="876"/>
      <c r="Q6" s="1038"/>
      <c r="R6" s="876"/>
    </row>
    <row r="7" spans="1:18" ht="15" customHeight="1">
      <c r="A7" s="876"/>
      <c r="B7" s="874" t="str">
        <f>'B - UKS II'!B7</f>
        <v>Sub Unit Organisasi</v>
      </c>
      <c r="C7" s="874"/>
      <c r="D7" s="874"/>
      <c r="E7" s="874"/>
      <c r="F7" s="875" t="s">
        <v>1</v>
      </c>
      <c r="G7" s="876" t="str">
        <f>'B - UKS II'!G7</f>
        <v>PKM KEC. MATRAMAN</v>
      </c>
      <c r="H7" s="876"/>
      <c r="I7" s="876"/>
      <c r="J7" s="876"/>
      <c r="K7" s="876"/>
      <c r="L7" s="876"/>
      <c r="M7" s="876"/>
      <c r="N7" s="876"/>
      <c r="O7" s="876"/>
      <c r="P7" s="876"/>
      <c r="Q7" s="1038"/>
      <c r="R7" s="876"/>
    </row>
    <row r="8" spans="1:18" ht="15" customHeight="1">
      <c r="A8" s="876"/>
      <c r="B8" s="874" t="str">
        <f>'B - UKS II'!B8</f>
        <v>U P B</v>
      </c>
      <c r="C8" s="874"/>
      <c r="D8" s="874"/>
      <c r="E8" s="874"/>
      <c r="F8" s="875" t="s">
        <v>1</v>
      </c>
      <c r="G8" s="876" t="s">
        <v>719</v>
      </c>
      <c r="H8" s="876"/>
      <c r="I8" s="876" t="s">
        <v>711</v>
      </c>
      <c r="J8" s="876"/>
      <c r="K8" s="876"/>
      <c r="L8" s="876"/>
      <c r="M8" s="876"/>
      <c r="N8" s="876"/>
      <c r="O8" s="876"/>
      <c r="P8" s="876"/>
      <c r="Q8" s="1038"/>
      <c r="R8" s="876"/>
    </row>
    <row r="9" spans="1:18" ht="15" customHeight="1">
      <c r="A9" s="876"/>
      <c r="B9" s="874" t="str">
        <f>'B - UKS II'!B9</f>
        <v xml:space="preserve">NO. KODE LOKASI </v>
      </c>
      <c r="C9" s="874"/>
      <c r="D9" s="874"/>
      <c r="E9" s="874"/>
      <c r="F9" s="875" t="s">
        <v>1</v>
      </c>
      <c r="G9" s="876"/>
      <c r="H9" s="876"/>
      <c r="I9" s="876"/>
      <c r="J9" s="876"/>
      <c r="K9" s="876"/>
      <c r="L9" s="876"/>
      <c r="M9" s="876"/>
      <c r="N9" s="876"/>
      <c r="O9" s="876"/>
      <c r="P9" s="876"/>
      <c r="Q9" s="1038"/>
      <c r="R9" s="876"/>
    </row>
    <row r="10" spans="1:18" ht="6" customHeight="1"/>
    <row r="11" spans="1:18" ht="3" customHeight="1"/>
    <row r="12" spans="1:18" s="883" customFormat="1" ht="29.25" customHeight="1">
      <c r="B12" s="2153" t="s">
        <v>10</v>
      </c>
      <c r="C12" s="2153"/>
      <c r="D12" s="2153"/>
      <c r="E12" s="2153"/>
      <c r="F12" s="2153"/>
      <c r="G12" s="2153" t="s">
        <v>11</v>
      </c>
      <c r="H12" s="2153"/>
      <c r="I12" s="2153"/>
      <c r="J12" s="2153" t="s">
        <v>15</v>
      </c>
      <c r="K12" s="2153" t="s">
        <v>13</v>
      </c>
      <c r="L12" s="2153" t="s">
        <v>700</v>
      </c>
      <c r="M12" s="2153" t="s">
        <v>701</v>
      </c>
      <c r="N12" s="2153" t="s">
        <v>16</v>
      </c>
      <c r="O12" s="2153" t="s">
        <v>702</v>
      </c>
      <c r="P12" s="2153" t="s">
        <v>12</v>
      </c>
      <c r="Q12" s="2153"/>
      <c r="R12" s="2153" t="s">
        <v>17</v>
      </c>
    </row>
    <row r="13" spans="1:18" s="883" customFormat="1" ht="29.25" customHeight="1">
      <c r="B13" s="2153" t="s">
        <v>18</v>
      </c>
      <c r="C13" s="2153"/>
      <c r="D13" s="2153" t="s">
        <v>19</v>
      </c>
      <c r="E13" s="2153" t="s">
        <v>20</v>
      </c>
      <c r="F13" s="2153"/>
      <c r="G13" s="2153" t="s">
        <v>21</v>
      </c>
      <c r="H13" s="2153" t="s">
        <v>14</v>
      </c>
      <c r="I13" s="2153" t="s">
        <v>505</v>
      </c>
      <c r="J13" s="2153"/>
      <c r="K13" s="2153"/>
      <c r="L13" s="2153"/>
      <c r="M13" s="2153"/>
      <c r="N13" s="2153"/>
      <c r="O13" s="2153"/>
      <c r="P13" s="2153"/>
      <c r="Q13" s="2153"/>
      <c r="R13" s="2153"/>
    </row>
    <row r="14" spans="1:18" s="883" customFormat="1" ht="29.25" customHeight="1">
      <c r="B14" s="2153"/>
      <c r="C14" s="2153"/>
      <c r="D14" s="2153"/>
      <c r="E14" s="2153"/>
      <c r="F14" s="2153"/>
      <c r="G14" s="2153"/>
      <c r="H14" s="2153"/>
      <c r="I14" s="2153"/>
      <c r="J14" s="2153"/>
      <c r="K14" s="2153"/>
      <c r="L14" s="2153"/>
      <c r="M14" s="2153"/>
      <c r="N14" s="2153"/>
      <c r="O14" s="2153"/>
      <c r="P14" s="884" t="s">
        <v>22</v>
      </c>
      <c r="Q14" s="885" t="s">
        <v>23</v>
      </c>
      <c r="R14" s="2153"/>
    </row>
    <row r="15" spans="1:18" s="883" customFormat="1" ht="20.100000000000001" customHeight="1">
      <c r="B15" s="1916" t="s">
        <v>24</v>
      </c>
      <c r="C15" s="1917"/>
      <c r="D15" s="886" t="s">
        <v>25</v>
      </c>
      <c r="E15" s="1916" t="s">
        <v>26</v>
      </c>
      <c r="F15" s="1917"/>
      <c r="G15" s="887" t="s">
        <v>27</v>
      </c>
      <c r="H15" s="887" t="s">
        <v>28</v>
      </c>
      <c r="I15" s="887" t="s">
        <v>29</v>
      </c>
      <c r="J15" s="887" t="s">
        <v>30</v>
      </c>
      <c r="K15" s="887" t="s">
        <v>31</v>
      </c>
      <c r="L15" s="888" t="s">
        <v>32</v>
      </c>
      <c r="M15" s="887" t="s">
        <v>33</v>
      </c>
      <c r="N15" s="887" t="s">
        <v>34</v>
      </c>
      <c r="O15" s="887" t="s">
        <v>35</v>
      </c>
      <c r="P15" s="887" t="s">
        <v>36</v>
      </c>
      <c r="Q15" s="889" t="s">
        <v>37</v>
      </c>
      <c r="R15" s="887" t="s">
        <v>38</v>
      </c>
    </row>
    <row r="16" spans="1:18" ht="12.75" customHeight="1">
      <c r="A16" s="883"/>
      <c r="B16" s="1911"/>
      <c r="C16" s="1912"/>
      <c r="D16" s="1912"/>
      <c r="E16" s="1912"/>
      <c r="F16" s="1912"/>
      <c r="G16" s="1912"/>
      <c r="H16" s="1912"/>
      <c r="I16" s="1912"/>
      <c r="J16" s="1912"/>
      <c r="K16" s="1912"/>
      <c r="L16" s="1912"/>
      <c r="M16" s="1912"/>
      <c r="N16" s="1912"/>
      <c r="O16" s="1912"/>
      <c r="P16" s="1912"/>
      <c r="Q16" s="1912"/>
      <c r="R16" s="1937"/>
    </row>
    <row r="17" spans="1:18" s="764" customFormat="1" ht="20.100000000000001" customHeight="1">
      <c r="B17" s="2170">
        <v>1</v>
      </c>
      <c r="C17" s="2171"/>
      <c r="D17" s="205" t="s">
        <v>318</v>
      </c>
      <c r="E17" s="892"/>
      <c r="F17" s="205"/>
      <c r="G17" s="1010" t="s">
        <v>319</v>
      </c>
      <c r="H17" s="1011" t="s">
        <v>606</v>
      </c>
      <c r="I17" s="1012"/>
      <c r="J17" s="1012" t="s">
        <v>85</v>
      </c>
      <c r="K17" s="1012" t="s">
        <v>190</v>
      </c>
      <c r="L17" s="916">
        <v>1990</v>
      </c>
      <c r="M17" s="205"/>
      <c r="N17" s="205"/>
      <c r="O17" s="205" t="s">
        <v>45</v>
      </c>
      <c r="P17" s="1533">
        <v>1</v>
      </c>
      <c r="Q17" s="1013">
        <v>400000</v>
      </c>
      <c r="R17" s="1011"/>
    </row>
    <row r="18" spans="1:18" s="764" customFormat="1" ht="20.100000000000001" customHeight="1">
      <c r="B18" s="2166">
        <v>2</v>
      </c>
      <c r="C18" s="2167"/>
      <c r="D18" s="198" t="s">
        <v>87</v>
      </c>
      <c r="E18" s="194"/>
      <c r="F18" s="198"/>
      <c r="G18" s="851" t="s">
        <v>88</v>
      </c>
      <c r="H18" s="852" t="s">
        <v>42</v>
      </c>
      <c r="I18" s="852"/>
      <c r="J18" s="852" t="s">
        <v>89</v>
      </c>
      <c r="K18" s="852" t="s">
        <v>190</v>
      </c>
      <c r="L18" s="853">
        <v>1990</v>
      </c>
      <c r="M18" s="198"/>
      <c r="N18" s="198"/>
      <c r="O18" s="198" t="s">
        <v>242</v>
      </c>
      <c r="P18" s="1535">
        <v>7</v>
      </c>
      <c r="Q18" s="1008">
        <f>60000*7</f>
        <v>420000</v>
      </c>
      <c r="R18" s="985"/>
    </row>
    <row r="19" spans="1:18" ht="20.100000000000001" customHeight="1">
      <c r="A19" s="1531"/>
      <c r="B19" s="2166">
        <v>3</v>
      </c>
      <c r="C19" s="2167"/>
      <c r="D19" s="132" t="s">
        <v>578</v>
      </c>
      <c r="E19" s="194"/>
      <c r="F19" s="132"/>
      <c r="G19" s="860" t="s">
        <v>579</v>
      </c>
      <c r="H19" s="898" t="s">
        <v>42</v>
      </c>
      <c r="I19" s="132"/>
      <c r="J19" s="898"/>
      <c r="K19" s="898" t="s">
        <v>190</v>
      </c>
      <c r="L19" s="853">
        <v>1990</v>
      </c>
      <c r="M19" s="132"/>
      <c r="N19" s="132"/>
      <c r="O19" s="132" t="s">
        <v>45</v>
      </c>
      <c r="P19" s="1526">
        <v>1</v>
      </c>
      <c r="Q19" s="900">
        <v>2000000</v>
      </c>
      <c r="R19" s="132"/>
    </row>
    <row r="20" spans="1:18" ht="20.100000000000001" customHeight="1">
      <c r="A20" s="1531"/>
      <c r="B20" s="2166">
        <v>4</v>
      </c>
      <c r="C20" s="2167"/>
      <c r="D20" s="132" t="s">
        <v>297</v>
      </c>
      <c r="E20" s="194"/>
      <c r="F20" s="132"/>
      <c r="G20" s="860" t="s">
        <v>1213</v>
      </c>
      <c r="H20" s="898" t="s">
        <v>42</v>
      </c>
      <c r="I20" s="132"/>
      <c r="J20" s="898" t="s">
        <v>85</v>
      </c>
      <c r="K20" s="898" t="s">
        <v>190</v>
      </c>
      <c r="L20" s="853">
        <v>1992</v>
      </c>
      <c r="M20" s="132"/>
      <c r="N20" s="132"/>
      <c r="O20" s="132" t="s">
        <v>242</v>
      </c>
      <c r="P20" s="1526">
        <v>3</v>
      </c>
      <c r="Q20" s="900">
        <v>600000</v>
      </c>
      <c r="R20" s="132"/>
    </row>
    <row r="21" spans="1:18" ht="20.100000000000001" customHeight="1">
      <c r="A21" s="1531"/>
      <c r="B21" s="2166">
        <v>5</v>
      </c>
      <c r="C21" s="2167"/>
      <c r="D21" s="132" t="s">
        <v>251</v>
      </c>
      <c r="E21" s="194"/>
      <c r="F21" s="132"/>
      <c r="G21" s="860" t="s">
        <v>253</v>
      </c>
      <c r="H21" s="898" t="s">
        <v>42</v>
      </c>
      <c r="I21" s="132"/>
      <c r="J21" s="898" t="s">
        <v>89</v>
      </c>
      <c r="K21" s="898" t="s">
        <v>190</v>
      </c>
      <c r="L21" s="853">
        <v>1993</v>
      </c>
      <c r="M21" s="132"/>
      <c r="N21" s="132"/>
      <c r="O21" s="132" t="s">
        <v>242</v>
      </c>
      <c r="P21" s="1526">
        <v>1</v>
      </c>
      <c r="Q21" s="900">
        <v>25000</v>
      </c>
      <c r="R21" s="132"/>
    </row>
    <row r="22" spans="1:18" ht="20.100000000000001" customHeight="1">
      <c r="A22" s="1531"/>
      <c r="B22" s="2166">
        <v>6</v>
      </c>
      <c r="C22" s="2167"/>
      <c r="D22" s="132" t="s">
        <v>77</v>
      </c>
      <c r="E22" s="194"/>
      <c r="F22" s="132"/>
      <c r="G22" s="983" t="s">
        <v>1214</v>
      </c>
      <c r="H22" s="898" t="s">
        <v>1215</v>
      </c>
      <c r="I22" s="132"/>
      <c r="J22" s="898" t="s">
        <v>197</v>
      </c>
      <c r="K22" s="898" t="s">
        <v>44</v>
      </c>
      <c r="L22" s="853">
        <v>1993</v>
      </c>
      <c r="M22" s="132"/>
      <c r="N22" s="132"/>
      <c r="O22" s="132" t="s">
        <v>242</v>
      </c>
      <c r="P22" s="1526">
        <v>4</v>
      </c>
      <c r="Q22" s="900">
        <v>1200000</v>
      </c>
      <c r="R22" s="132"/>
    </row>
    <row r="23" spans="1:18" ht="25.5" customHeight="1">
      <c r="A23" s="1531"/>
      <c r="B23" s="2166">
        <v>7</v>
      </c>
      <c r="C23" s="2167"/>
      <c r="D23" s="132" t="s">
        <v>341</v>
      </c>
      <c r="E23" s="194"/>
      <c r="F23" s="132"/>
      <c r="G23" s="860" t="s">
        <v>342</v>
      </c>
      <c r="H23" s="898" t="s">
        <v>42</v>
      </c>
      <c r="I23" s="132"/>
      <c r="J23" s="898" t="s">
        <v>85</v>
      </c>
      <c r="K23" s="898" t="s">
        <v>190</v>
      </c>
      <c r="L23" s="853">
        <v>1993</v>
      </c>
      <c r="M23" s="132"/>
      <c r="N23" s="132"/>
      <c r="O23" s="132" t="s">
        <v>242</v>
      </c>
      <c r="P23" s="1526">
        <v>2</v>
      </c>
      <c r="Q23" s="900">
        <f>200000*2</f>
        <v>400000</v>
      </c>
      <c r="R23" s="901"/>
    </row>
    <row r="24" spans="1:18" ht="20.100000000000001" customHeight="1">
      <c r="A24" s="1531"/>
      <c r="B24" s="2166">
        <v>8</v>
      </c>
      <c r="C24" s="2167"/>
      <c r="D24" s="132" t="s">
        <v>77</v>
      </c>
      <c r="E24" s="194"/>
      <c r="F24" s="132"/>
      <c r="G24" s="860" t="s">
        <v>508</v>
      </c>
      <c r="H24" s="901" t="s">
        <v>42</v>
      </c>
      <c r="I24" s="132"/>
      <c r="J24" s="898" t="s">
        <v>89</v>
      </c>
      <c r="K24" s="898" t="s">
        <v>190</v>
      </c>
      <c r="L24" s="853">
        <v>1994</v>
      </c>
      <c r="M24" s="132"/>
      <c r="N24" s="132"/>
      <c r="O24" s="132" t="s">
        <v>242</v>
      </c>
      <c r="P24" s="1526">
        <v>1</v>
      </c>
      <c r="Q24" s="900">
        <v>100000</v>
      </c>
      <c r="R24" s="132"/>
    </row>
    <row r="25" spans="1:18" ht="20.100000000000001" customHeight="1">
      <c r="A25" s="1531"/>
      <c r="B25" s="2166">
        <v>9</v>
      </c>
      <c r="C25" s="2167"/>
      <c r="D25" s="132" t="s">
        <v>77</v>
      </c>
      <c r="E25" s="194"/>
      <c r="F25" s="132"/>
      <c r="G25" s="860" t="s">
        <v>508</v>
      </c>
      <c r="H25" s="901" t="s">
        <v>548</v>
      </c>
      <c r="I25" s="132"/>
      <c r="J25" s="898" t="s">
        <v>89</v>
      </c>
      <c r="K25" s="898" t="s">
        <v>190</v>
      </c>
      <c r="L25" s="853">
        <v>1994</v>
      </c>
      <c r="M25" s="132"/>
      <c r="N25" s="132"/>
      <c r="O25" s="132" t="s">
        <v>242</v>
      </c>
      <c r="P25" s="1526">
        <v>1</v>
      </c>
      <c r="Q25" s="900">
        <v>50000</v>
      </c>
      <c r="R25" s="132"/>
    </row>
    <row r="26" spans="1:18" ht="20.100000000000001" customHeight="1">
      <c r="A26" s="1531"/>
      <c r="B26" s="2166">
        <v>10</v>
      </c>
      <c r="C26" s="2167"/>
      <c r="D26" s="132" t="s">
        <v>77</v>
      </c>
      <c r="E26" s="194"/>
      <c r="F26" s="132"/>
      <c r="G26" s="860" t="s">
        <v>508</v>
      </c>
      <c r="H26" s="901" t="s">
        <v>42</v>
      </c>
      <c r="I26" s="132"/>
      <c r="J26" s="898" t="s">
        <v>89</v>
      </c>
      <c r="K26" s="898" t="s">
        <v>190</v>
      </c>
      <c r="L26" s="853">
        <v>1994</v>
      </c>
      <c r="M26" s="132"/>
      <c r="N26" s="132"/>
      <c r="O26" s="132" t="s">
        <v>45</v>
      </c>
      <c r="P26" s="1526">
        <v>1</v>
      </c>
      <c r="Q26" s="900">
        <v>150000</v>
      </c>
      <c r="R26" s="132"/>
    </row>
    <row r="27" spans="1:18" ht="20.100000000000001" customHeight="1">
      <c r="A27" s="1531"/>
      <c r="B27" s="2166">
        <v>11</v>
      </c>
      <c r="C27" s="2167"/>
      <c r="D27" s="132" t="s">
        <v>175</v>
      </c>
      <c r="E27" s="194"/>
      <c r="F27" s="132"/>
      <c r="G27" s="860" t="s">
        <v>176</v>
      </c>
      <c r="H27" s="898" t="s">
        <v>42</v>
      </c>
      <c r="I27" s="132"/>
      <c r="J27" s="898" t="s">
        <v>197</v>
      </c>
      <c r="K27" s="898" t="s">
        <v>43</v>
      </c>
      <c r="L27" s="853">
        <v>1996</v>
      </c>
      <c r="M27" s="132"/>
      <c r="N27" s="132"/>
      <c r="O27" s="132"/>
      <c r="P27" s="1526">
        <v>1</v>
      </c>
      <c r="Q27" s="900">
        <v>5000000</v>
      </c>
      <c r="R27" s="132"/>
    </row>
    <row r="28" spans="1:18" ht="20.100000000000001" customHeight="1">
      <c r="A28" s="1531"/>
      <c r="B28" s="2166">
        <v>12</v>
      </c>
      <c r="C28" s="2167"/>
      <c r="D28" s="132" t="s">
        <v>316</v>
      </c>
      <c r="E28" s="194"/>
      <c r="F28" s="132"/>
      <c r="G28" s="860" t="s">
        <v>317</v>
      </c>
      <c r="H28" s="898" t="s">
        <v>42</v>
      </c>
      <c r="I28" s="132"/>
      <c r="J28" s="898" t="s">
        <v>89</v>
      </c>
      <c r="K28" s="898" t="s">
        <v>43</v>
      </c>
      <c r="L28" s="853">
        <v>1996</v>
      </c>
      <c r="M28" s="132"/>
      <c r="N28" s="132"/>
      <c r="O28" s="132"/>
      <c r="P28" s="1526">
        <v>1</v>
      </c>
      <c r="Q28" s="900">
        <v>5000000</v>
      </c>
      <c r="R28" s="132"/>
    </row>
    <row r="29" spans="1:18" ht="20.100000000000001" customHeight="1">
      <c r="A29" s="1531"/>
      <c r="B29" s="2166">
        <v>13</v>
      </c>
      <c r="C29" s="2167"/>
      <c r="D29" s="132" t="s">
        <v>102</v>
      </c>
      <c r="E29" s="194"/>
      <c r="F29" s="132"/>
      <c r="G29" s="860" t="s">
        <v>104</v>
      </c>
      <c r="H29" s="898" t="s">
        <v>258</v>
      </c>
      <c r="I29" s="132"/>
      <c r="J29" s="898"/>
      <c r="K29" s="898" t="s">
        <v>272</v>
      </c>
      <c r="L29" s="853">
        <v>2003</v>
      </c>
      <c r="M29" s="132"/>
      <c r="N29" s="132"/>
      <c r="O29" s="132" t="s">
        <v>242</v>
      </c>
      <c r="P29" s="1526">
        <v>1</v>
      </c>
      <c r="Q29" s="900">
        <v>1250000</v>
      </c>
      <c r="R29" s="132"/>
    </row>
    <row r="30" spans="1:18" ht="20.100000000000001" customHeight="1">
      <c r="A30" s="1531"/>
      <c r="B30" s="2166">
        <v>14</v>
      </c>
      <c r="C30" s="2167"/>
      <c r="D30" s="132" t="s">
        <v>109</v>
      </c>
      <c r="E30" s="194"/>
      <c r="F30" s="132"/>
      <c r="G30" s="860" t="s">
        <v>111</v>
      </c>
      <c r="H30" s="901" t="s">
        <v>598</v>
      </c>
      <c r="I30" s="132"/>
      <c r="J30" s="898" t="s">
        <v>85</v>
      </c>
      <c r="K30" s="898" t="s">
        <v>44</v>
      </c>
      <c r="L30" s="853">
        <v>2004</v>
      </c>
      <c r="M30" s="132"/>
      <c r="N30" s="132"/>
      <c r="O30" s="132" t="s">
        <v>242</v>
      </c>
      <c r="P30" s="1526">
        <v>1</v>
      </c>
      <c r="Q30" s="900">
        <v>3850000</v>
      </c>
      <c r="R30" s="132"/>
    </row>
    <row r="31" spans="1:18" ht="20.100000000000001" customHeight="1">
      <c r="A31" s="1531"/>
      <c r="B31" s="2166">
        <v>15</v>
      </c>
      <c r="C31" s="2167"/>
      <c r="D31" s="132" t="s">
        <v>251</v>
      </c>
      <c r="E31" s="194"/>
      <c r="F31" s="132"/>
      <c r="G31" s="860" t="s">
        <v>253</v>
      </c>
      <c r="H31" s="898" t="s">
        <v>42</v>
      </c>
      <c r="I31" s="132"/>
      <c r="J31" s="898" t="s">
        <v>1216</v>
      </c>
      <c r="K31" s="898" t="s">
        <v>190</v>
      </c>
      <c r="L31" s="853">
        <v>2005</v>
      </c>
      <c r="M31" s="132"/>
      <c r="N31" s="132"/>
      <c r="O31" s="132" t="s">
        <v>45</v>
      </c>
      <c r="P31" s="1526">
        <v>5</v>
      </c>
      <c r="Q31" s="900">
        <f>660000*5</f>
        <v>3300000</v>
      </c>
      <c r="R31" s="132"/>
    </row>
    <row r="32" spans="1:18" ht="20.100000000000001" customHeight="1">
      <c r="A32" s="1531"/>
      <c r="B32" s="2166">
        <v>16</v>
      </c>
      <c r="C32" s="2167"/>
      <c r="D32" s="132" t="s">
        <v>191</v>
      </c>
      <c r="E32" s="194"/>
      <c r="F32" s="132"/>
      <c r="G32" s="860" t="s">
        <v>192</v>
      </c>
      <c r="H32" s="898" t="s">
        <v>600</v>
      </c>
      <c r="I32" s="132"/>
      <c r="J32" s="898"/>
      <c r="K32" s="898" t="s">
        <v>44</v>
      </c>
      <c r="L32" s="853">
        <v>2005</v>
      </c>
      <c r="M32" s="132"/>
      <c r="N32" s="132"/>
      <c r="O32" s="132" t="s">
        <v>242</v>
      </c>
      <c r="P32" s="1526">
        <v>1</v>
      </c>
      <c r="Q32" s="782">
        <v>150000</v>
      </c>
      <c r="R32" s="132"/>
    </row>
    <row r="33" spans="1:18" ht="20.100000000000001" customHeight="1">
      <c r="A33" s="1531"/>
      <c r="B33" s="2166">
        <v>17</v>
      </c>
      <c r="C33" s="2167"/>
      <c r="D33" s="187" t="s">
        <v>392</v>
      </c>
      <c r="E33" s="902"/>
      <c r="F33" s="187"/>
      <c r="G33" s="903" t="s">
        <v>393</v>
      </c>
      <c r="H33" s="907" t="s">
        <v>42</v>
      </c>
      <c r="I33" s="187"/>
      <c r="J33" s="904" t="s">
        <v>197</v>
      </c>
      <c r="K33" s="904" t="s">
        <v>190</v>
      </c>
      <c r="L33" s="869">
        <v>2005</v>
      </c>
      <c r="M33" s="187"/>
      <c r="N33" s="187"/>
      <c r="O33" s="187"/>
      <c r="P33" s="1527">
        <v>1</v>
      </c>
      <c r="Q33" s="906">
        <v>120000</v>
      </c>
      <c r="R33" s="187"/>
    </row>
    <row r="34" spans="1:18" s="914" customFormat="1" ht="20.100000000000001" customHeight="1">
      <c r="A34" s="194"/>
      <c r="B34" s="1014"/>
      <c r="C34" s="1014"/>
      <c r="D34" s="194"/>
      <c r="E34" s="194"/>
      <c r="F34" s="194"/>
      <c r="G34" s="909"/>
      <c r="H34" s="913"/>
      <c r="I34" s="194"/>
      <c r="J34" s="233"/>
      <c r="K34" s="233"/>
      <c r="L34" s="910"/>
      <c r="M34" s="194"/>
      <c r="N34" s="194"/>
      <c r="O34" s="194"/>
      <c r="P34" s="911">
        <f>SUM(P17:P33)</f>
        <v>33</v>
      </c>
      <c r="Q34" s="912">
        <f>SUM(Q17:Q33)</f>
        <v>24015000</v>
      </c>
      <c r="R34" s="194"/>
    </row>
    <row r="35" spans="1:18" s="914" customFormat="1" ht="20.100000000000001" customHeight="1">
      <c r="A35" s="194"/>
      <c r="B35" s="1014"/>
      <c r="C35" s="1014"/>
      <c r="D35" s="194"/>
      <c r="E35" s="194"/>
      <c r="F35" s="194"/>
      <c r="G35" s="909"/>
      <c r="H35" s="913"/>
      <c r="I35" s="194"/>
      <c r="J35" s="233"/>
      <c r="K35" s="233"/>
      <c r="L35" s="910"/>
      <c r="M35" s="194"/>
      <c r="N35" s="194"/>
      <c r="O35" s="194"/>
      <c r="P35" s="1513"/>
      <c r="Q35" s="915"/>
      <c r="R35" s="194"/>
    </row>
    <row r="36" spans="1:18" s="1531" customFormat="1" ht="29.25" customHeight="1">
      <c r="B36" s="2153" t="s">
        <v>10</v>
      </c>
      <c r="C36" s="2153"/>
      <c r="D36" s="2153"/>
      <c r="E36" s="2153"/>
      <c r="F36" s="2153"/>
      <c r="G36" s="2153" t="s">
        <v>11</v>
      </c>
      <c r="H36" s="2153"/>
      <c r="I36" s="2153"/>
      <c r="J36" s="2153" t="s">
        <v>15</v>
      </c>
      <c r="K36" s="2153" t="s">
        <v>13</v>
      </c>
      <c r="L36" s="2153" t="s">
        <v>700</v>
      </c>
      <c r="M36" s="2153" t="s">
        <v>701</v>
      </c>
      <c r="N36" s="2153" t="s">
        <v>16</v>
      </c>
      <c r="O36" s="2153" t="s">
        <v>702</v>
      </c>
      <c r="P36" s="2153" t="s">
        <v>12</v>
      </c>
      <c r="Q36" s="2153"/>
      <c r="R36" s="2153" t="s">
        <v>17</v>
      </c>
    </row>
    <row r="37" spans="1:18" s="1531" customFormat="1" ht="29.25" customHeight="1">
      <c r="B37" s="2153" t="s">
        <v>18</v>
      </c>
      <c r="C37" s="2153"/>
      <c r="D37" s="2153" t="s">
        <v>19</v>
      </c>
      <c r="E37" s="2153" t="s">
        <v>20</v>
      </c>
      <c r="F37" s="2153"/>
      <c r="G37" s="2153" t="s">
        <v>21</v>
      </c>
      <c r="H37" s="2153" t="s">
        <v>14</v>
      </c>
      <c r="I37" s="2153" t="s">
        <v>505</v>
      </c>
      <c r="J37" s="2153"/>
      <c r="K37" s="2153"/>
      <c r="L37" s="2153"/>
      <c r="M37" s="2153"/>
      <c r="N37" s="2153"/>
      <c r="O37" s="2153"/>
      <c r="P37" s="2153"/>
      <c r="Q37" s="2153"/>
      <c r="R37" s="2153"/>
    </row>
    <row r="38" spans="1:18" s="1531" customFormat="1" ht="29.25" customHeight="1">
      <c r="B38" s="2153"/>
      <c r="C38" s="2153"/>
      <c r="D38" s="2153"/>
      <c r="E38" s="2153"/>
      <c r="F38" s="2153"/>
      <c r="G38" s="2153"/>
      <c r="H38" s="2153"/>
      <c r="I38" s="2153"/>
      <c r="J38" s="2153"/>
      <c r="K38" s="2153"/>
      <c r="L38" s="2153"/>
      <c r="M38" s="2153"/>
      <c r="N38" s="2153"/>
      <c r="O38" s="2153"/>
      <c r="P38" s="1525" t="s">
        <v>22</v>
      </c>
      <c r="Q38" s="885" t="s">
        <v>23</v>
      </c>
      <c r="R38" s="2153"/>
    </row>
    <row r="39" spans="1:18" s="1531" customFormat="1" ht="20.100000000000001" customHeight="1">
      <c r="B39" s="1916" t="s">
        <v>24</v>
      </c>
      <c r="C39" s="1917"/>
      <c r="D39" s="1532" t="s">
        <v>25</v>
      </c>
      <c r="E39" s="1916" t="s">
        <v>26</v>
      </c>
      <c r="F39" s="1917"/>
      <c r="G39" s="887" t="s">
        <v>27</v>
      </c>
      <c r="H39" s="887" t="s">
        <v>28</v>
      </c>
      <c r="I39" s="887" t="s">
        <v>29</v>
      </c>
      <c r="J39" s="887" t="s">
        <v>30</v>
      </c>
      <c r="K39" s="887" t="s">
        <v>31</v>
      </c>
      <c r="L39" s="888" t="s">
        <v>32</v>
      </c>
      <c r="M39" s="887" t="s">
        <v>33</v>
      </c>
      <c r="N39" s="887" t="s">
        <v>34</v>
      </c>
      <c r="O39" s="887" t="s">
        <v>35</v>
      </c>
      <c r="P39" s="887" t="s">
        <v>36</v>
      </c>
      <c r="Q39" s="889" t="s">
        <v>37</v>
      </c>
      <c r="R39" s="887" t="s">
        <v>38</v>
      </c>
    </row>
    <row r="40" spans="1:18" ht="12.75" customHeight="1">
      <c r="A40" s="1531"/>
      <c r="B40" s="1911"/>
      <c r="C40" s="1912"/>
      <c r="D40" s="1912"/>
      <c r="E40" s="1912"/>
      <c r="F40" s="1912"/>
      <c r="G40" s="1912"/>
      <c r="H40" s="1912"/>
      <c r="I40" s="1912"/>
      <c r="J40" s="1912"/>
      <c r="K40" s="1912"/>
      <c r="L40" s="1912"/>
      <c r="M40" s="1912"/>
      <c r="N40" s="1912"/>
      <c r="O40" s="1912"/>
      <c r="P40" s="1912"/>
      <c r="Q40" s="1912"/>
      <c r="R40" s="1937"/>
    </row>
    <row r="41" spans="1:18" ht="20.100000000000001" customHeight="1">
      <c r="A41" s="1531"/>
      <c r="B41" s="2170">
        <v>18</v>
      </c>
      <c r="C41" s="2171"/>
      <c r="D41" s="121" t="s">
        <v>601</v>
      </c>
      <c r="E41" s="892"/>
      <c r="F41" s="121"/>
      <c r="G41" s="893" t="s">
        <v>1218</v>
      </c>
      <c r="H41" s="894" t="s">
        <v>228</v>
      </c>
      <c r="I41" s="121"/>
      <c r="J41" s="894"/>
      <c r="K41" s="894" t="s">
        <v>44</v>
      </c>
      <c r="L41" s="916">
        <v>2006</v>
      </c>
      <c r="M41" s="121"/>
      <c r="N41" s="121"/>
      <c r="O41" s="121" t="s">
        <v>1223</v>
      </c>
      <c r="P41" s="1514">
        <v>8</v>
      </c>
      <c r="Q41" s="895">
        <f>100000*8</f>
        <v>800000</v>
      </c>
      <c r="R41" s="121"/>
    </row>
    <row r="42" spans="1:18" ht="20.100000000000001" customHeight="1">
      <c r="A42" s="1531"/>
      <c r="B42" s="2166">
        <v>19</v>
      </c>
      <c r="C42" s="2167"/>
      <c r="D42" s="132" t="s">
        <v>251</v>
      </c>
      <c r="E42" s="194"/>
      <c r="F42" s="132"/>
      <c r="G42" s="860" t="s">
        <v>253</v>
      </c>
      <c r="H42" s="898" t="s">
        <v>42</v>
      </c>
      <c r="I42" s="132"/>
      <c r="J42" s="898" t="s">
        <v>89</v>
      </c>
      <c r="K42" s="898" t="s">
        <v>190</v>
      </c>
      <c r="L42" s="853">
        <v>2006</v>
      </c>
      <c r="M42" s="132"/>
      <c r="N42" s="132"/>
      <c r="O42" s="132" t="s">
        <v>45</v>
      </c>
      <c r="P42" s="1526">
        <v>1</v>
      </c>
      <c r="Q42" s="900">
        <f>660000*1</f>
        <v>660000</v>
      </c>
      <c r="R42" s="132"/>
    </row>
    <row r="43" spans="1:18" ht="20.100000000000001" customHeight="1">
      <c r="A43" s="1531"/>
      <c r="B43" s="2166">
        <v>20</v>
      </c>
      <c r="C43" s="2167"/>
      <c r="D43" s="132" t="s">
        <v>1217</v>
      </c>
      <c r="E43" s="194"/>
      <c r="F43" s="132"/>
      <c r="G43" s="860" t="s">
        <v>202</v>
      </c>
      <c r="H43" s="898" t="s">
        <v>269</v>
      </c>
      <c r="I43" s="132"/>
      <c r="J43" s="898" t="s">
        <v>85</v>
      </c>
      <c r="K43" s="898" t="s">
        <v>44</v>
      </c>
      <c r="L43" s="853">
        <v>2007</v>
      </c>
      <c r="M43" s="132"/>
      <c r="N43" s="132"/>
      <c r="O43" s="132" t="s">
        <v>242</v>
      </c>
      <c r="P43" s="1526">
        <v>1</v>
      </c>
      <c r="Q43" s="900">
        <v>3160000</v>
      </c>
      <c r="R43" s="132"/>
    </row>
    <row r="44" spans="1:18" ht="20.100000000000001" customHeight="1">
      <c r="A44" s="1531"/>
      <c r="B44" s="2166">
        <v>21</v>
      </c>
      <c r="C44" s="2167"/>
      <c r="D44" s="132" t="s">
        <v>545</v>
      </c>
      <c r="E44" s="194"/>
      <c r="F44" s="132"/>
      <c r="G44" s="860" t="s">
        <v>1219</v>
      </c>
      <c r="H44" s="898" t="s">
        <v>57</v>
      </c>
      <c r="I44" s="132"/>
      <c r="J44" s="898"/>
      <c r="K44" s="898" t="s">
        <v>44</v>
      </c>
      <c r="L44" s="853">
        <v>2008</v>
      </c>
      <c r="M44" s="132"/>
      <c r="N44" s="132"/>
      <c r="O44" s="132" t="s">
        <v>45</v>
      </c>
      <c r="P44" s="1526">
        <v>1</v>
      </c>
      <c r="Q44" s="900">
        <v>4607240</v>
      </c>
      <c r="R44" s="132"/>
    </row>
    <row r="45" spans="1:18" ht="20.100000000000001" customHeight="1">
      <c r="A45" s="1531"/>
      <c r="B45" s="2166">
        <v>22</v>
      </c>
      <c r="C45" s="2167"/>
      <c r="D45" s="132" t="s">
        <v>54</v>
      </c>
      <c r="E45" s="194"/>
      <c r="F45" s="132"/>
      <c r="G45" s="860" t="s">
        <v>56</v>
      </c>
      <c r="H45" s="898" t="s">
        <v>59</v>
      </c>
      <c r="I45" s="132"/>
      <c r="J45" s="898"/>
      <c r="K45" s="898" t="s">
        <v>44</v>
      </c>
      <c r="L45" s="853">
        <v>2008</v>
      </c>
      <c r="M45" s="132"/>
      <c r="N45" s="132"/>
      <c r="O45" s="132" t="s">
        <v>45</v>
      </c>
      <c r="P45" s="1526">
        <v>1</v>
      </c>
      <c r="Q45" s="782">
        <v>3590240</v>
      </c>
      <c r="R45" s="132"/>
    </row>
    <row r="46" spans="1:18" ht="20.100000000000001" customHeight="1">
      <c r="A46" s="1531"/>
      <c r="B46" s="2166">
        <v>23</v>
      </c>
      <c r="C46" s="2167"/>
      <c r="D46" s="132" t="s">
        <v>266</v>
      </c>
      <c r="E46" s="194"/>
      <c r="F46" s="132"/>
      <c r="G46" s="860" t="s">
        <v>1220</v>
      </c>
      <c r="H46" s="898" t="s">
        <v>1215</v>
      </c>
      <c r="I46" s="132"/>
      <c r="J46" s="898" t="s">
        <v>197</v>
      </c>
      <c r="K46" s="898" t="s">
        <v>44</v>
      </c>
      <c r="L46" s="853">
        <v>2008</v>
      </c>
      <c r="M46" s="132"/>
      <c r="N46" s="132"/>
      <c r="O46" s="132" t="s">
        <v>242</v>
      </c>
      <c r="P46" s="1526">
        <v>1</v>
      </c>
      <c r="Q46" s="900">
        <v>2109313</v>
      </c>
      <c r="R46" s="901"/>
    </row>
    <row r="47" spans="1:18" ht="20.100000000000001" customHeight="1">
      <c r="A47" s="1531"/>
      <c r="B47" s="2166">
        <v>24</v>
      </c>
      <c r="C47" s="2167"/>
      <c r="D47" s="132" t="s">
        <v>534</v>
      </c>
      <c r="E47" s="194"/>
      <c r="F47" s="132"/>
      <c r="G47" s="860" t="s">
        <v>535</v>
      </c>
      <c r="H47" s="898" t="s">
        <v>603</v>
      </c>
      <c r="I47" s="132"/>
      <c r="J47" s="898" t="s">
        <v>89</v>
      </c>
      <c r="K47" s="898" t="s">
        <v>44</v>
      </c>
      <c r="L47" s="853">
        <v>2008</v>
      </c>
      <c r="M47" s="132"/>
      <c r="N47" s="132"/>
      <c r="O47" s="132" t="s">
        <v>242</v>
      </c>
      <c r="P47" s="1526">
        <v>1</v>
      </c>
      <c r="Q47" s="900">
        <v>4200000</v>
      </c>
      <c r="R47" s="132"/>
    </row>
    <row r="48" spans="1:18" ht="20.100000000000001" customHeight="1">
      <c r="A48" s="1531"/>
      <c r="B48" s="2166">
        <v>25</v>
      </c>
      <c r="C48" s="2167"/>
      <c r="D48" s="132" t="s">
        <v>297</v>
      </c>
      <c r="E48" s="194"/>
      <c r="F48" s="132"/>
      <c r="G48" s="860" t="s">
        <v>1213</v>
      </c>
      <c r="H48" s="898" t="s">
        <v>299</v>
      </c>
      <c r="I48" s="132"/>
      <c r="J48" s="898" t="s">
        <v>85</v>
      </c>
      <c r="K48" s="898" t="s">
        <v>190</v>
      </c>
      <c r="L48" s="853">
        <v>2008</v>
      </c>
      <c r="M48" s="132"/>
      <c r="N48" s="132"/>
      <c r="O48" s="132" t="s">
        <v>45</v>
      </c>
      <c r="P48" s="1526">
        <v>1</v>
      </c>
      <c r="Q48" s="900">
        <v>3124643</v>
      </c>
      <c r="R48" s="132"/>
    </row>
    <row r="49" spans="1:18" ht="20.100000000000001" customHeight="1">
      <c r="A49" s="1531"/>
      <c r="B49" s="2166">
        <v>26</v>
      </c>
      <c r="C49" s="2167"/>
      <c r="D49" s="132" t="s">
        <v>251</v>
      </c>
      <c r="E49" s="194"/>
      <c r="F49" s="132"/>
      <c r="G49" s="860" t="s">
        <v>253</v>
      </c>
      <c r="H49" s="898" t="s">
        <v>42</v>
      </c>
      <c r="I49" s="132"/>
      <c r="J49" s="898" t="s">
        <v>89</v>
      </c>
      <c r="K49" s="898" t="s">
        <v>44</v>
      </c>
      <c r="L49" s="853">
        <v>2008</v>
      </c>
      <c r="M49" s="132"/>
      <c r="N49" s="132"/>
      <c r="O49" s="132" t="s">
        <v>242</v>
      </c>
      <c r="P49" s="1526">
        <v>2</v>
      </c>
      <c r="Q49" s="900">
        <v>1196000</v>
      </c>
      <c r="R49" s="132"/>
    </row>
    <row r="50" spans="1:18" ht="20.100000000000001" customHeight="1">
      <c r="A50" s="1531"/>
      <c r="B50" s="2166">
        <v>27</v>
      </c>
      <c r="C50" s="2167"/>
      <c r="D50" s="132" t="s">
        <v>98</v>
      </c>
      <c r="E50" s="194"/>
      <c r="F50" s="132"/>
      <c r="G50" s="860" t="s">
        <v>100</v>
      </c>
      <c r="H50" s="898" t="s">
        <v>216</v>
      </c>
      <c r="I50" s="132"/>
      <c r="J50" s="898"/>
      <c r="K50" s="898" t="s">
        <v>190</v>
      </c>
      <c r="L50" s="853">
        <v>2008</v>
      </c>
      <c r="M50" s="132"/>
      <c r="N50" s="132"/>
      <c r="O50" s="132" t="s">
        <v>45</v>
      </c>
      <c r="P50" s="1526">
        <v>1</v>
      </c>
      <c r="Q50" s="900">
        <v>2465000</v>
      </c>
      <c r="R50" s="901"/>
    </row>
    <row r="51" spans="1:18" ht="20.100000000000001" customHeight="1">
      <c r="A51" s="1531"/>
      <c r="B51" s="2166">
        <v>28</v>
      </c>
      <c r="C51" s="2167"/>
      <c r="D51" s="132" t="s">
        <v>191</v>
      </c>
      <c r="E51" s="194"/>
      <c r="F51" s="132"/>
      <c r="G51" s="860" t="s">
        <v>192</v>
      </c>
      <c r="H51" s="898" t="s">
        <v>585</v>
      </c>
      <c r="I51" s="132"/>
      <c r="J51" s="898"/>
      <c r="K51" s="898" t="s">
        <v>43</v>
      </c>
      <c r="L51" s="853">
        <v>2008</v>
      </c>
      <c r="M51" s="132"/>
      <c r="N51" s="132"/>
      <c r="O51" s="132" t="s">
        <v>45</v>
      </c>
      <c r="P51" s="1526">
        <v>1</v>
      </c>
      <c r="Q51" s="900">
        <v>584313</v>
      </c>
      <c r="R51" s="901"/>
    </row>
    <row r="52" spans="1:18" ht="20.100000000000001" customHeight="1">
      <c r="A52" s="1531"/>
      <c r="B52" s="2166">
        <v>29</v>
      </c>
      <c r="C52" s="2167"/>
      <c r="D52" s="132" t="s">
        <v>87</v>
      </c>
      <c r="E52" s="194"/>
      <c r="F52" s="132"/>
      <c r="G52" s="860" t="s">
        <v>88</v>
      </c>
      <c r="H52" s="898" t="s">
        <v>42</v>
      </c>
      <c r="I52" s="132"/>
      <c r="J52" s="898" t="s">
        <v>89</v>
      </c>
      <c r="K52" s="898" t="s">
        <v>44</v>
      </c>
      <c r="L52" s="853">
        <v>2009</v>
      </c>
      <c r="M52" s="132"/>
      <c r="N52" s="132"/>
      <c r="O52" s="132" t="s">
        <v>45</v>
      </c>
      <c r="P52" s="1526">
        <v>2</v>
      </c>
      <c r="Q52" s="900">
        <f>1089000*2</f>
        <v>2178000</v>
      </c>
      <c r="R52" s="901"/>
    </row>
    <row r="53" spans="1:18" ht="20.100000000000001" customHeight="1">
      <c r="A53" s="1531"/>
      <c r="B53" s="2166">
        <v>30</v>
      </c>
      <c r="C53" s="2167"/>
      <c r="D53" s="132" t="s">
        <v>106</v>
      </c>
      <c r="E53" s="194"/>
      <c r="F53" s="132"/>
      <c r="G53" s="860" t="s">
        <v>107</v>
      </c>
      <c r="H53" s="898" t="s">
        <v>1192</v>
      </c>
      <c r="I53" s="132"/>
      <c r="J53" s="898"/>
      <c r="K53" s="898" t="s">
        <v>44</v>
      </c>
      <c r="L53" s="853">
        <v>2009</v>
      </c>
      <c r="M53" s="132"/>
      <c r="N53" s="132"/>
      <c r="O53" s="132" t="s">
        <v>45</v>
      </c>
      <c r="P53" s="1526">
        <v>1</v>
      </c>
      <c r="Q53" s="900">
        <v>2057000</v>
      </c>
      <c r="R53" s="132"/>
    </row>
    <row r="54" spans="1:18" ht="20.100000000000001" customHeight="1">
      <c r="A54" s="1531"/>
      <c r="B54" s="2166">
        <v>31</v>
      </c>
      <c r="C54" s="2167"/>
      <c r="D54" s="132" t="s">
        <v>127</v>
      </c>
      <c r="E54" s="194"/>
      <c r="F54" s="132"/>
      <c r="G54" s="860" t="s">
        <v>128</v>
      </c>
      <c r="H54" s="898" t="s">
        <v>558</v>
      </c>
      <c r="I54" s="132"/>
      <c r="J54" s="898"/>
      <c r="K54" s="898" t="s">
        <v>44</v>
      </c>
      <c r="L54" s="853">
        <v>2009</v>
      </c>
      <c r="M54" s="132"/>
      <c r="N54" s="132"/>
      <c r="O54" s="132" t="s">
        <v>45</v>
      </c>
      <c r="P54" s="1526">
        <v>1</v>
      </c>
      <c r="Q54" s="900">
        <v>4620000</v>
      </c>
      <c r="R54" s="901"/>
    </row>
    <row r="55" spans="1:18" ht="20.100000000000001" customHeight="1">
      <c r="A55" s="1531"/>
      <c r="B55" s="2166">
        <v>32</v>
      </c>
      <c r="C55" s="2167"/>
      <c r="D55" s="132" t="s">
        <v>178</v>
      </c>
      <c r="E55" s="194"/>
      <c r="F55" s="132"/>
      <c r="G55" s="860" t="s">
        <v>179</v>
      </c>
      <c r="H55" s="898" t="s">
        <v>594</v>
      </c>
      <c r="I55" s="132"/>
      <c r="J55" s="898"/>
      <c r="K55" s="898" t="s">
        <v>44</v>
      </c>
      <c r="L55" s="853">
        <v>2009</v>
      </c>
      <c r="M55" s="132"/>
      <c r="N55" s="132"/>
      <c r="O55" s="132" t="s">
        <v>45</v>
      </c>
      <c r="P55" s="1526">
        <v>1</v>
      </c>
      <c r="Q55" s="900">
        <v>6190913</v>
      </c>
      <c r="R55" s="132"/>
    </row>
    <row r="56" spans="1:18" ht="20.100000000000001" customHeight="1">
      <c r="A56" s="1531"/>
      <c r="B56" s="2166">
        <v>33</v>
      </c>
      <c r="C56" s="2167"/>
      <c r="D56" s="132" t="s">
        <v>77</v>
      </c>
      <c r="E56" s="194"/>
      <c r="F56" s="132"/>
      <c r="G56" s="860" t="s">
        <v>508</v>
      </c>
      <c r="H56" s="898" t="s">
        <v>80</v>
      </c>
      <c r="I56" s="132"/>
      <c r="J56" s="898" t="s">
        <v>1206</v>
      </c>
      <c r="K56" s="898" t="s">
        <v>44</v>
      </c>
      <c r="L56" s="853">
        <v>2009</v>
      </c>
      <c r="M56" s="132"/>
      <c r="N56" s="132"/>
      <c r="O56" s="132" t="s">
        <v>242</v>
      </c>
      <c r="P56" s="1526">
        <v>1</v>
      </c>
      <c r="Q56" s="900">
        <v>3300000</v>
      </c>
      <c r="R56" s="132"/>
    </row>
    <row r="57" spans="1:18" ht="20.100000000000001" customHeight="1">
      <c r="A57" s="1531"/>
      <c r="B57" s="2166">
        <v>34</v>
      </c>
      <c r="C57" s="2167"/>
      <c r="D57" s="132" t="s">
        <v>175</v>
      </c>
      <c r="E57" s="194"/>
      <c r="F57" s="132"/>
      <c r="G57" s="860" t="s">
        <v>176</v>
      </c>
      <c r="H57" s="898" t="s">
        <v>1222</v>
      </c>
      <c r="I57" s="132"/>
      <c r="J57" s="898"/>
      <c r="K57" s="898" t="s">
        <v>44</v>
      </c>
      <c r="L57" s="853">
        <v>2009</v>
      </c>
      <c r="M57" s="132"/>
      <c r="N57" s="132"/>
      <c r="O57" s="132" t="s">
        <v>45</v>
      </c>
      <c r="P57" s="1526">
        <v>1</v>
      </c>
      <c r="Q57" s="900">
        <v>69521458</v>
      </c>
      <c r="R57" s="132"/>
    </row>
    <row r="58" spans="1:18" ht="20.100000000000001" customHeight="1">
      <c r="A58" s="1531"/>
      <c r="B58" s="2166">
        <v>35</v>
      </c>
      <c r="C58" s="2167"/>
      <c r="D58" s="132" t="s">
        <v>560</v>
      </c>
      <c r="E58" s="194"/>
      <c r="F58" s="132"/>
      <c r="G58" s="860" t="s">
        <v>753</v>
      </c>
      <c r="H58" s="901" t="s">
        <v>561</v>
      </c>
      <c r="I58" s="132"/>
      <c r="J58" s="898"/>
      <c r="K58" s="898" t="s">
        <v>44</v>
      </c>
      <c r="L58" s="853">
        <v>2010</v>
      </c>
      <c r="M58" s="132"/>
      <c r="N58" s="132"/>
      <c r="O58" s="132" t="s">
        <v>45</v>
      </c>
      <c r="P58" s="1526">
        <v>1</v>
      </c>
      <c r="Q58" s="900">
        <v>4427500</v>
      </c>
      <c r="R58" s="132"/>
    </row>
    <row r="59" spans="1:18" ht="20.100000000000001" customHeight="1">
      <c r="A59" s="1531"/>
      <c r="B59" s="2166">
        <v>36</v>
      </c>
      <c r="C59" s="2167"/>
      <c r="D59" s="132" t="s">
        <v>595</v>
      </c>
      <c r="E59" s="194"/>
      <c r="F59" s="132"/>
      <c r="G59" s="860" t="s">
        <v>596</v>
      </c>
      <c r="H59" s="898" t="s">
        <v>597</v>
      </c>
      <c r="I59" s="132"/>
      <c r="J59" s="898"/>
      <c r="K59" s="898" t="s">
        <v>44</v>
      </c>
      <c r="L59" s="853">
        <v>2010</v>
      </c>
      <c r="M59" s="132"/>
      <c r="N59" s="132"/>
      <c r="O59" s="132" t="s">
        <v>242</v>
      </c>
      <c r="P59" s="1526">
        <v>1</v>
      </c>
      <c r="Q59" s="900">
        <v>10912000</v>
      </c>
      <c r="R59" s="132"/>
    </row>
    <row r="60" spans="1:18" ht="20.100000000000001" customHeight="1">
      <c r="A60" s="1531"/>
      <c r="B60" s="2166">
        <v>37</v>
      </c>
      <c r="C60" s="2167"/>
      <c r="D60" s="132" t="s">
        <v>51</v>
      </c>
      <c r="E60" s="194"/>
      <c r="F60" s="132"/>
      <c r="G60" s="860" t="s">
        <v>53</v>
      </c>
      <c r="H60" s="898" t="s">
        <v>172</v>
      </c>
      <c r="I60" s="132"/>
      <c r="J60" s="898"/>
      <c r="K60" s="898" t="s">
        <v>44</v>
      </c>
      <c r="L60" s="853">
        <v>2010</v>
      </c>
      <c r="M60" s="132"/>
      <c r="N60" s="132"/>
      <c r="O60" s="132" t="s">
        <v>45</v>
      </c>
      <c r="P60" s="1526">
        <v>1</v>
      </c>
      <c r="Q60" s="900">
        <v>1711875</v>
      </c>
      <c r="R60" s="901"/>
    </row>
    <row r="61" spans="1:18" ht="20.100000000000001" customHeight="1">
      <c r="A61" s="1531"/>
      <c r="B61" s="2166">
        <v>38</v>
      </c>
      <c r="C61" s="2167"/>
      <c r="D61" s="132" t="s">
        <v>318</v>
      </c>
      <c r="E61" s="194"/>
      <c r="F61" s="132"/>
      <c r="G61" s="860" t="s">
        <v>1214</v>
      </c>
      <c r="H61" s="898" t="s">
        <v>657</v>
      </c>
      <c r="I61" s="132"/>
      <c r="J61" s="898" t="s">
        <v>197</v>
      </c>
      <c r="K61" s="898" t="s">
        <v>44</v>
      </c>
      <c r="L61" s="853">
        <v>2011</v>
      </c>
      <c r="M61" s="132"/>
      <c r="N61" s="132"/>
      <c r="O61" s="132" t="s">
        <v>242</v>
      </c>
      <c r="P61" s="1526">
        <v>1</v>
      </c>
      <c r="Q61" s="900">
        <v>3110000</v>
      </c>
      <c r="R61" s="132"/>
    </row>
    <row r="62" spans="1:18" ht="20.100000000000001" customHeight="1">
      <c r="A62" s="1531"/>
      <c r="B62" s="2166">
        <v>39</v>
      </c>
      <c r="C62" s="2167"/>
      <c r="D62" s="132" t="s">
        <v>157</v>
      </c>
      <c r="E62" s="194"/>
      <c r="F62" s="132"/>
      <c r="G62" s="860" t="s">
        <v>830</v>
      </c>
      <c r="H62" s="898" t="s">
        <v>42</v>
      </c>
      <c r="I62" s="132"/>
      <c r="J62" s="898" t="s">
        <v>85</v>
      </c>
      <c r="K62" s="898" t="s">
        <v>44</v>
      </c>
      <c r="L62" s="853">
        <v>2011</v>
      </c>
      <c r="M62" s="132"/>
      <c r="N62" s="132"/>
      <c r="O62" s="132" t="s">
        <v>242</v>
      </c>
      <c r="P62" s="1526">
        <v>1</v>
      </c>
      <c r="Q62" s="900">
        <v>2312500</v>
      </c>
      <c r="R62" s="132"/>
    </row>
    <row r="63" spans="1:18" ht="20.100000000000001" customHeight="1">
      <c r="A63" s="1531"/>
      <c r="B63" s="2166">
        <v>40</v>
      </c>
      <c r="C63" s="2167"/>
      <c r="D63" s="132" t="s">
        <v>201</v>
      </c>
      <c r="E63" s="194"/>
      <c r="F63" s="132"/>
      <c r="G63" s="860" t="s">
        <v>843</v>
      </c>
      <c r="H63" s="898" t="s">
        <v>1205</v>
      </c>
      <c r="I63" s="132"/>
      <c r="J63" s="898" t="s">
        <v>85</v>
      </c>
      <c r="K63" s="898" t="s">
        <v>44</v>
      </c>
      <c r="L63" s="853">
        <v>2012</v>
      </c>
      <c r="M63" s="132"/>
      <c r="N63" s="132"/>
      <c r="O63" s="132" t="s">
        <v>242</v>
      </c>
      <c r="P63" s="1526">
        <v>1</v>
      </c>
      <c r="Q63" s="900">
        <v>4856500</v>
      </c>
      <c r="R63" s="132"/>
    </row>
    <row r="64" spans="1:18" ht="20.100000000000001" customHeight="1">
      <c r="A64" s="1531"/>
      <c r="B64" s="2168">
        <v>41</v>
      </c>
      <c r="C64" s="2169"/>
      <c r="D64" s="187"/>
      <c r="E64" s="902"/>
      <c r="F64" s="187"/>
      <c r="G64" s="903" t="s">
        <v>1221</v>
      </c>
      <c r="H64" s="904"/>
      <c r="I64" s="187"/>
      <c r="J64" s="904" t="s">
        <v>89</v>
      </c>
      <c r="K64" s="904"/>
      <c r="L64" s="869">
        <v>1990</v>
      </c>
      <c r="M64" s="187"/>
      <c r="N64" s="187"/>
      <c r="O64" s="187" t="s">
        <v>242</v>
      </c>
      <c r="P64" s="1527">
        <v>2</v>
      </c>
      <c r="Q64" s="906">
        <f>400000*2</f>
        <v>800000</v>
      </c>
      <c r="R64" s="187"/>
    </row>
    <row r="65" spans="1:18" s="914" customFormat="1" ht="20.100000000000001" customHeight="1">
      <c r="A65" s="194"/>
      <c r="B65" s="1014"/>
      <c r="C65" s="1014"/>
      <c r="D65" s="194"/>
      <c r="E65" s="194"/>
      <c r="F65" s="194"/>
      <c r="G65" s="909"/>
      <c r="H65" s="913"/>
      <c r="I65" s="194"/>
      <c r="J65" s="233"/>
      <c r="K65" s="233"/>
      <c r="L65" s="910"/>
      <c r="M65" s="194"/>
      <c r="N65" s="194"/>
      <c r="O65" s="194"/>
      <c r="P65" s="911">
        <f>SUM(P41:P64)</f>
        <v>34</v>
      </c>
      <c r="Q65" s="912">
        <f>SUM(Q41:Q64)</f>
        <v>142494495</v>
      </c>
      <c r="R65" s="194"/>
    </row>
    <row r="66" spans="1:18" s="914" customFormat="1" ht="20.100000000000001" customHeight="1">
      <c r="A66" s="194"/>
      <c r="B66" s="1014"/>
      <c r="C66" s="1014"/>
      <c r="D66" s="194"/>
      <c r="E66" s="194"/>
      <c r="F66" s="194"/>
      <c r="G66" s="909"/>
      <c r="H66" s="913"/>
      <c r="I66" s="194"/>
      <c r="J66" s="233"/>
      <c r="K66" s="233"/>
      <c r="L66" s="910"/>
      <c r="M66" s="194"/>
      <c r="N66" s="194"/>
      <c r="O66" s="194"/>
      <c r="P66" s="1513"/>
      <c r="Q66" s="915"/>
      <c r="R66" s="194"/>
    </row>
    <row r="67" spans="1:18" s="1531" customFormat="1" ht="29.25" customHeight="1">
      <c r="B67" s="2153" t="s">
        <v>10</v>
      </c>
      <c r="C67" s="2153"/>
      <c r="D67" s="2153"/>
      <c r="E67" s="2153"/>
      <c r="F67" s="2153"/>
      <c r="G67" s="2153" t="s">
        <v>11</v>
      </c>
      <c r="H67" s="2153"/>
      <c r="I67" s="2153"/>
      <c r="J67" s="2153" t="s">
        <v>15</v>
      </c>
      <c r="K67" s="2153" t="s">
        <v>13</v>
      </c>
      <c r="L67" s="2153" t="s">
        <v>700</v>
      </c>
      <c r="M67" s="2153" t="s">
        <v>701</v>
      </c>
      <c r="N67" s="2153" t="s">
        <v>16</v>
      </c>
      <c r="O67" s="2153" t="s">
        <v>702</v>
      </c>
      <c r="P67" s="2153" t="s">
        <v>12</v>
      </c>
      <c r="Q67" s="2153"/>
      <c r="R67" s="2153" t="s">
        <v>17</v>
      </c>
    </row>
    <row r="68" spans="1:18" s="1531" customFormat="1" ht="29.25" customHeight="1">
      <c r="B68" s="2153" t="s">
        <v>18</v>
      </c>
      <c r="C68" s="2153"/>
      <c r="D68" s="2153" t="s">
        <v>19</v>
      </c>
      <c r="E68" s="2153" t="s">
        <v>20</v>
      </c>
      <c r="F68" s="2153"/>
      <c r="G68" s="2153" t="s">
        <v>21</v>
      </c>
      <c r="H68" s="2153" t="s">
        <v>14</v>
      </c>
      <c r="I68" s="2153" t="s">
        <v>505</v>
      </c>
      <c r="J68" s="2153"/>
      <c r="K68" s="2153"/>
      <c r="L68" s="2153"/>
      <c r="M68" s="2153"/>
      <c r="N68" s="2153"/>
      <c r="O68" s="2153"/>
      <c r="P68" s="2153"/>
      <c r="Q68" s="2153"/>
      <c r="R68" s="2153"/>
    </row>
    <row r="69" spans="1:18" s="1531" customFormat="1" ht="29.25" customHeight="1">
      <c r="B69" s="2153"/>
      <c r="C69" s="2153"/>
      <c r="D69" s="2153"/>
      <c r="E69" s="2153"/>
      <c r="F69" s="2153"/>
      <c r="G69" s="2153"/>
      <c r="H69" s="2153"/>
      <c r="I69" s="2153"/>
      <c r="J69" s="2153"/>
      <c r="K69" s="2153"/>
      <c r="L69" s="2153"/>
      <c r="M69" s="2153"/>
      <c r="N69" s="2153"/>
      <c r="O69" s="2153"/>
      <c r="P69" s="1525" t="s">
        <v>22</v>
      </c>
      <c r="Q69" s="885" t="s">
        <v>23</v>
      </c>
      <c r="R69" s="2153"/>
    </row>
    <row r="70" spans="1:18" s="1531" customFormat="1" ht="14.25" customHeight="1">
      <c r="B70" s="1916" t="s">
        <v>24</v>
      </c>
      <c r="C70" s="1917"/>
      <c r="D70" s="1532" t="s">
        <v>25</v>
      </c>
      <c r="E70" s="1916" t="s">
        <v>26</v>
      </c>
      <c r="F70" s="1917"/>
      <c r="G70" s="887" t="s">
        <v>27</v>
      </c>
      <c r="H70" s="887" t="s">
        <v>28</v>
      </c>
      <c r="I70" s="887" t="s">
        <v>29</v>
      </c>
      <c r="J70" s="887" t="s">
        <v>30</v>
      </c>
      <c r="K70" s="887" t="s">
        <v>31</v>
      </c>
      <c r="L70" s="888" t="s">
        <v>32</v>
      </c>
      <c r="M70" s="887" t="s">
        <v>33</v>
      </c>
      <c r="N70" s="887" t="s">
        <v>34</v>
      </c>
      <c r="O70" s="887" t="s">
        <v>35</v>
      </c>
      <c r="P70" s="887" t="s">
        <v>36</v>
      </c>
      <c r="Q70" s="889" t="s">
        <v>37</v>
      </c>
      <c r="R70" s="887" t="s">
        <v>38</v>
      </c>
    </row>
    <row r="71" spans="1:18" ht="9" customHeight="1">
      <c r="A71" s="1531"/>
      <c r="B71" s="1911"/>
      <c r="C71" s="1912"/>
      <c r="D71" s="1912"/>
      <c r="E71" s="1912"/>
      <c r="F71" s="1912"/>
      <c r="G71" s="1912"/>
      <c r="H71" s="1912"/>
      <c r="I71" s="1912"/>
      <c r="J71" s="1912"/>
      <c r="K71" s="1912"/>
      <c r="L71" s="1912"/>
      <c r="M71" s="1912"/>
      <c r="N71" s="1912"/>
      <c r="O71" s="1912"/>
      <c r="P71" s="1912"/>
      <c r="Q71" s="1912"/>
      <c r="R71" s="1937"/>
    </row>
    <row r="72" spans="1:18" ht="24" customHeight="1">
      <c r="A72" s="1531"/>
      <c r="B72" s="2170">
        <v>42</v>
      </c>
      <c r="C72" s="2171"/>
      <c r="D72" s="121"/>
      <c r="E72" s="892"/>
      <c r="F72" s="121"/>
      <c r="G72" s="893" t="s">
        <v>1224</v>
      </c>
      <c r="H72" s="894"/>
      <c r="I72" s="121"/>
      <c r="J72" s="894" t="s">
        <v>89</v>
      </c>
      <c r="K72" s="852" t="s">
        <v>44</v>
      </c>
      <c r="L72" s="916">
        <v>1990</v>
      </c>
      <c r="M72" s="121"/>
      <c r="N72" s="121"/>
      <c r="O72" s="121" t="s">
        <v>242</v>
      </c>
      <c r="P72" s="1514">
        <v>5</v>
      </c>
      <c r="Q72" s="895">
        <f>50000*5</f>
        <v>250000</v>
      </c>
      <c r="R72" s="121"/>
    </row>
    <row r="73" spans="1:18" ht="24" customHeight="1">
      <c r="A73" s="1531"/>
      <c r="B73" s="2166">
        <v>43</v>
      </c>
      <c r="C73" s="2167"/>
      <c r="D73" s="132"/>
      <c r="E73" s="194"/>
      <c r="F73" s="132"/>
      <c r="G73" s="860" t="s">
        <v>380</v>
      </c>
      <c r="H73" s="898"/>
      <c r="I73" s="132"/>
      <c r="J73" s="898"/>
      <c r="K73" s="852" t="s">
        <v>44</v>
      </c>
      <c r="L73" s="853">
        <v>1990</v>
      </c>
      <c r="M73" s="132"/>
      <c r="N73" s="132"/>
      <c r="O73" s="132" t="s">
        <v>45</v>
      </c>
      <c r="P73" s="1526">
        <v>1</v>
      </c>
      <c r="Q73" s="900">
        <v>100000</v>
      </c>
      <c r="R73" s="132"/>
    </row>
    <row r="74" spans="1:18" ht="24" customHeight="1">
      <c r="A74" s="1531"/>
      <c r="B74" s="2166">
        <v>44</v>
      </c>
      <c r="C74" s="2167"/>
      <c r="D74" s="132"/>
      <c r="E74" s="194"/>
      <c r="F74" s="132"/>
      <c r="G74" s="860" t="s">
        <v>1225</v>
      </c>
      <c r="H74" s="898"/>
      <c r="I74" s="132"/>
      <c r="J74" s="898"/>
      <c r="K74" s="852" t="s">
        <v>44</v>
      </c>
      <c r="L74" s="853">
        <v>1990</v>
      </c>
      <c r="M74" s="132"/>
      <c r="N74" s="132"/>
      <c r="O74" s="132" t="s">
        <v>45</v>
      </c>
      <c r="P74" s="1526">
        <v>1</v>
      </c>
      <c r="Q74" s="900">
        <v>100000</v>
      </c>
      <c r="R74" s="132"/>
    </row>
    <row r="75" spans="1:18" ht="24" customHeight="1">
      <c r="A75" s="1531"/>
      <c r="B75" s="2166">
        <v>45</v>
      </c>
      <c r="C75" s="2167"/>
      <c r="D75" s="132"/>
      <c r="E75" s="194"/>
      <c r="F75" s="132"/>
      <c r="G75" s="860" t="s">
        <v>1221</v>
      </c>
      <c r="H75" s="898"/>
      <c r="I75" s="132"/>
      <c r="J75" s="898" t="s">
        <v>89</v>
      </c>
      <c r="K75" s="852" t="s">
        <v>44</v>
      </c>
      <c r="L75" s="853">
        <v>1990</v>
      </c>
      <c r="M75" s="132"/>
      <c r="N75" s="132"/>
      <c r="O75" s="132" t="s">
        <v>242</v>
      </c>
      <c r="P75" s="1526">
        <v>1</v>
      </c>
      <c r="Q75" s="900">
        <v>400000</v>
      </c>
      <c r="R75" s="901"/>
    </row>
    <row r="76" spans="1:18" ht="24" customHeight="1">
      <c r="A76" s="1531"/>
      <c r="B76" s="2166">
        <v>46</v>
      </c>
      <c r="C76" s="2167"/>
      <c r="D76" s="132"/>
      <c r="E76" s="194"/>
      <c r="F76" s="132"/>
      <c r="G76" s="860" t="s">
        <v>687</v>
      </c>
      <c r="H76" s="898"/>
      <c r="I76" s="132"/>
      <c r="J76" s="898"/>
      <c r="K76" s="852" t="s">
        <v>44</v>
      </c>
      <c r="L76" s="853">
        <v>1990</v>
      </c>
      <c r="M76" s="132"/>
      <c r="N76" s="132"/>
      <c r="O76" s="132" t="s">
        <v>45</v>
      </c>
      <c r="P76" s="1526">
        <v>1</v>
      </c>
      <c r="Q76" s="900">
        <v>100000</v>
      </c>
      <c r="R76" s="901"/>
    </row>
    <row r="77" spans="1:18" ht="24" customHeight="1">
      <c r="A77" s="1531"/>
      <c r="B77" s="2166">
        <v>47</v>
      </c>
      <c r="C77" s="2167"/>
      <c r="D77" s="132"/>
      <c r="E77" s="194"/>
      <c r="F77" s="132"/>
      <c r="G77" s="860" t="s">
        <v>1226</v>
      </c>
      <c r="H77" s="898"/>
      <c r="I77" s="132"/>
      <c r="J77" s="898"/>
      <c r="K77" s="852" t="s">
        <v>44</v>
      </c>
      <c r="L77" s="853">
        <v>1990</v>
      </c>
      <c r="M77" s="132"/>
      <c r="N77" s="132"/>
      <c r="O77" s="132" t="s">
        <v>45</v>
      </c>
      <c r="P77" s="1526">
        <v>1</v>
      </c>
      <c r="Q77" s="900">
        <v>400000</v>
      </c>
      <c r="R77" s="132"/>
    </row>
    <row r="78" spans="1:18" ht="24" customHeight="1">
      <c r="A78" s="1531"/>
      <c r="B78" s="2166">
        <v>48</v>
      </c>
      <c r="C78" s="2167"/>
      <c r="D78" s="132"/>
      <c r="E78" s="194"/>
      <c r="F78" s="132"/>
      <c r="G78" s="860" t="s">
        <v>1214</v>
      </c>
      <c r="H78" s="901" t="s">
        <v>763</v>
      </c>
      <c r="I78" s="132"/>
      <c r="J78" s="898" t="s">
        <v>197</v>
      </c>
      <c r="K78" s="852" t="s">
        <v>44</v>
      </c>
      <c r="L78" s="853">
        <v>1990</v>
      </c>
      <c r="M78" s="132"/>
      <c r="N78" s="132"/>
      <c r="O78" s="132" t="s">
        <v>242</v>
      </c>
      <c r="P78" s="1526">
        <v>1</v>
      </c>
      <c r="Q78" s="900">
        <v>1000000</v>
      </c>
      <c r="R78" s="132"/>
    </row>
    <row r="79" spans="1:18" ht="24" customHeight="1">
      <c r="A79" s="1531"/>
      <c r="B79" s="2166">
        <v>49</v>
      </c>
      <c r="C79" s="2167"/>
      <c r="D79" s="132"/>
      <c r="E79" s="194"/>
      <c r="F79" s="132"/>
      <c r="G79" s="860" t="s">
        <v>1227</v>
      </c>
      <c r="H79" s="898"/>
      <c r="I79" s="132"/>
      <c r="J79" s="898"/>
      <c r="K79" s="852" t="s">
        <v>44</v>
      </c>
      <c r="L79" s="853">
        <v>1990</v>
      </c>
      <c r="M79" s="132"/>
      <c r="N79" s="132"/>
      <c r="O79" s="132" t="s">
        <v>242</v>
      </c>
      <c r="P79" s="1526">
        <v>8</v>
      </c>
      <c r="Q79" s="900">
        <v>400000</v>
      </c>
      <c r="R79" s="901"/>
    </row>
    <row r="80" spans="1:18" ht="24" customHeight="1">
      <c r="A80" s="1531"/>
      <c r="B80" s="2166">
        <v>50</v>
      </c>
      <c r="C80" s="2167"/>
      <c r="D80" s="132"/>
      <c r="E80" s="194"/>
      <c r="F80" s="132"/>
      <c r="G80" s="860" t="s">
        <v>188</v>
      </c>
      <c r="H80" s="898"/>
      <c r="I80" s="132"/>
      <c r="J80" s="898" t="s">
        <v>197</v>
      </c>
      <c r="K80" s="852" t="s">
        <v>44</v>
      </c>
      <c r="L80" s="853">
        <v>2005</v>
      </c>
      <c r="M80" s="132"/>
      <c r="N80" s="132"/>
      <c r="O80" s="132" t="s">
        <v>45</v>
      </c>
      <c r="P80" s="1526">
        <v>1</v>
      </c>
      <c r="Q80" s="900">
        <v>1500000</v>
      </c>
      <c r="R80" s="132"/>
    </row>
    <row r="81" spans="1:18" ht="24" customHeight="1">
      <c r="A81" s="1531"/>
      <c r="B81" s="2166">
        <v>51</v>
      </c>
      <c r="C81" s="2167"/>
      <c r="D81" s="132"/>
      <c r="E81" s="194"/>
      <c r="F81" s="132"/>
      <c r="G81" s="860" t="s">
        <v>1214</v>
      </c>
      <c r="H81" s="898" t="s">
        <v>761</v>
      </c>
      <c r="I81" s="132"/>
      <c r="J81" s="898" t="s">
        <v>197</v>
      </c>
      <c r="K81" s="852" t="s">
        <v>44</v>
      </c>
      <c r="L81" s="853">
        <v>2006</v>
      </c>
      <c r="M81" s="132"/>
      <c r="N81" s="132"/>
      <c r="O81" s="132" t="s">
        <v>45</v>
      </c>
      <c r="P81" s="1526">
        <v>1</v>
      </c>
      <c r="Q81" s="900">
        <v>2000000</v>
      </c>
      <c r="R81" s="132"/>
    </row>
    <row r="82" spans="1:18" ht="24" customHeight="1">
      <c r="A82" s="1531"/>
      <c r="B82" s="2166">
        <v>52</v>
      </c>
      <c r="C82" s="2167"/>
      <c r="D82" s="132"/>
      <c r="E82" s="194"/>
      <c r="F82" s="132"/>
      <c r="G82" s="860" t="s">
        <v>1228</v>
      </c>
      <c r="H82" s="898"/>
      <c r="I82" s="132"/>
      <c r="J82" s="898" t="s">
        <v>1234</v>
      </c>
      <c r="K82" s="852" t="s">
        <v>44</v>
      </c>
      <c r="L82" s="853">
        <v>2006</v>
      </c>
      <c r="M82" s="132"/>
      <c r="N82" s="132"/>
      <c r="O82" s="132" t="s">
        <v>45</v>
      </c>
      <c r="P82" s="1526">
        <v>2</v>
      </c>
      <c r="Q82" s="900">
        <v>400000</v>
      </c>
      <c r="R82" s="901"/>
    </row>
    <row r="83" spans="1:18" ht="24" customHeight="1">
      <c r="A83" s="1531"/>
      <c r="B83" s="2166">
        <v>53</v>
      </c>
      <c r="C83" s="2167"/>
      <c r="D83" s="132"/>
      <c r="E83" s="194"/>
      <c r="F83" s="132"/>
      <c r="G83" s="860" t="s">
        <v>1229</v>
      </c>
      <c r="H83" s="898"/>
      <c r="I83" s="132"/>
      <c r="J83" s="898"/>
      <c r="K83" s="852" t="s">
        <v>44</v>
      </c>
      <c r="L83" s="853">
        <v>2007</v>
      </c>
      <c r="M83" s="132"/>
      <c r="N83" s="132"/>
      <c r="O83" s="132" t="s">
        <v>45</v>
      </c>
      <c r="P83" s="1526">
        <v>1</v>
      </c>
      <c r="Q83" s="900">
        <v>2500000</v>
      </c>
      <c r="R83" s="132"/>
    </row>
    <row r="84" spans="1:18" ht="24" customHeight="1">
      <c r="A84" s="1531"/>
      <c r="B84" s="2166">
        <v>54</v>
      </c>
      <c r="C84" s="2167"/>
      <c r="D84" s="132"/>
      <c r="E84" s="194"/>
      <c r="F84" s="132"/>
      <c r="G84" s="860" t="s">
        <v>1230</v>
      </c>
      <c r="H84" s="898"/>
      <c r="I84" s="132"/>
      <c r="J84" s="898" t="s">
        <v>197</v>
      </c>
      <c r="K84" s="852" t="s">
        <v>44</v>
      </c>
      <c r="L84" s="853">
        <v>2007</v>
      </c>
      <c r="M84" s="132"/>
      <c r="N84" s="132"/>
      <c r="O84" s="132" t="s">
        <v>45</v>
      </c>
      <c r="P84" s="1526">
        <v>1</v>
      </c>
      <c r="Q84" s="900">
        <v>2500000</v>
      </c>
      <c r="R84" s="132"/>
    </row>
    <row r="85" spans="1:18" ht="24" customHeight="1">
      <c r="A85" s="1531"/>
      <c r="B85" s="2166">
        <v>55</v>
      </c>
      <c r="C85" s="2167"/>
      <c r="D85" s="214"/>
      <c r="E85" s="194"/>
      <c r="F85" s="198"/>
      <c r="G85" s="851" t="s">
        <v>342</v>
      </c>
      <c r="H85" s="852" t="s">
        <v>533</v>
      </c>
      <c r="I85" s="852"/>
      <c r="J85" s="852"/>
      <c r="K85" s="852" t="s">
        <v>44</v>
      </c>
      <c r="L85" s="853">
        <v>2007</v>
      </c>
      <c r="M85" s="198"/>
      <c r="N85" s="198"/>
      <c r="O85" s="198" t="s">
        <v>45</v>
      </c>
      <c r="P85" s="1535">
        <v>1</v>
      </c>
      <c r="Q85" s="782">
        <v>300000</v>
      </c>
      <c r="R85" s="985"/>
    </row>
    <row r="86" spans="1:18" ht="24" customHeight="1">
      <c r="A86" s="1531"/>
      <c r="B86" s="2166">
        <v>56</v>
      </c>
      <c r="C86" s="2167"/>
      <c r="D86" s="198"/>
      <c r="E86" s="194"/>
      <c r="F86" s="198"/>
      <c r="G86" s="851" t="s">
        <v>192</v>
      </c>
      <c r="H86" s="852" t="s">
        <v>305</v>
      </c>
      <c r="I86" s="852"/>
      <c r="J86" s="852"/>
      <c r="K86" s="852" t="s">
        <v>44</v>
      </c>
      <c r="L86" s="853">
        <v>2008</v>
      </c>
      <c r="M86" s="198"/>
      <c r="N86" s="198"/>
      <c r="O86" s="198" t="s">
        <v>242</v>
      </c>
      <c r="P86" s="1535">
        <v>1</v>
      </c>
      <c r="Q86" s="782">
        <v>325000</v>
      </c>
      <c r="R86" s="985"/>
    </row>
    <row r="87" spans="1:18" ht="24" customHeight="1">
      <c r="A87" s="1531"/>
      <c r="B87" s="2166">
        <v>57</v>
      </c>
      <c r="C87" s="2167"/>
      <c r="D87" s="198"/>
      <c r="E87" s="194"/>
      <c r="F87" s="198"/>
      <c r="G87" s="851" t="s">
        <v>1228</v>
      </c>
      <c r="H87" s="852"/>
      <c r="I87" s="852"/>
      <c r="J87" s="852" t="s">
        <v>1234</v>
      </c>
      <c r="K87" s="852" t="s">
        <v>44</v>
      </c>
      <c r="L87" s="853">
        <v>2008</v>
      </c>
      <c r="M87" s="198"/>
      <c r="N87" s="198"/>
      <c r="O87" s="198" t="s">
        <v>45</v>
      </c>
      <c r="P87" s="1535">
        <v>2</v>
      </c>
      <c r="Q87" s="782">
        <v>200000</v>
      </c>
      <c r="R87" s="985"/>
    </row>
    <row r="88" spans="1:18" ht="24" customHeight="1">
      <c r="A88" s="1531"/>
      <c r="B88" s="2166">
        <v>58</v>
      </c>
      <c r="C88" s="2167"/>
      <c r="D88" s="198"/>
      <c r="E88" s="194"/>
      <c r="F88" s="198"/>
      <c r="G88" s="851" t="s">
        <v>95</v>
      </c>
      <c r="H88" s="852" t="s">
        <v>1232</v>
      </c>
      <c r="I88" s="852"/>
      <c r="J88" s="852"/>
      <c r="K88" s="852" t="s">
        <v>44</v>
      </c>
      <c r="L88" s="853">
        <v>2009</v>
      </c>
      <c r="M88" s="198"/>
      <c r="N88" s="198"/>
      <c r="O88" s="198" t="s">
        <v>242</v>
      </c>
      <c r="P88" s="1535">
        <v>1</v>
      </c>
      <c r="Q88" s="782">
        <v>869500</v>
      </c>
      <c r="R88" s="985"/>
    </row>
    <row r="89" spans="1:18" ht="24" customHeight="1">
      <c r="A89" s="1531"/>
      <c r="B89" s="2166">
        <v>59</v>
      </c>
      <c r="C89" s="2167"/>
      <c r="D89" s="198"/>
      <c r="E89" s="194"/>
      <c r="F89" s="198"/>
      <c r="G89" s="851" t="s">
        <v>95</v>
      </c>
      <c r="H89" s="852" t="s">
        <v>1233</v>
      </c>
      <c r="I89" s="852"/>
      <c r="J89" s="852"/>
      <c r="K89" s="852" t="s">
        <v>44</v>
      </c>
      <c r="L89" s="853">
        <v>2009</v>
      </c>
      <c r="M89" s="198"/>
      <c r="N89" s="198"/>
      <c r="O89" s="198" t="s">
        <v>242</v>
      </c>
      <c r="P89" s="1535">
        <v>1</v>
      </c>
      <c r="Q89" s="782">
        <v>869500</v>
      </c>
      <c r="R89" s="985"/>
    </row>
    <row r="90" spans="1:18" ht="24" customHeight="1">
      <c r="A90" s="1531"/>
      <c r="B90" s="2166">
        <v>60</v>
      </c>
      <c r="C90" s="2167"/>
      <c r="D90" s="198"/>
      <c r="E90" s="194"/>
      <c r="F90" s="198"/>
      <c r="G90" s="851" t="s">
        <v>1231</v>
      </c>
      <c r="H90" s="852"/>
      <c r="I90" s="852"/>
      <c r="J90" s="852"/>
      <c r="K90" s="852" t="s">
        <v>44</v>
      </c>
      <c r="L90" s="853">
        <v>2011</v>
      </c>
      <c r="M90" s="198"/>
      <c r="N90" s="198"/>
      <c r="O90" s="198" t="s">
        <v>45</v>
      </c>
      <c r="P90" s="1535">
        <v>1</v>
      </c>
      <c r="Q90" s="782">
        <v>500000</v>
      </c>
      <c r="R90" s="985"/>
    </row>
    <row r="91" spans="1:18" s="1575" customFormat="1" ht="24" customHeight="1">
      <c r="B91" s="1988">
        <v>61</v>
      </c>
      <c r="C91" s="1989"/>
      <c r="D91" s="776"/>
      <c r="E91" s="816"/>
      <c r="F91" s="776"/>
      <c r="G91" s="777" t="s">
        <v>832</v>
      </c>
      <c r="H91" s="819" t="s">
        <v>1109</v>
      </c>
      <c r="I91" s="783"/>
      <c r="J91" s="779" t="s">
        <v>197</v>
      </c>
      <c r="K91" s="779" t="s">
        <v>44</v>
      </c>
      <c r="L91" s="780">
        <v>2013</v>
      </c>
      <c r="M91" s="775"/>
      <c r="N91" s="775"/>
      <c r="O91" s="775" t="s">
        <v>45</v>
      </c>
      <c r="P91" s="1521">
        <v>2</v>
      </c>
      <c r="Q91" s="823">
        <f>(2550000+255000)*2</f>
        <v>5610000</v>
      </c>
      <c r="R91" s="819"/>
    </row>
    <row r="92" spans="1:18" s="1575" customFormat="1" ht="24" customHeight="1">
      <c r="B92" s="1988">
        <v>62</v>
      </c>
      <c r="C92" s="1989"/>
      <c r="D92" s="995"/>
      <c r="E92" s="1592"/>
      <c r="F92" s="965"/>
      <c r="G92" s="1579" t="s">
        <v>95</v>
      </c>
      <c r="H92" s="819" t="s">
        <v>1110</v>
      </c>
      <c r="I92" s="783"/>
      <c r="J92" s="779" t="s">
        <v>85</v>
      </c>
      <c r="K92" s="779" t="s">
        <v>44</v>
      </c>
      <c r="L92" s="780">
        <v>2013</v>
      </c>
      <c r="M92" s="775"/>
      <c r="N92" s="775"/>
      <c r="O92" s="775" t="s">
        <v>45</v>
      </c>
      <c r="P92" s="1521">
        <v>1</v>
      </c>
      <c r="Q92" s="823">
        <f>1200000+120000</f>
        <v>1320000</v>
      </c>
      <c r="R92" s="778"/>
    </row>
    <row r="93" spans="1:18" s="1575" customFormat="1" ht="24" customHeight="1">
      <c r="B93" s="1990">
        <v>63</v>
      </c>
      <c r="C93" s="1991"/>
      <c r="D93" s="830"/>
      <c r="E93" s="829"/>
      <c r="F93" s="830"/>
      <c r="G93" s="1593" t="s">
        <v>843</v>
      </c>
      <c r="H93" s="1076" t="s">
        <v>43</v>
      </c>
      <c r="I93" s="1057" t="s">
        <v>43</v>
      </c>
      <c r="J93" s="1059" t="s">
        <v>85</v>
      </c>
      <c r="K93" s="1059" t="s">
        <v>44</v>
      </c>
      <c r="L93" s="833">
        <v>2013</v>
      </c>
      <c r="M93" s="1057" t="s">
        <v>43</v>
      </c>
      <c r="N93" s="1057"/>
      <c r="O93" s="1057" t="s">
        <v>45</v>
      </c>
      <c r="P93" s="1055">
        <v>1</v>
      </c>
      <c r="Q93" s="1594">
        <v>4958250</v>
      </c>
      <c r="R93" s="1595"/>
    </row>
    <row r="94" spans="1:18" ht="20.100000000000001" customHeight="1">
      <c r="A94" s="883"/>
      <c r="B94" s="908"/>
      <c r="C94" s="908"/>
      <c r="D94" s="233"/>
      <c r="E94" s="233"/>
      <c r="F94" s="233"/>
      <c r="G94" s="909"/>
      <c r="H94" s="233"/>
      <c r="I94" s="233"/>
      <c r="J94" s="233"/>
      <c r="K94" s="233"/>
      <c r="L94" s="933"/>
      <c r="M94" s="233"/>
      <c r="N94" s="1921" t="s">
        <v>724</v>
      </c>
      <c r="O94" s="1922"/>
      <c r="P94" s="934">
        <f>SUM(P72:P93)</f>
        <v>36</v>
      </c>
      <c r="Q94" s="935">
        <f>SUM(Q72:Q93)</f>
        <v>26602250</v>
      </c>
      <c r="R94" s="233"/>
    </row>
    <row r="95" spans="1:18" s="914" customFormat="1" ht="20.100000000000001" customHeight="1">
      <c r="A95" s="194"/>
      <c r="B95" s="1250"/>
      <c r="C95" s="1250"/>
      <c r="D95" s="233"/>
      <c r="E95" s="233"/>
      <c r="F95" s="233"/>
      <c r="G95" s="909"/>
      <c r="H95" s="233"/>
      <c r="I95" s="233"/>
      <c r="J95" s="233"/>
      <c r="K95" s="233"/>
      <c r="L95" s="933"/>
      <c r="M95" s="233"/>
      <c r="N95" s="943"/>
      <c r="O95" s="943"/>
      <c r="P95" s="944"/>
      <c r="Q95" s="1261"/>
      <c r="R95" s="233"/>
    </row>
    <row r="96" spans="1:18" s="1253" customFormat="1" ht="29.25" customHeight="1">
      <c r="B96" s="2153" t="s">
        <v>10</v>
      </c>
      <c r="C96" s="2153"/>
      <c r="D96" s="2153"/>
      <c r="E96" s="2153"/>
      <c r="F96" s="2153"/>
      <c r="G96" s="2153" t="s">
        <v>11</v>
      </c>
      <c r="H96" s="2153"/>
      <c r="I96" s="2153"/>
      <c r="J96" s="2153" t="s">
        <v>15</v>
      </c>
      <c r="K96" s="2153" t="s">
        <v>13</v>
      </c>
      <c r="L96" s="2153" t="s">
        <v>700</v>
      </c>
      <c r="M96" s="2153" t="s">
        <v>701</v>
      </c>
      <c r="N96" s="2153" t="s">
        <v>16</v>
      </c>
      <c r="O96" s="2153" t="s">
        <v>702</v>
      </c>
      <c r="P96" s="2153" t="s">
        <v>12</v>
      </c>
      <c r="Q96" s="2153"/>
      <c r="R96" s="2153" t="s">
        <v>17</v>
      </c>
    </row>
    <row r="97" spans="1:21" s="1253" customFormat="1" ht="29.25" customHeight="1">
      <c r="B97" s="2153" t="s">
        <v>18</v>
      </c>
      <c r="C97" s="2153"/>
      <c r="D97" s="2153" t="s">
        <v>19</v>
      </c>
      <c r="E97" s="2153" t="s">
        <v>20</v>
      </c>
      <c r="F97" s="2153"/>
      <c r="G97" s="2153" t="s">
        <v>21</v>
      </c>
      <c r="H97" s="2153" t="s">
        <v>14</v>
      </c>
      <c r="I97" s="2153" t="s">
        <v>505</v>
      </c>
      <c r="J97" s="2153"/>
      <c r="K97" s="2153"/>
      <c r="L97" s="2153"/>
      <c r="M97" s="2153"/>
      <c r="N97" s="2153"/>
      <c r="O97" s="2153"/>
      <c r="P97" s="2153"/>
      <c r="Q97" s="2153"/>
      <c r="R97" s="2153"/>
    </row>
    <row r="98" spans="1:21" s="1253" customFormat="1" ht="29.25" customHeight="1">
      <c r="B98" s="2153"/>
      <c r="C98" s="2153"/>
      <c r="D98" s="2153"/>
      <c r="E98" s="2153"/>
      <c r="F98" s="2153"/>
      <c r="G98" s="2153"/>
      <c r="H98" s="2153"/>
      <c r="I98" s="2153"/>
      <c r="J98" s="2153"/>
      <c r="K98" s="2153"/>
      <c r="L98" s="2153"/>
      <c r="M98" s="2153"/>
      <c r="N98" s="2153"/>
      <c r="O98" s="2153"/>
      <c r="P98" s="1252" t="s">
        <v>22</v>
      </c>
      <c r="Q98" s="885" t="s">
        <v>23</v>
      </c>
      <c r="R98" s="2153"/>
    </row>
    <row r="99" spans="1:21" s="1253" customFormat="1" ht="14.25" customHeight="1">
      <c r="B99" s="1916" t="s">
        <v>24</v>
      </c>
      <c r="C99" s="1917"/>
      <c r="D99" s="1254" t="s">
        <v>25</v>
      </c>
      <c r="E99" s="1916" t="s">
        <v>26</v>
      </c>
      <c r="F99" s="1917"/>
      <c r="G99" s="887" t="s">
        <v>27</v>
      </c>
      <c r="H99" s="887" t="s">
        <v>28</v>
      </c>
      <c r="I99" s="887" t="s">
        <v>29</v>
      </c>
      <c r="J99" s="887" t="s">
        <v>30</v>
      </c>
      <c r="K99" s="887" t="s">
        <v>31</v>
      </c>
      <c r="L99" s="888" t="s">
        <v>32</v>
      </c>
      <c r="M99" s="887" t="s">
        <v>33</v>
      </c>
      <c r="N99" s="887" t="s">
        <v>34</v>
      </c>
      <c r="O99" s="887" t="s">
        <v>35</v>
      </c>
      <c r="P99" s="887" t="s">
        <v>36</v>
      </c>
      <c r="Q99" s="889" t="s">
        <v>37</v>
      </c>
      <c r="R99" s="887" t="s">
        <v>38</v>
      </c>
    </row>
    <row r="100" spans="1:21" ht="9" customHeight="1">
      <c r="A100" s="1253"/>
      <c r="B100" s="1911"/>
      <c r="C100" s="1912"/>
      <c r="D100" s="1912"/>
      <c r="E100" s="1912"/>
      <c r="F100" s="1912"/>
      <c r="G100" s="1912"/>
      <c r="H100" s="1912"/>
      <c r="I100" s="1912"/>
      <c r="J100" s="1912"/>
      <c r="K100" s="1912"/>
      <c r="L100" s="1912"/>
      <c r="M100" s="1912"/>
      <c r="N100" s="1912"/>
      <c r="O100" s="1912"/>
      <c r="P100" s="1912"/>
      <c r="Q100" s="1912"/>
      <c r="R100" s="1937"/>
    </row>
    <row r="101" spans="1:21" s="1545" customFormat="1" ht="24" customHeight="1">
      <c r="B101" s="1988">
        <v>64</v>
      </c>
      <c r="C101" s="1989"/>
      <c r="D101" s="776"/>
      <c r="E101" s="817"/>
      <c r="F101" s="776"/>
      <c r="G101" s="996" t="s">
        <v>253</v>
      </c>
      <c r="H101" s="1069" t="s">
        <v>865</v>
      </c>
      <c r="I101" s="995"/>
      <c r="J101" s="1069" t="s">
        <v>197</v>
      </c>
      <c r="K101" s="1069" t="s">
        <v>44</v>
      </c>
      <c r="L101" s="780">
        <v>2013</v>
      </c>
      <c r="M101" s="995"/>
      <c r="N101" s="995"/>
      <c r="O101" s="995" t="s">
        <v>45</v>
      </c>
      <c r="P101" s="1054">
        <v>5</v>
      </c>
      <c r="Q101" s="827">
        <f>R101*5</f>
        <v>11989450</v>
      </c>
      <c r="R101" s="995">
        <v>2397890</v>
      </c>
      <c r="T101" s="1586"/>
      <c r="U101" s="1586"/>
    </row>
    <row r="102" spans="1:21" s="1575" customFormat="1" ht="24" customHeight="1">
      <c r="B102" s="1988">
        <v>65</v>
      </c>
      <c r="C102" s="1989"/>
      <c r="D102" s="775"/>
      <c r="E102" s="772"/>
      <c r="F102" s="776"/>
      <c r="G102" s="818" t="s">
        <v>653</v>
      </c>
      <c r="H102" s="1045" t="s">
        <v>761</v>
      </c>
      <c r="I102" s="783"/>
      <c r="J102" s="783" t="s">
        <v>1112</v>
      </c>
      <c r="K102" s="783" t="s">
        <v>44</v>
      </c>
      <c r="L102" s="780">
        <v>2013</v>
      </c>
      <c r="M102" s="775"/>
      <c r="N102" s="775"/>
      <c r="O102" s="775" t="s">
        <v>45</v>
      </c>
      <c r="P102" s="1521">
        <v>1</v>
      </c>
      <c r="Q102" s="827">
        <v>3234000</v>
      </c>
      <c r="R102" s="819"/>
    </row>
    <row r="103" spans="1:21" s="1578" customFormat="1" ht="24" customHeight="1">
      <c r="B103" s="2147">
        <v>66</v>
      </c>
      <c r="C103" s="2148"/>
      <c r="D103" s="775"/>
      <c r="E103" s="772"/>
      <c r="F103" s="776"/>
      <c r="G103" s="818" t="s">
        <v>111</v>
      </c>
      <c r="H103" s="819" t="s">
        <v>1116</v>
      </c>
      <c r="I103" s="783"/>
      <c r="J103" s="779" t="s">
        <v>85</v>
      </c>
      <c r="K103" s="779" t="s">
        <v>44</v>
      </c>
      <c r="L103" s="780">
        <v>2013</v>
      </c>
      <c r="M103" s="775"/>
      <c r="N103" s="775"/>
      <c r="O103" s="775" t="s">
        <v>45</v>
      </c>
      <c r="P103" s="1521">
        <v>1</v>
      </c>
      <c r="Q103" s="827">
        <v>12045000</v>
      </c>
      <c r="R103" s="819"/>
    </row>
    <row r="104" spans="1:21" s="1577" customFormat="1" ht="20.100000000000001" customHeight="1">
      <c r="A104" s="1575"/>
      <c r="B104" s="2147">
        <v>67</v>
      </c>
      <c r="C104" s="2148"/>
      <c r="D104" s="965"/>
      <c r="E104" s="1578"/>
      <c r="F104" s="965"/>
      <c r="G104" s="1579" t="s">
        <v>840</v>
      </c>
      <c r="H104" s="1007" t="s">
        <v>1111</v>
      </c>
      <c r="I104" s="965"/>
      <c r="J104" s="1580" t="s">
        <v>85</v>
      </c>
      <c r="K104" s="1580" t="s">
        <v>44</v>
      </c>
      <c r="L104" s="964">
        <v>2013</v>
      </c>
      <c r="M104" s="965"/>
      <c r="N104" s="965"/>
      <c r="O104" s="965" t="s">
        <v>45</v>
      </c>
      <c r="P104" s="966">
        <v>1</v>
      </c>
      <c r="Q104" s="1581">
        <v>17325000</v>
      </c>
      <c r="R104" s="995" t="s">
        <v>1278</v>
      </c>
      <c r="S104" s="1582"/>
    </row>
    <row r="105" spans="1:21" s="194" customFormat="1" ht="24" customHeight="1">
      <c r="B105" s="1909"/>
      <c r="C105" s="1942"/>
      <c r="D105" s="214"/>
      <c r="E105" s="929"/>
      <c r="F105" s="198"/>
      <c r="G105" s="818"/>
      <c r="H105" s="819"/>
      <c r="I105" s="783"/>
      <c r="J105" s="779"/>
      <c r="K105" s="779"/>
      <c r="L105" s="780"/>
      <c r="M105" s="775"/>
      <c r="N105" s="775"/>
      <c r="O105" s="775"/>
      <c r="P105" s="1251"/>
      <c r="Q105" s="823"/>
      <c r="R105" s="846"/>
    </row>
    <row r="106" spans="1:21" s="194" customFormat="1" ht="24" customHeight="1">
      <c r="B106" s="1909"/>
      <c r="C106" s="1942"/>
      <c r="D106" s="214"/>
      <c r="E106" s="929"/>
      <c r="F106" s="198"/>
      <c r="G106" s="818"/>
      <c r="H106" s="819"/>
      <c r="I106" s="783"/>
      <c r="J106" s="779"/>
      <c r="K106" s="779"/>
      <c r="L106" s="780"/>
      <c r="M106" s="775"/>
      <c r="N106" s="775"/>
      <c r="O106" s="775"/>
      <c r="P106" s="1251"/>
      <c r="Q106" s="823"/>
      <c r="R106" s="846"/>
    </row>
    <row r="107" spans="1:21" s="194" customFormat="1" ht="24" customHeight="1">
      <c r="B107" s="1909"/>
      <c r="C107" s="1942"/>
      <c r="D107" s="214"/>
      <c r="E107" s="929"/>
      <c r="F107" s="198"/>
      <c r="G107" s="818"/>
      <c r="H107" s="819"/>
      <c r="I107" s="783"/>
      <c r="J107" s="779"/>
      <c r="K107" s="779"/>
      <c r="L107" s="780"/>
      <c r="M107" s="775"/>
      <c r="N107" s="775"/>
      <c r="O107" s="775"/>
      <c r="P107" s="1251"/>
      <c r="Q107" s="823"/>
      <c r="R107" s="846"/>
    </row>
    <row r="108" spans="1:21" s="194" customFormat="1" ht="24" customHeight="1">
      <c r="B108" s="1909"/>
      <c r="C108" s="1942"/>
      <c r="D108" s="214"/>
      <c r="E108" s="929"/>
      <c r="F108" s="198"/>
      <c r="G108" s="818"/>
      <c r="H108" s="819"/>
      <c r="I108" s="783"/>
      <c r="J108" s="779"/>
      <c r="K108" s="779"/>
      <c r="L108" s="780"/>
      <c r="M108" s="775"/>
      <c r="N108" s="775"/>
      <c r="O108" s="775"/>
      <c r="P108" s="1251"/>
      <c r="Q108" s="823"/>
      <c r="R108" s="846"/>
    </row>
    <row r="109" spans="1:21" s="194" customFormat="1" ht="24" customHeight="1">
      <c r="B109" s="1909"/>
      <c r="C109" s="1942"/>
      <c r="D109" s="214"/>
      <c r="E109" s="929"/>
      <c r="F109" s="198"/>
      <c r="G109" s="818"/>
      <c r="H109" s="819"/>
      <c r="I109" s="783"/>
      <c r="J109" s="779"/>
      <c r="K109" s="779"/>
      <c r="L109" s="780"/>
      <c r="M109" s="775"/>
      <c r="N109" s="775"/>
      <c r="O109" s="775"/>
      <c r="P109" s="1251"/>
      <c r="Q109" s="823"/>
      <c r="R109" s="846"/>
    </row>
    <row r="110" spans="1:21" s="194" customFormat="1" ht="24" customHeight="1">
      <c r="B110" s="1909"/>
      <c r="C110" s="1942"/>
      <c r="D110" s="214"/>
      <c r="E110" s="929"/>
      <c r="F110" s="198"/>
      <c r="G110" s="818"/>
      <c r="H110" s="819"/>
      <c r="I110" s="783"/>
      <c r="J110" s="779"/>
      <c r="K110" s="779"/>
      <c r="L110" s="780"/>
      <c r="M110" s="775"/>
      <c r="N110" s="775"/>
      <c r="O110" s="775"/>
      <c r="P110" s="1251"/>
      <c r="Q110" s="823"/>
      <c r="R110" s="846"/>
    </row>
    <row r="111" spans="1:21" s="194" customFormat="1" ht="24" customHeight="1">
      <c r="B111" s="1909"/>
      <c r="C111" s="1942"/>
      <c r="D111" s="214"/>
      <c r="E111" s="929"/>
      <c r="F111" s="198"/>
      <c r="G111" s="818"/>
      <c r="H111" s="819"/>
      <c r="I111" s="783"/>
      <c r="J111" s="779"/>
      <c r="K111" s="779"/>
      <c r="L111" s="780"/>
      <c r="M111" s="775"/>
      <c r="N111" s="775"/>
      <c r="O111" s="775"/>
      <c r="P111" s="1251"/>
      <c r="Q111" s="823"/>
      <c r="R111" s="846"/>
    </row>
    <row r="112" spans="1:21" s="194" customFormat="1" ht="24" customHeight="1">
      <c r="B112" s="1909"/>
      <c r="C112" s="1942"/>
      <c r="D112" s="214"/>
      <c r="E112" s="929"/>
      <c r="F112" s="198"/>
      <c r="G112" s="818"/>
      <c r="H112" s="819"/>
      <c r="I112" s="783"/>
      <c r="J112" s="779"/>
      <c r="K112" s="779"/>
      <c r="L112" s="780"/>
      <c r="M112" s="775"/>
      <c r="N112" s="775"/>
      <c r="O112" s="775"/>
      <c r="P112" s="1251"/>
      <c r="Q112" s="823"/>
      <c r="R112" s="846"/>
    </row>
    <row r="113" spans="1:18" s="194" customFormat="1" ht="24" customHeight="1">
      <c r="B113" s="1909"/>
      <c r="C113" s="1942"/>
      <c r="D113" s="214"/>
      <c r="E113" s="929"/>
      <c r="F113" s="198"/>
      <c r="G113" s="818"/>
      <c r="H113" s="819"/>
      <c r="I113" s="783"/>
      <c r="J113" s="779"/>
      <c r="K113" s="779"/>
      <c r="L113" s="780"/>
      <c r="M113" s="775"/>
      <c r="N113" s="775"/>
      <c r="O113" s="775"/>
      <c r="P113" s="1251"/>
      <c r="Q113" s="823"/>
      <c r="R113" s="846"/>
    </row>
    <row r="114" spans="1:18" s="194" customFormat="1" ht="24" customHeight="1">
      <c r="B114" s="1909"/>
      <c r="C114" s="1942"/>
      <c r="D114" s="214"/>
      <c r="E114" s="929"/>
      <c r="F114" s="198"/>
      <c r="G114" s="818"/>
      <c r="H114" s="819"/>
      <c r="I114" s="783"/>
      <c r="J114" s="779"/>
      <c r="K114" s="779"/>
      <c r="L114" s="780"/>
      <c r="M114" s="775"/>
      <c r="N114" s="775"/>
      <c r="O114" s="775"/>
      <c r="P114" s="1251"/>
      <c r="Q114" s="823"/>
      <c r="R114" s="846"/>
    </row>
    <row r="115" spans="1:18" s="194" customFormat="1" ht="24" customHeight="1">
      <c r="B115" s="1919"/>
      <c r="C115" s="2154"/>
      <c r="D115" s="217"/>
      <c r="E115" s="932"/>
      <c r="F115" s="208"/>
      <c r="G115" s="831"/>
      <c r="H115" s="835"/>
      <c r="I115" s="832"/>
      <c r="J115" s="1049"/>
      <c r="K115" s="1049"/>
      <c r="L115" s="833"/>
      <c r="M115" s="811"/>
      <c r="N115" s="811"/>
      <c r="O115" s="811"/>
      <c r="P115" s="812"/>
      <c r="Q115" s="834"/>
      <c r="R115" s="856"/>
    </row>
    <row r="116" spans="1:18" ht="20.100000000000001" customHeight="1">
      <c r="A116" s="1253"/>
      <c r="B116" s="1250"/>
      <c r="C116" s="1250"/>
      <c r="D116" s="233"/>
      <c r="E116" s="233"/>
      <c r="F116" s="233"/>
      <c r="G116" s="909"/>
      <c r="H116" s="233"/>
      <c r="I116" s="233"/>
      <c r="J116" s="233"/>
      <c r="K116" s="233"/>
      <c r="L116" s="933"/>
      <c r="M116" s="233"/>
      <c r="N116" s="1921" t="s">
        <v>724</v>
      </c>
      <c r="O116" s="1922"/>
      <c r="P116" s="934">
        <f>SUM(P101:P115)</f>
        <v>8</v>
      </c>
      <c r="Q116" s="935">
        <f>SUM(Q101:Q115)</f>
        <v>44593450</v>
      </c>
      <c r="R116" s="233"/>
    </row>
    <row r="117" spans="1:18" ht="19.5" customHeight="1">
      <c r="A117" s="876"/>
      <c r="B117" s="936"/>
      <c r="C117" s="876"/>
      <c r="D117" s="1253"/>
      <c r="E117" s="1253"/>
      <c r="F117" s="1253"/>
      <c r="G117" s="937"/>
      <c r="H117" s="938"/>
      <c r="I117" s="939"/>
      <c r="J117" s="876"/>
      <c r="K117" s="937"/>
      <c r="L117" s="940"/>
      <c r="M117" s="1253"/>
      <c r="N117" s="2149" t="s">
        <v>703</v>
      </c>
      <c r="O117" s="2149"/>
      <c r="P117" s="911">
        <f>P94+P116+P65+P34</f>
        <v>111</v>
      </c>
      <c r="Q117" s="941">
        <f>Q116+Q94+Q65+Q34</f>
        <v>237705195</v>
      </c>
      <c r="R117" s="1000"/>
    </row>
    <row r="118" spans="1:18" ht="4.5" customHeight="1">
      <c r="B118" s="1015"/>
      <c r="D118" s="1016"/>
      <c r="E118" s="1016"/>
      <c r="F118" s="1016"/>
      <c r="G118" s="1017"/>
      <c r="H118" s="1018"/>
      <c r="I118" s="1019"/>
      <c r="K118" s="1020"/>
      <c r="L118" s="1021"/>
      <c r="M118" s="1022"/>
      <c r="R118" s="1024"/>
    </row>
    <row r="119" spans="1:18" s="873" customFormat="1" ht="20.25" customHeight="1">
      <c r="B119" s="1091"/>
      <c r="D119" s="1939" t="s">
        <v>867</v>
      </c>
      <c r="E119" s="1939"/>
      <c r="F119" s="1939"/>
      <c r="G119" s="1939"/>
      <c r="H119" s="1092"/>
      <c r="I119" s="1896"/>
      <c r="J119" s="1951"/>
      <c r="K119" s="1951"/>
      <c r="L119" s="1093"/>
      <c r="M119" s="1896" t="str">
        <f>'B - UKUT'!M99:P99</f>
        <v>Jakarta, 1 Juli 2015</v>
      </c>
      <c r="N119" s="1896"/>
      <c r="O119" s="1896"/>
      <c r="P119" s="1896"/>
      <c r="Q119" s="1094"/>
      <c r="R119" s="1095"/>
    </row>
    <row r="120" spans="1:18" s="873" customFormat="1" ht="20.25" customHeight="1">
      <c r="B120" s="1091"/>
      <c r="D120" s="1948" t="s">
        <v>721</v>
      </c>
      <c r="E120" s="1948"/>
      <c r="F120" s="1948"/>
      <c r="G120" s="1948"/>
      <c r="H120" s="1096"/>
      <c r="I120" s="1097"/>
      <c r="J120" s="1097"/>
      <c r="K120" s="1097"/>
      <c r="L120" s="1093"/>
      <c r="M120" s="1896" t="str">
        <f>'B - UKUT'!M100:P100</f>
        <v>Pengurus Barang</v>
      </c>
      <c r="N120" s="1896"/>
      <c r="O120" s="1896"/>
      <c r="P120" s="1896"/>
      <c r="Q120" s="1094"/>
      <c r="R120" s="1095"/>
    </row>
    <row r="121" spans="1:18" s="873" customFormat="1" ht="20.25" customHeight="1">
      <c r="B121" s="1091"/>
      <c r="D121" s="1098"/>
      <c r="E121" s="1098"/>
      <c r="F121" s="1098"/>
      <c r="G121" s="1098"/>
      <c r="H121" s="1096"/>
      <c r="I121" s="1097"/>
      <c r="J121" s="1097"/>
      <c r="K121" s="1097"/>
      <c r="L121" s="1093"/>
      <c r="M121" s="1099"/>
      <c r="N121" s="1100"/>
      <c r="O121" s="1100"/>
      <c r="P121" s="1100"/>
      <c r="Q121" s="1094"/>
      <c r="R121" s="1095"/>
    </row>
    <row r="122" spans="1:18" s="873" customFormat="1" ht="20.25" customHeight="1">
      <c r="B122" s="1091"/>
      <c r="D122" s="1949"/>
      <c r="E122" s="1949"/>
      <c r="F122" s="1949"/>
      <c r="G122" s="1949"/>
      <c r="H122" s="1101"/>
      <c r="I122" s="1102"/>
      <c r="J122" s="1102"/>
      <c r="K122" s="1102"/>
      <c r="L122" s="1093"/>
      <c r="M122" s="1904"/>
      <c r="N122" s="1904"/>
      <c r="O122" s="1904"/>
      <c r="P122" s="1904"/>
      <c r="Q122" s="1094"/>
      <c r="R122" s="1095"/>
    </row>
    <row r="123" spans="1:18" s="873" customFormat="1" ht="20.25" customHeight="1">
      <c r="B123" s="1103"/>
      <c r="D123" s="1950" t="s">
        <v>846</v>
      </c>
      <c r="E123" s="1950"/>
      <c r="F123" s="1950"/>
      <c r="G123" s="1950"/>
      <c r="H123" s="1104"/>
      <c r="I123" s="1105"/>
      <c r="J123" s="1105"/>
      <c r="K123" s="1105"/>
      <c r="L123" s="1093"/>
      <c r="M123" s="1962" t="s">
        <v>1129</v>
      </c>
      <c r="N123" s="1905"/>
      <c r="O123" s="1905"/>
      <c r="P123" s="1905"/>
      <c r="Q123" s="1094"/>
      <c r="R123" s="1095"/>
    </row>
    <row r="124" spans="1:18" s="873" customFormat="1" ht="20.25" customHeight="1">
      <c r="B124" s="1091"/>
      <c r="D124" s="1947" t="s">
        <v>912</v>
      </c>
      <c r="E124" s="1947"/>
      <c r="F124" s="1947"/>
      <c r="G124" s="1947"/>
      <c r="H124" s="1106"/>
      <c r="I124" s="1107"/>
      <c r="J124" s="1107"/>
      <c r="K124" s="1107"/>
      <c r="L124" s="1093"/>
      <c r="M124" s="1907" t="s">
        <v>1130</v>
      </c>
      <c r="N124" s="1907"/>
      <c r="O124" s="1907"/>
      <c r="P124" s="1907"/>
      <c r="Q124" s="1094"/>
      <c r="R124" s="1095"/>
    </row>
    <row r="125" spans="1:18" ht="20.100000000000001" customHeight="1">
      <c r="H125" s="1047"/>
    </row>
    <row r="126" spans="1:18" ht="20.100000000000001" customHeight="1">
      <c r="R126" s="194"/>
    </row>
    <row r="127" spans="1:18" ht="20.100000000000001" customHeight="1">
      <c r="G127" s="1041"/>
    </row>
    <row r="128" spans="1:1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</sheetData>
  <mergeCells count="170">
    <mergeCell ref="B17:C17"/>
    <mergeCell ref="B16:R16"/>
    <mergeCell ref="B15:C15"/>
    <mergeCell ref="M12:M14"/>
    <mergeCell ref="I13:I14"/>
    <mergeCell ref="L12:L14"/>
    <mergeCell ref="B27:C27"/>
    <mergeCell ref="G13:G14"/>
    <mergeCell ref="P12:Q13"/>
    <mergeCell ref="B19:C19"/>
    <mergeCell ref="E15:F15"/>
    <mergeCell ref="B18:C18"/>
    <mergeCell ref="B20:C20"/>
    <mergeCell ref="B21:C21"/>
    <mergeCell ref="B1:R1"/>
    <mergeCell ref="B2:R2"/>
    <mergeCell ref="B12:F12"/>
    <mergeCell ref="G12:I12"/>
    <mergeCell ref="J12:J14"/>
    <mergeCell ref="N12:N14"/>
    <mergeCell ref="R12:R14"/>
    <mergeCell ref="B13:C14"/>
    <mergeCell ref="D13:D14"/>
    <mergeCell ref="E13:F14"/>
    <mergeCell ref="O12:O14"/>
    <mergeCell ref="K12:K14"/>
    <mergeCell ref="H13:H14"/>
    <mergeCell ref="B30:C30"/>
    <mergeCell ref="B31:C31"/>
    <mergeCell ref="B33:C33"/>
    <mergeCell ref="B22:C22"/>
    <mergeCell ref="B23:C23"/>
    <mergeCell ref="B25:C25"/>
    <mergeCell ref="B26:C26"/>
    <mergeCell ref="B24:C24"/>
    <mergeCell ref="B40:R40"/>
    <mergeCell ref="L36:L38"/>
    <mergeCell ref="M36:M38"/>
    <mergeCell ref="B28:C28"/>
    <mergeCell ref="B29:C29"/>
    <mergeCell ref="B39:C39"/>
    <mergeCell ref="B32:C32"/>
    <mergeCell ref="B36:F36"/>
    <mergeCell ref="R36:R38"/>
    <mergeCell ref="E39:F39"/>
    <mergeCell ref="P36:Q37"/>
    <mergeCell ref="N36:N38"/>
    <mergeCell ref="O36:O38"/>
    <mergeCell ref="K36:K38"/>
    <mergeCell ref="B44:C44"/>
    <mergeCell ref="B77:C77"/>
    <mergeCell ref="J36:J38"/>
    <mergeCell ref="G37:G38"/>
    <mergeCell ref="H37:H38"/>
    <mergeCell ref="I37:I38"/>
    <mergeCell ref="G36:I36"/>
    <mergeCell ref="B43:C43"/>
    <mergeCell ref="D68:D69"/>
    <mergeCell ref="E68:F69"/>
    <mergeCell ref="B45:C45"/>
    <mergeCell ref="B46:C46"/>
    <mergeCell ref="B42:C42"/>
    <mergeCell ref="B37:C38"/>
    <mergeCell ref="D37:D38"/>
    <mergeCell ref="E37:F38"/>
    <mergeCell ref="B74:C74"/>
    <mergeCell ref="B56:C56"/>
    <mergeCell ref="B57:C57"/>
    <mergeCell ref="B61:C61"/>
    <mergeCell ref="B75:C75"/>
    <mergeCell ref="B41:C41"/>
    <mergeCell ref="B52:C52"/>
    <mergeCell ref="B51:C51"/>
    <mergeCell ref="B83:C83"/>
    <mergeCell ref="B76:C76"/>
    <mergeCell ref="B80:C80"/>
    <mergeCell ref="B79:C79"/>
    <mergeCell ref="B62:C62"/>
    <mergeCell ref="B81:C81"/>
    <mergeCell ref="B82:C82"/>
    <mergeCell ref="B63:C63"/>
    <mergeCell ref="B64:C64"/>
    <mergeCell ref="B72:C72"/>
    <mergeCell ref="B73:C73"/>
    <mergeCell ref="B78:C78"/>
    <mergeCell ref="B70:C70"/>
    <mergeCell ref="B47:C47"/>
    <mergeCell ref="B48:C48"/>
    <mergeCell ref="B49:C49"/>
    <mergeCell ref="B59:C59"/>
    <mergeCell ref="B60:C60"/>
    <mergeCell ref="B50:C50"/>
    <mergeCell ref="B58:C58"/>
    <mergeCell ref="B53:C53"/>
    <mergeCell ref="B54:C54"/>
    <mergeCell ref="B55:C55"/>
    <mergeCell ref="B92:C92"/>
    <mergeCell ref="B93:C93"/>
    <mergeCell ref="E70:F70"/>
    <mergeCell ref="B71:R71"/>
    <mergeCell ref="B84:C84"/>
    <mergeCell ref="B67:F67"/>
    <mergeCell ref="G67:I67"/>
    <mergeCell ref="J67:J69"/>
    <mergeCell ref="K67:K69"/>
    <mergeCell ref="P67:Q68"/>
    <mergeCell ref="L67:L69"/>
    <mergeCell ref="O67:O69"/>
    <mergeCell ref="B89:C89"/>
    <mergeCell ref="B91:C91"/>
    <mergeCell ref="B90:C90"/>
    <mergeCell ref="B85:C85"/>
    <mergeCell ref="N67:N69"/>
    <mergeCell ref="M67:M69"/>
    <mergeCell ref="B87:C87"/>
    <mergeCell ref="B88:C88"/>
    <mergeCell ref="H68:H69"/>
    <mergeCell ref="G68:G69"/>
    <mergeCell ref="B86:C86"/>
    <mergeCell ref="B68:C69"/>
    <mergeCell ref="D123:G123"/>
    <mergeCell ref="M123:P123"/>
    <mergeCell ref="D124:G124"/>
    <mergeCell ref="M124:P124"/>
    <mergeCell ref="D119:G119"/>
    <mergeCell ref="I119:K119"/>
    <mergeCell ref="M119:P119"/>
    <mergeCell ref="D120:G120"/>
    <mergeCell ref="R67:R69"/>
    <mergeCell ref="I68:I69"/>
    <mergeCell ref="D122:G122"/>
    <mergeCell ref="M122:P122"/>
    <mergeCell ref="M120:P120"/>
    <mergeCell ref="P96:Q97"/>
    <mergeCell ref="R96:R98"/>
    <mergeCell ref="N94:O94"/>
    <mergeCell ref="B101:C101"/>
    <mergeCell ref="B102:C102"/>
    <mergeCell ref="B115:C115"/>
    <mergeCell ref="N116:O116"/>
    <mergeCell ref="N117:O117"/>
    <mergeCell ref="B96:F96"/>
    <mergeCell ref="G96:I96"/>
    <mergeCell ref="J96:J98"/>
    <mergeCell ref="K96:K98"/>
    <mergeCell ref="L96:L98"/>
    <mergeCell ref="M96:M98"/>
    <mergeCell ref="N96:N98"/>
    <mergeCell ref="O96:O98"/>
    <mergeCell ref="B97:C98"/>
    <mergeCell ref="D97:D98"/>
    <mergeCell ref="E97:F98"/>
    <mergeCell ref="G97:G98"/>
    <mergeCell ref="H97:H98"/>
    <mergeCell ref="I97:I98"/>
    <mergeCell ref="B99:C99"/>
    <mergeCell ref="E99:F99"/>
    <mergeCell ref="B100:R100"/>
    <mergeCell ref="B103:C103"/>
    <mergeCell ref="B104:C104"/>
    <mergeCell ref="B114:C11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</mergeCells>
  <phoneticPr fontId="20" type="noConversion"/>
  <pageMargins left="0.3" right="0" top="0.8" bottom="0.5" header="0.31496062992126" footer="0.31496062992126"/>
  <pageSetup paperSize="5" scale="80" orientation="landscape" horizontalDpi="300" verticalDpi="300" r:id="rId1"/>
  <headerFooter>
    <oddFooter>&amp;C&amp;8Page &amp;P
&amp;A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U102"/>
  <sheetViews>
    <sheetView topLeftCell="B81" zoomScale="70" zoomScaleNormal="70" workbookViewId="0">
      <selection activeCell="G53" sqref="G53"/>
    </sheetView>
  </sheetViews>
  <sheetFormatPr defaultRowHeight="12.75"/>
  <cols>
    <col min="1" max="1" width="3" style="99" customWidth="1"/>
    <col min="2" max="2" width="2.85546875" style="99" customWidth="1"/>
    <col min="3" max="3" width="1.7109375" style="99" customWidth="1"/>
    <col min="4" max="4" width="10.85546875" style="99" customWidth="1"/>
    <col min="5" max="5" width="11" style="99" customWidth="1"/>
    <col min="6" max="6" width="1.28515625" style="99" customWidth="1"/>
    <col min="7" max="7" width="30.7109375" style="99" customWidth="1"/>
    <col min="8" max="8" width="21" style="879" customWidth="1"/>
    <col min="9" max="9" width="15.7109375" style="880" customWidth="1"/>
    <col min="10" max="10" width="10.140625" style="99" customWidth="1"/>
    <col min="11" max="11" width="9.42578125" style="99" customWidth="1"/>
    <col min="12" max="12" width="9.42578125" style="881" customWidth="1"/>
    <col min="13" max="15" width="9.42578125" style="99" customWidth="1"/>
    <col min="16" max="16" width="8" style="99" customWidth="1"/>
    <col min="17" max="17" width="20.140625" style="882" customWidth="1"/>
    <col min="18" max="18" width="17.85546875" style="99" customWidth="1"/>
    <col min="19" max="16384" width="9.140625" style="99"/>
  </cols>
  <sheetData>
    <row r="1" spans="1:18" s="950" customFormat="1" ht="20.100000000000001" customHeight="1">
      <c r="A1" s="949"/>
      <c r="B1" s="2156" t="s">
        <v>706</v>
      </c>
      <c r="C1" s="2156"/>
      <c r="D1" s="2156"/>
      <c r="E1" s="2156"/>
      <c r="F1" s="2156"/>
      <c r="G1" s="2156"/>
      <c r="H1" s="2156"/>
      <c r="I1" s="2156"/>
      <c r="J1" s="2156"/>
      <c r="K1" s="2156"/>
      <c r="L1" s="2156"/>
      <c r="M1" s="2156"/>
      <c r="N1" s="2156"/>
      <c r="O1" s="2156"/>
      <c r="P1" s="2156"/>
      <c r="Q1" s="2156"/>
      <c r="R1" s="2156"/>
    </row>
    <row r="2" spans="1:18" s="950" customFormat="1" ht="20.25" customHeight="1">
      <c r="A2" s="949"/>
      <c r="B2" s="2157" t="s">
        <v>707</v>
      </c>
      <c r="C2" s="2157"/>
      <c r="D2" s="2157"/>
      <c r="E2" s="2157"/>
      <c r="F2" s="2157"/>
      <c r="G2" s="2157"/>
      <c r="H2" s="2157"/>
      <c r="I2" s="2157"/>
      <c r="J2" s="2157"/>
      <c r="K2" s="2157"/>
      <c r="L2" s="2157"/>
      <c r="M2" s="2157"/>
      <c r="N2" s="2157"/>
      <c r="O2" s="2157"/>
      <c r="P2" s="2157"/>
      <c r="Q2" s="2157"/>
      <c r="R2" s="2157"/>
    </row>
    <row r="3" spans="1:18" ht="15" customHeight="1">
      <c r="A3" s="873"/>
      <c r="B3" s="951" t="str">
        <f>'B - UKS II'!B3</f>
        <v>Provinsi</v>
      </c>
      <c r="C3" s="951"/>
      <c r="D3" s="951"/>
      <c r="E3" s="951"/>
      <c r="F3" s="952" t="s">
        <v>1</v>
      </c>
      <c r="G3" s="873" t="str">
        <f>'B - UKS II'!G3</f>
        <v>DAERAH KHUSUS IBUKOTA JAKARTA</v>
      </c>
      <c r="H3" s="873"/>
      <c r="I3" s="873"/>
      <c r="J3" s="873"/>
      <c r="K3" s="873"/>
      <c r="L3" s="873"/>
      <c r="M3" s="873"/>
      <c r="N3" s="873"/>
      <c r="O3" s="873"/>
      <c r="P3" s="873"/>
      <c r="Q3" s="1001"/>
      <c r="R3" s="873"/>
    </row>
    <row r="4" spans="1:18" ht="15" customHeight="1">
      <c r="A4" s="873"/>
      <c r="B4" s="951" t="str">
        <f>'B - UKS II'!B4</f>
        <v>Kab./Kota</v>
      </c>
      <c r="C4" s="951"/>
      <c r="D4" s="951"/>
      <c r="E4" s="951"/>
      <c r="F4" s="952" t="s">
        <v>1</v>
      </c>
      <c r="G4" s="873" t="str">
        <f>'B - UKS II'!G4</f>
        <v>KOTA JAKARTA TIMUR</v>
      </c>
      <c r="H4" s="873"/>
      <c r="I4" s="873"/>
      <c r="J4" s="873"/>
      <c r="K4" s="873"/>
      <c r="L4" s="873"/>
      <c r="M4" s="873"/>
      <c r="N4" s="873"/>
      <c r="O4" s="873"/>
      <c r="P4" s="873"/>
      <c r="Q4" s="1001"/>
      <c r="R4" s="873"/>
    </row>
    <row r="5" spans="1:18" ht="15" customHeight="1">
      <c r="A5" s="873"/>
      <c r="B5" s="951" t="str">
        <f>'B - UKS II'!B5</f>
        <v>Bidang</v>
      </c>
      <c r="C5" s="951"/>
      <c r="D5" s="951"/>
      <c r="E5" s="951"/>
      <c r="F5" s="952" t="s">
        <v>1</v>
      </c>
      <c r="G5" s="873" t="str">
        <f>'B - UKS II'!G5</f>
        <v>BIDANG KESEHATAN</v>
      </c>
      <c r="H5" s="873"/>
      <c r="I5" s="873"/>
      <c r="J5" s="873"/>
      <c r="K5" s="873"/>
      <c r="L5" s="873"/>
      <c r="M5" s="873"/>
      <c r="N5" s="873"/>
      <c r="O5" s="873"/>
      <c r="P5" s="873"/>
      <c r="Q5" s="1001"/>
      <c r="R5" s="873"/>
    </row>
    <row r="6" spans="1:18" ht="15" customHeight="1">
      <c r="A6" s="873"/>
      <c r="B6" s="951" t="str">
        <f>'B - UKS II'!B6</f>
        <v>Unit Organisasi</v>
      </c>
      <c r="C6" s="951"/>
      <c r="D6" s="951"/>
      <c r="E6" s="951"/>
      <c r="F6" s="952" t="s">
        <v>1</v>
      </c>
      <c r="G6" s="873" t="str">
        <f>'B - UKS II'!G6</f>
        <v>SUDIN KESEHATAN MASYARAKAT</v>
      </c>
      <c r="H6" s="873"/>
      <c r="I6" s="873"/>
      <c r="J6" s="873"/>
      <c r="K6" s="873"/>
      <c r="L6" s="873"/>
      <c r="M6" s="873"/>
      <c r="N6" s="873"/>
      <c r="O6" s="873"/>
      <c r="P6" s="873"/>
      <c r="Q6" s="1001"/>
      <c r="R6" s="873"/>
    </row>
    <row r="7" spans="1:18" ht="15" customHeight="1">
      <c r="A7" s="873"/>
      <c r="B7" s="951" t="str">
        <f>'B - UKS II'!B7</f>
        <v>Sub Unit Organisasi</v>
      </c>
      <c r="C7" s="951"/>
      <c r="D7" s="951"/>
      <c r="E7" s="951"/>
      <c r="F7" s="952" t="s">
        <v>1</v>
      </c>
      <c r="G7" s="873" t="str">
        <f>'B - UKS II'!G7</f>
        <v>PKM KEC. MATRAMAN</v>
      </c>
      <c r="H7" s="873"/>
      <c r="I7" s="873"/>
      <c r="J7" s="873"/>
      <c r="K7" s="873"/>
      <c r="L7" s="873"/>
      <c r="M7" s="873"/>
      <c r="N7" s="873"/>
      <c r="O7" s="873"/>
      <c r="P7" s="873"/>
      <c r="Q7" s="1001"/>
      <c r="R7" s="873"/>
    </row>
    <row r="8" spans="1:18" ht="15" customHeight="1">
      <c r="A8" s="873"/>
      <c r="B8" s="951" t="str">
        <f>'B - UKS II'!B8</f>
        <v>U P B</v>
      </c>
      <c r="C8" s="951"/>
      <c r="D8" s="951"/>
      <c r="E8" s="951"/>
      <c r="F8" s="952" t="s">
        <v>1</v>
      </c>
      <c r="G8" s="873" t="s">
        <v>828</v>
      </c>
      <c r="H8" s="873"/>
      <c r="I8" s="873" t="s">
        <v>711</v>
      </c>
      <c r="J8" s="873"/>
      <c r="K8" s="873"/>
      <c r="L8" s="873"/>
      <c r="M8" s="873"/>
      <c r="N8" s="873"/>
      <c r="O8" s="873"/>
      <c r="P8" s="873"/>
      <c r="Q8" s="1001"/>
      <c r="R8" s="873"/>
    </row>
    <row r="9" spans="1:18" ht="15" customHeight="1">
      <c r="A9" s="873"/>
      <c r="B9" s="951" t="str">
        <f>'B - UKS II'!B9</f>
        <v xml:space="preserve">NO. KODE LOKASI </v>
      </c>
      <c r="C9" s="951"/>
      <c r="D9" s="951"/>
      <c r="E9" s="951"/>
      <c r="F9" s="952" t="s">
        <v>1</v>
      </c>
      <c r="G9" s="873"/>
      <c r="H9" s="873"/>
      <c r="I9" s="873"/>
      <c r="J9" s="873"/>
      <c r="K9" s="873"/>
      <c r="L9" s="873"/>
      <c r="M9" s="873"/>
      <c r="N9" s="873"/>
      <c r="O9" s="873"/>
      <c r="P9" s="873"/>
      <c r="Q9" s="1001"/>
      <c r="R9" s="873"/>
    </row>
    <row r="10" spans="1:18" ht="6" customHeight="1"/>
    <row r="11" spans="1:18" ht="3" customHeight="1"/>
    <row r="12" spans="1:18" s="883" customFormat="1" ht="29.25" customHeight="1">
      <c r="B12" s="2153" t="s">
        <v>10</v>
      </c>
      <c r="C12" s="2153"/>
      <c r="D12" s="2153"/>
      <c r="E12" s="2153"/>
      <c r="F12" s="2153"/>
      <c r="G12" s="2153" t="s">
        <v>11</v>
      </c>
      <c r="H12" s="2153"/>
      <c r="I12" s="2153"/>
      <c r="J12" s="2153" t="s">
        <v>15</v>
      </c>
      <c r="K12" s="2153" t="s">
        <v>13</v>
      </c>
      <c r="L12" s="2153" t="s">
        <v>700</v>
      </c>
      <c r="M12" s="2153" t="s">
        <v>701</v>
      </c>
      <c r="N12" s="2153" t="s">
        <v>16</v>
      </c>
      <c r="O12" s="2153" t="s">
        <v>702</v>
      </c>
      <c r="P12" s="2153" t="s">
        <v>12</v>
      </c>
      <c r="Q12" s="2153"/>
      <c r="R12" s="2153" t="s">
        <v>17</v>
      </c>
    </row>
    <row r="13" spans="1:18" s="883" customFormat="1" ht="29.25" customHeight="1">
      <c r="B13" s="2153" t="s">
        <v>18</v>
      </c>
      <c r="C13" s="2153"/>
      <c r="D13" s="2153" t="s">
        <v>19</v>
      </c>
      <c r="E13" s="2153" t="s">
        <v>20</v>
      </c>
      <c r="F13" s="2153"/>
      <c r="G13" s="2153" t="s">
        <v>21</v>
      </c>
      <c r="H13" s="2153" t="s">
        <v>14</v>
      </c>
      <c r="I13" s="2153" t="s">
        <v>505</v>
      </c>
      <c r="J13" s="2153"/>
      <c r="K13" s="2153"/>
      <c r="L13" s="2153"/>
      <c r="M13" s="2153"/>
      <c r="N13" s="2153"/>
      <c r="O13" s="2153"/>
      <c r="P13" s="2153"/>
      <c r="Q13" s="2153"/>
      <c r="R13" s="2153"/>
    </row>
    <row r="14" spans="1:18" s="883" customFormat="1" ht="29.25" customHeight="1">
      <c r="B14" s="2153"/>
      <c r="C14" s="2153"/>
      <c r="D14" s="2153"/>
      <c r="E14" s="2153"/>
      <c r="F14" s="2153"/>
      <c r="G14" s="2153"/>
      <c r="H14" s="2153"/>
      <c r="I14" s="2153"/>
      <c r="J14" s="2153"/>
      <c r="K14" s="2153"/>
      <c r="L14" s="2153"/>
      <c r="M14" s="2153"/>
      <c r="N14" s="2153"/>
      <c r="O14" s="2153"/>
      <c r="P14" s="884" t="s">
        <v>22</v>
      </c>
      <c r="Q14" s="885" t="s">
        <v>23</v>
      </c>
      <c r="R14" s="2153"/>
    </row>
    <row r="15" spans="1:18" s="883" customFormat="1" ht="20.100000000000001" customHeight="1">
      <c r="B15" s="2160" t="s">
        <v>24</v>
      </c>
      <c r="C15" s="2161"/>
      <c r="D15" s="886" t="s">
        <v>25</v>
      </c>
      <c r="E15" s="1916" t="s">
        <v>26</v>
      </c>
      <c r="F15" s="1917"/>
      <c r="G15" s="887" t="s">
        <v>27</v>
      </c>
      <c r="H15" s="887" t="s">
        <v>28</v>
      </c>
      <c r="I15" s="887" t="s">
        <v>29</v>
      </c>
      <c r="J15" s="887" t="s">
        <v>30</v>
      </c>
      <c r="K15" s="887" t="s">
        <v>31</v>
      </c>
      <c r="L15" s="888" t="s">
        <v>32</v>
      </c>
      <c r="M15" s="887" t="s">
        <v>33</v>
      </c>
      <c r="N15" s="887" t="s">
        <v>34</v>
      </c>
      <c r="O15" s="887" t="s">
        <v>35</v>
      </c>
      <c r="P15" s="887" t="s">
        <v>36</v>
      </c>
      <c r="Q15" s="889" t="s">
        <v>37</v>
      </c>
      <c r="R15" s="887" t="s">
        <v>38</v>
      </c>
    </row>
    <row r="16" spans="1:18" s="890" customFormat="1" ht="12.75" customHeight="1">
      <c r="A16" s="883"/>
      <c r="B16" s="1911"/>
      <c r="C16" s="1912"/>
      <c r="D16" s="1912"/>
      <c r="E16" s="1912"/>
      <c r="F16" s="1912"/>
      <c r="G16" s="1912"/>
      <c r="H16" s="1912"/>
      <c r="I16" s="1912"/>
      <c r="J16" s="1912"/>
      <c r="K16" s="1912"/>
      <c r="L16" s="1912"/>
      <c r="M16" s="1912"/>
      <c r="N16" s="1912"/>
      <c r="O16" s="1912"/>
      <c r="P16" s="1912"/>
      <c r="Q16" s="1912"/>
      <c r="R16" s="1937"/>
    </row>
    <row r="17" spans="1:18" s="764" customFormat="1" ht="20.100000000000001" customHeight="1">
      <c r="B17" s="2170">
        <v>1</v>
      </c>
      <c r="C17" s="2171"/>
      <c r="D17" s="121" t="s">
        <v>266</v>
      </c>
      <c r="E17" s="892"/>
      <c r="F17" s="121"/>
      <c r="G17" s="893" t="s">
        <v>267</v>
      </c>
      <c r="H17" s="894" t="s">
        <v>321</v>
      </c>
      <c r="I17" s="121"/>
      <c r="J17" s="894" t="s">
        <v>197</v>
      </c>
      <c r="K17" s="894" t="s">
        <v>190</v>
      </c>
      <c r="L17" s="916">
        <v>2004</v>
      </c>
      <c r="M17" s="121"/>
      <c r="N17" s="121"/>
      <c r="O17" s="121" t="s">
        <v>45</v>
      </c>
      <c r="P17" s="1514">
        <v>8</v>
      </c>
      <c r="Q17" s="895">
        <v>11879200</v>
      </c>
      <c r="R17" s="1025"/>
    </row>
    <row r="18" spans="1:18" s="890" customFormat="1" ht="20.100000000000001" customHeight="1">
      <c r="A18" s="1531"/>
      <c r="B18" s="2166">
        <v>2</v>
      </c>
      <c r="C18" s="2167"/>
      <c r="D18" s="132" t="s">
        <v>341</v>
      </c>
      <c r="E18" s="194"/>
      <c r="F18" s="132"/>
      <c r="G18" s="860" t="s">
        <v>342</v>
      </c>
      <c r="H18" s="898" t="s">
        <v>42</v>
      </c>
      <c r="I18" s="132"/>
      <c r="J18" s="898" t="s">
        <v>89</v>
      </c>
      <c r="K18" s="898" t="s">
        <v>190</v>
      </c>
      <c r="L18" s="853">
        <v>2004</v>
      </c>
      <c r="M18" s="132"/>
      <c r="N18" s="132"/>
      <c r="O18" s="132" t="s">
        <v>45</v>
      </c>
      <c r="P18" s="1526">
        <v>2</v>
      </c>
      <c r="Q18" s="900">
        <v>2519800</v>
      </c>
      <c r="R18" s="897"/>
    </row>
    <row r="19" spans="1:18" s="890" customFormat="1" ht="20.100000000000001" customHeight="1">
      <c r="A19" s="1531"/>
      <c r="B19" s="2166">
        <v>3</v>
      </c>
      <c r="C19" s="2167"/>
      <c r="D19" s="132" t="s">
        <v>549</v>
      </c>
      <c r="E19" s="194"/>
      <c r="F19" s="132"/>
      <c r="G19" s="860" t="s">
        <v>550</v>
      </c>
      <c r="H19" s="898" t="s">
        <v>568</v>
      </c>
      <c r="I19" s="132"/>
      <c r="J19" s="898" t="s">
        <v>43</v>
      </c>
      <c r="K19" s="898" t="s">
        <v>190</v>
      </c>
      <c r="L19" s="853">
        <v>2004</v>
      </c>
      <c r="M19" s="132"/>
      <c r="N19" s="132"/>
      <c r="O19" s="132" t="s">
        <v>45</v>
      </c>
      <c r="P19" s="1526">
        <v>1</v>
      </c>
      <c r="Q19" s="900">
        <v>738900</v>
      </c>
      <c r="R19" s="926"/>
    </row>
    <row r="20" spans="1:18" s="890" customFormat="1" ht="20.100000000000001" customHeight="1">
      <c r="A20" s="1531"/>
      <c r="B20" s="2166">
        <v>4</v>
      </c>
      <c r="C20" s="2167"/>
      <c r="D20" s="132" t="s">
        <v>549</v>
      </c>
      <c r="E20" s="194"/>
      <c r="F20" s="132"/>
      <c r="G20" s="860" t="s">
        <v>550</v>
      </c>
      <c r="H20" s="898" t="s">
        <v>568</v>
      </c>
      <c r="I20" s="132"/>
      <c r="J20" s="898" t="s">
        <v>43</v>
      </c>
      <c r="K20" s="898" t="s">
        <v>190</v>
      </c>
      <c r="L20" s="853">
        <v>2004</v>
      </c>
      <c r="M20" s="132"/>
      <c r="N20" s="132"/>
      <c r="O20" s="132" t="s">
        <v>45</v>
      </c>
      <c r="P20" s="1526">
        <v>1</v>
      </c>
      <c r="Q20" s="900">
        <v>503490</v>
      </c>
      <c r="R20" s="897"/>
    </row>
    <row r="21" spans="1:18" s="890" customFormat="1" ht="20.100000000000001" customHeight="1">
      <c r="A21" s="1531"/>
      <c r="B21" s="2166">
        <v>5</v>
      </c>
      <c r="C21" s="2167"/>
      <c r="D21" s="132" t="s">
        <v>297</v>
      </c>
      <c r="E21" s="194"/>
      <c r="F21" s="132"/>
      <c r="G21" s="860" t="s">
        <v>298</v>
      </c>
      <c r="H21" s="898" t="s">
        <v>569</v>
      </c>
      <c r="I21" s="132"/>
      <c r="J21" s="898" t="s">
        <v>43</v>
      </c>
      <c r="K21" s="898" t="s">
        <v>190</v>
      </c>
      <c r="L21" s="853">
        <v>2004</v>
      </c>
      <c r="M21" s="132"/>
      <c r="N21" s="132"/>
      <c r="O21" s="132" t="s">
        <v>45</v>
      </c>
      <c r="P21" s="1526">
        <v>3</v>
      </c>
      <c r="Q21" s="900">
        <v>8007030</v>
      </c>
      <c r="R21" s="897"/>
    </row>
    <row r="22" spans="1:18" s="890" customFormat="1" ht="20.100000000000001" customHeight="1">
      <c r="A22" s="1531"/>
      <c r="B22" s="2166">
        <v>6</v>
      </c>
      <c r="C22" s="2167"/>
      <c r="D22" s="132" t="s">
        <v>87</v>
      </c>
      <c r="E22" s="194"/>
      <c r="F22" s="132"/>
      <c r="G22" s="860" t="s">
        <v>88</v>
      </c>
      <c r="H22" s="898" t="s">
        <v>42</v>
      </c>
      <c r="I22" s="132"/>
      <c r="J22" s="898" t="s">
        <v>89</v>
      </c>
      <c r="K22" s="898" t="s">
        <v>190</v>
      </c>
      <c r="L22" s="853">
        <v>2004</v>
      </c>
      <c r="M22" s="132"/>
      <c r="N22" s="132"/>
      <c r="O22" s="132" t="s">
        <v>45</v>
      </c>
      <c r="P22" s="1526">
        <v>9</v>
      </c>
      <c r="Q22" s="900">
        <v>17077500</v>
      </c>
      <c r="R22" s="926"/>
    </row>
    <row r="23" spans="1:18" s="890" customFormat="1" ht="20.100000000000001" customHeight="1">
      <c r="A23" s="1531"/>
      <c r="B23" s="2166">
        <v>7</v>
      </c>
      <c r="C23" s="2167"/>
      <c r="D23" s="132" t="s">
        <v>570</v>
      </c>
      <c r="E23" s="194"/>
      <c r="F23" s="132"/>
      <c r="G23" s="860" t="s">
        <v>571</v>
      </c>
      <c r="H23" s="898" t="s">
        <v>572</v>
      </c>
      <c r="I23" s="132"/>
      <c r="J23" s="898" t="s">
        <v>43</v>
      </c>
      <c r="K23" s="898" t="s">
        <v>44</v>
      </c>
      <c r="L23" s="853">
        <v>2004</v>
      </c>
      <c r="M23" s="132"/>
      <c r="N23" s="132"/>
      <c r="O23" s="132" t="s">
        <v>45</v>
      </c>
      <c r="P23" s="1526">
        <v>1</v>
      </c>
      <c r="Q23" s="900">
        <v>861820</v>
      </c>
      <c r="R23" s="926"/>
    </row>
    <row r="24" spans="1:18" s="890" customFormat="1" ht="20.100000000000001" customHeight="1">
      <c r="A24" s="1531"/>
      <c r="B24" s="2166">
        <v>8</v>
      </c>
      <c r="C24" s="2167"/>
      <c r="D24" s="132" t="s">
        <v>573</v>
      </c>
      <c r="E24" s="194"/>
      <c r="F24" s="132"/>
      <c r="G24" s="860" t="s">
        <v>574</v>
      </c>
      <c r="H24" s="898" t="s">
        <v>42</v>
      </c>
      <c r="I24" s="132"/>
      <c r="J24" s="898" t="s">
        <v>89</v>
      </c>
      <c r="K24" s="898" t="s">
        <v>190</v>
      </c>
      <c r="L24" s="853">
        <v>2004</v>
      </c>
      <c r="M24" s="132"/>
      <c r="N24" s="132"/>
      <c r="O24" s="132" t="s">
        <v>45</v>
      </c>
      <c r="P24" s="1526">
        <v>6</v>
      </c>
      <c r="Q24" s="900">
        <f>1767900*6</f>
        <v>10607400</v>
      </c>
      <c r="R24" s="897"/>
    </row>
    <row r="25" spans="1:18" s="890" customFormat="1" ht="20.100000000000001" customHeight="1">
      <c r="A25" s="1531"/>
      <c r="B25" s="2166">
        <v>9</v>
      </c>
      <c r="C25" s="2167"/>
      <c r="D25" s="132" t="s">
        <v>575</v>
      </c>
      <c r="E25" s="194"/>
      <c r="F25" s="132"/>
      <c r="G25" s="860" t="s">
        <v>576</v>
      </c>
      <c r="H25" s="898" t="s">
        <v>42</v>
      </c>
      <c r="I25" s="132"/>
      <c r="J25" s="898" t="s">
        <v>89</v>
      </c>
      <c r="K25" s="898" t="s">
        <v>190</v>
      </c>
      <c r="L25" s="853">
        <v>2004</v>
      </c>
      <c r="M25" s="132"/>
      <c r="N25" s="132"/>
      <c r="O25" s="132" t="s">
        <v>45</v>
      </c>
      <c r="P25" s="1526">
        <v>2</v>
      </c>
      <c r="Q25" s="900">
        <v>545600</v>
      </c>
      <c r="R25" s="926"/>
    </row>
    <row r="26" spans="1:18" s="890" customFormat="1" ht="20.100000000000001" customHeight="1">
      <c r="A26" s="1531"/>
      <c r="B26" s="2166">
        <v>10</v>
      </c>
      <c r="C26" s="2167"/>
      <c r="D26" s="132" t="s">
        <v>90</v>
      </c>
      <c r="E26" s="194"/>
      <c r="F26" s="132"/>
      <c r="G26" s="860" t="s">
        <v>92</v>
      </c>
      <c r="H26" s="898" t="s">
        <v>577</v>
      </c>
      <c r="I26" s="132"/>
      <c r="J26" s="898" t="s">
        <v>43</v>
      </c>
      <c r="K26" s="898" t="s">
        <v>190</v>
      </c>
      <c r="L26" s="853">
        <v>2004</v>
      </c>
      <c r="M26" s="132"/>
      <c r="N26" s="132"/>
      <c r="O26" s="132" t="s">
        <v>45</v>
      </c>
      <c r="P26" s="1526">
        <v>4</v>
      </c>
      <c r="Q26" s="900">
        <f>998900*4</f>
        <v>3995600</v>
      </c>
      <c r="R26" s="926"/>
    </row>
    <row r="27" spans="1:18" s="890" customFormat="1" ht="20.100000000000001" customHeight="1">
      <c r="A27" s="1531"/>
      <c r="B27" s="2166">
        <v>11</v>
      </c>
      <c r="C27" s="2167"/>
      <c r="D27" s="132" t="s">
        <v>578</v>
      </c>
      <c r="E27" s="194"/>
      <c r="F27" s="132"/>
      <c r="G27" s="860" t="s">
        <v>579</v>
      </c>
      <c r="H27" s="898" t="s">
        <v>580</v>
      </c>
      <c r="I27" s="132"/>
      <c r="J27" s="898" t="s">
        <v>43</v>
      </c>
      <c r="K27" s="898" t="s">
        <v>44</v>
      </c>
      <c r="L27" s="853">
        <v>2004</v>
      </c>
      <c r="M27" s="132"/>
      <c r="N27" s="132"/>
      <c r="O27" s="132" t="s">
        <v>45</v>
      </c>
      <c r="P27" s="1526">
        <v>1</v>
      </c>
      <c r="Q27" s="900">
        <v>4867400</v>
      </c>
      <c r="R27" s="901"/>
    </row>
    <row r="28" spans="1:18" s="890" customFormat="1" ht="20.100000000000001" customHeight="1">
      <c r="A28" s="1531"/>
      <c r="B28" s="2166">
        <v>12</v>
      </c>
      <c r="C28" s="2167"/>
      <c r="D28" s="132" t="s">
        <v>94</v>
      </c>
      <c r="E28" s="194"/>
      <c r="F28" s="132"/>
      <c r="G28" s="860" t="s">
        <v>95</v>
      </c>
      <c r="H28" s="898" t="s">
        <v>581</v>
      </c>
      <c r="I28" s="132"/>
      <c r="J28" s="898" t="s">
        <v>43</v>
      </c>
      <c r="K28" s="898" t="s">
        <v>44</v>
      </c>
      <c r="L28" s="853">
        <v>2004</v>
      </c>
      <c r="M28" s="132"/>
      <c r="N28" s="1026"/>
      <c r="O28" s="132" t="s">
        <v>45</v>
      </c>
      <c r="P28" s="1526">
        <v>19</v>
      </c>
      <c r="Q28" s="900">
        <f>959900*19</f>
        <v>18238100</v>
      </c>
      <c r="R28" s="132"/>
    </row>
    <row r="29" spans="1:18" s="890" customFormat="1" ht="20.100000000000001" customHeight="1">
      <c r="A29" s="1531"/>
      <c r="B29" s="2166">
        <v>13</v>
      </c>
      <c r="C29" s="2167"/>
      <c r="D29" s="132" t="s">
        <v>477</v>
      </c>
      <c r="E29" s="194"/>
      <c r="F29" s="132"/>
      <c r="G29" s="860" t="s">
        <v>478</v>
      </c>
      <c r="H29" s="898" t="s">
        <v>582</v>
      </c>
      <c r="I29" s="132"/>
      <c r="J29" s="898" t="s">
        <v>43</v>
      </c>
      <c r="K29" s="898" t="s">
        <v>44</v>
      </c>
      <c r="L29" s="853">
        <v>2004</v>
      </c>
      <c r="M29" s="132"/>
      <c r="N29" s="132"/>
      <c r="O29" s="132" t="s">
        <v>45</v>
      </c>
      <c r="P29" s="1526">
        <v>56</v>
      </c>
      <c r="Q29" s="900">
        <f>185200*56</f>
        <v>10371200</v>
      </c>
      <c r="R29" s="132"/>
    </row>
    <row r="30" spans="1:18" s="890" customFormat="1" ht="20.100000000000001" customHeight="1">
      <c r="A30" s="1531"/>
      <c r="B30" s="2166">
        <v>14</v>
      </c>
      <c r="C30" s="2167"/>
      <c r="D30" s="132" t="s">
        <v>583</v>
      </c>
      <c r="E30" s="194"/>
      <c r="F30" s="132"/>
      <c r="G30" s="860" t="s">
        <v>584</v>
      </c>
      <c r="H30" s="898" t="s">
        <v>585</v>
      </c>
      <c r="I30" s="132"/>
      <c r="J30" s="898" t="s">
        <v>43</v>
      </c>
      <c r="K30" s="898" t="s">
        <v>190</v>
      </c>
      <c r="L30" s="853">
        <v>2004</v>
      </c>
      <c r="M30" s="132"/>
      <c r="N30" s="1026"/>
      <c r="O30" s="132" t="s">
        <v>242</v>
      </c>
      <c r="P30" s="1526">
        <v>1</v>
      </c>
      <c r="Q30" s="900">
        <v>2914900</v>
      </c>
      <c r="R30" s="901"/>
    </row>
    <row r="31" spans="1:18" s="890" customFormat="1" ht="20.100000000000001" customHeight="1">
      <c r="A31" s="1531"/>
      <c r="B31" s="2166">
        <v>15</v>
      </c>
      <c r="C31" s="2167"/>
      <c r="D31" s="132" t="s">
        <v>98</v>
      </c>
      <c r="E31" s="194"/>
      <c r="F31" s="132"/>
      <c r="G31" s="860" t="s">
        <v>100</v>
      </c>
      <c r="H31" s="898" t="s">
        <v>199</v>
      </c>
      <c r="I31" s="132"/>
      <c r="J31" s="898" t="s">
        <v>85</v>
      </c>
      <c r="K31" s="898" t="s">
        <v>44</v>
      </c>
      <c r="L31" s="853">
        <v>2004</v>
      </c>
      <c r="M31" s="132"/>
      <c r="N31" s="1026"/>
      <c r="O31" s="132" t="s">
        <v>45</v>
      </c>
      <c r="P31" s="1526">
        <v>1</v>
      </c>
      <c r="Q31" s="900">
        <v>2914000</v>
      </c>
      <c r="R31" s="901"/>
    </row>
    <row r="32" spans="1:18" s="890" customFormat="1" ht="20.100000000000001" customHeight="1">
      <c r="A32" s="1531"/>
      <c r="B32" s="2168">
        <v>16</v>
      </c>
      <c r="C32" s="2169"/>
      <c r="D32" s="187" t="s">
        <v>201</v>
      </c>
      <c r="E32" s="902"/>
      <c r="F32" s="187"/>
      <c r="G32" s="903" t="s">
        <v>202</v>
      </c>
      <c r="H32" s="904" t="s">
        <v>42</v>
      </c>
      <c r="I32" s="187"/>
      <c r="J32" s="904" t="s">
        <v>43</v>
      </c>
      <c r="K32" s="904" t="s">
        <v>190</v>
      </c>
      <c r="L32" s="869">
        <v>2004</v>
      </c>
      <c r="M32" s="187"/>
      <c r="N32" s="1027"/>
      <c r="O32" s="187" t="s">
        <v>45</v>
      </c>
      <c r="P32" s="1527">
        <v>9</v>
      </c>
      <c r="Q32" s="906">
        <f>3850000*9</f>
        <v>34650000</v>
      </c>
      <c r="R32" s="187"/>
    </row>
    <row r="33" spans="1:18" s="914" customFormat="1" ht="20.100000000000001" customHeight="1">
      <c r="A33" s="194"/>
      <c r="B33" s="1014"/>
      <c r="C33" s="1014"/>
      <c r="D33" s="194"/>
      <c r="E33" s="194"/>
      <c r="F33" s="194"/>
      <c r="G33" s="909"/>
      <c r="H33" s="233"/>
      <c r="I33" s="194"/>
      <c r="J33" s="233"/>
      <c r="K33" s="233"/>
      <c r="L33" s="910"/>
      <c r="M33" s="194"/>
      <c r="O33" s="194"/>
      <c r="P33" s="911">
        <f>SUM(P17:P32)</f>
        <v>124</v>
      </c>
      <c r="Q33" s="912">
        <f>SUM(Q17:Q32)</f>
        <v>130691940</v>
      </c>
      <c r="R33" s="194"/>
    </row>
    <row r="34" spans="1:18" s="914" customFormat="1" ht="32.25" customHeight="1">
      <c r="A34" s="194"/>
      <c r="B34" s="1014"/>
      <c r="C34" s="1014"/>
      <c r="D34" s="194"/>
      <c r="E34" s="194"/>
      <c r="F34" s="194"/>
      <c r="G34" s="909"/>
      <c r="H34" s="233"/>
      <c r="I34" s="194"/>
      <c r="J34" s="233"/>
      <c r="K34" s="233"/>
      <c r="L34" s="910"/>
      <c r="M34" s="194"/>
      <c r="O34" s="194"/>
      <c r="P34" s="1513"/>
      <c r="Q34" s="915"/>
      <c r="R34" s="194"/>
    </row>
    <row r="35" spans="1:18" s="1531" customFormat="1" ht="29.25" customHeight="1">
      <c r="B35" s="2153" t="s">
        <v>10</v>
      </c>
      <c r="C35" s="2153"/>
      <c r="D35" s="2153"/>
      <c r="E35" s="2153"/>
      <c r="F35" s="2153"/>
      <c r="G35" s="2153" t="s">
        <v>11</v>
      </c>
      <c r="H35" s="2153"/>
      <c r="I35" s="2153"/>
      <c r="J35" s="2153" t="s">
        <v>15</v>
      </c>
      <c r="K35" s="2153" t="s">
        <v>13</v>
      </c>
      <c r="L35" s="2153" t="s">
        <v>700</v>
      </c>
      <c r="M35" s="2153" t="s">
        <v>701</v>
      </c>
      <c r="N35" s="2153" t="s">
        <v>16</v>
      </c>
      <c r="O35" s="2153" t="s">
        <v>702</v>
      </c>
      <c r="P35" s="2153" t="s">
        <v>12</v>
      </c>
      <c r="Q35" s="2153"/>
      <c r="R35" s="2153" t="s">
        <v>17</v>
      </c>
    </row>
    <row r="36" spans="1:18" s="1531" customFormat="1" ht="29.25" customHeight="1">
      <c r="B36" s="2153" t="s">
        <v>18</v>
      </c>
      <c r="C36" s="2153"/>
      <c r="D36" s="2153" t="s">
        <v>19</v>
      </c>
      <c r="E36" s="2153" t="s">
        <v>20</v>
      </c>
      <c r="F36" s="2153"/>
      <c r="G36" s="2153" t="s">
        <v>21</v>
      </c>
      <c r="H36" s="2153" t="s">
        <v>14</v>
      </c>
      <c r="I36" s="2153" t="s">
        <v>505</v>
      </c>
      <c r="J36" s="2153"/>
      <c r="K36" s="2153"/>
      <c r="L36" s="2153"/>
      <c r="M36" s="2153"/>
      <c r="N36" s="2153"/>
      <c r="O36" s="2153"/>
      <c r="P36" s="2153"/>
      <c r="Q36" s="2153"/>
      <c r="R36" s="2153"/>
    </row>
    <row r="37" spans="1:18" s="1531" customFormat="1" ht="29.25" customHeight="1">
      <c r="B37" s="2153"/>
      <c r="C37" s="2153"/>
      <c r="D37" s="2153"/>
      <c r="E37" s="2153"/>
      <c r="F37" s="2153"/>
      <c r="G37" s="2153"/>
      <c r="H37" s="2153"/>
      <c r="I37" s="2153"/>
      <c r="J37" s="2153"/>
      <c r="K37" s="2153"/>
      <c r="L37" s="2153"/>
      <c r="M37" s="2153"/>
      <c r="N37" s="2153"/>
      <c r="O37" s="2153"/>
      <c r="P37" s="1525" t="s">
        <v>22</v>
      </c>
      <c r="Q37" s="885" t="s">
        <v>23</v>
      </c>
      <c r="R37" s="2153"/>
    </row>
    <row r="38" spans="1:18" s="1531" customFormat="1" ht="20.100000000000001" customHeight="1">
      <c r="B38" s="2160" t="s">
        <v>24</v>
      </c>
      <c r="C38" s="2161"/>
      <c r="D38" s="1532" t="s">
        <v>25</v>
      </c>
      <c r="E38" s="1916" t="s">
        <v>26</v>
      </c>
      <c r="F38" s="1917"/>
      <c r="G38" s="887" t="s">
        <v>27</v>
      </c>
      <c r="H38" s="887" t="s">
        <v>28</v>
      </c>
      <c r="I38" s="887" t="s">
        <v>29</v>
      </c>
      <c r="J38" s="887" t="s">
        <v>30</v>
      </c>
      <c r="K38" s="887" t="s">
        <v>31</v>
      </c>
      <c r="L38" s="888" t="s">
        <v>32</v>
      </c>
      <c r="M38" s="887" t="s">
        <v>33</v>
      </c>
      <c r="N38" s="887" t="s">
        <v>34</v>
      </c>
      <c r="O38" s="887" t="s">
        <v>35</v>
      </c>
      <c r="P38" s="887" t="s">
        <v>36</v>
      </c>
      <c r="Q38" s="889" t="s">
        <v>37</v>
      </c>
      <c r="R38" s="887" t="s">
        <v>38</v>
      </c>
    </row>
    <row r="39" spans="1:18" s="890" customFormat="1" ht="12.75" customHeight="1">
      <c r="A39" s="1531"/>
      <c r="B39" s="1911"/>
      <c r="C39" s="1912"/>
      <c r="D39" s="1912"/>
      <c r="E39" s="1912"/>
      <c r="F39" s="1912"/>
      <c r="G39" s="1912"/>
      <c r="H39" s="1912"/>
      <c r="I39" s="1912"/>
      <c r="J39" s="1912"/>
      <c r="K39" s="1912"/>
      <c r="L39" s="1912"/>
      <c r="M39" s="1912"/>
      <c r="N39" s="1912"/>
      <c r="O39" s="1912"/>
      <c r="P39" s="1912"/>
      <c r="Q39" s="1912"/>
      <c r="R39" s="1937"/>
    </row>
    <row r="40" spans="1:18" s="890" customFormat="1" ht="20.100000000000001" customHeight="1">
      <c r="A40" s="1531"/>
      <c r="B40" s="2170">
        <v>17</v>
      </c>
      <c r="C40" s="2171"/>
      <c r="D40" s="121" t="s">
        <v>587</v>
      </c>
      <c r="E40" s="892"/>
      <c r="F40" s="121"/>
      <c r="G40" s="893" t="s">
        <v>588</v>
      </c>
      <c r="H40" s="896" t="s">
        <v>589</v>
      </c>
      <c r="I40" s="121"/>
      <c r="J40" s="894" t="s">
        <v>43</v>
      </c>
      <c r="K40" s="894" t="s">
        <v>44</v>
      </c>
      <c r="L40" s="916">
        <v>2004</v>
      </c>
      <c r="M40" s="121"/>
      <c r="N40" s="1028"/>
      <c r="O40" s="121" t="s">
        <v>45</v>
      </c>
      <c r="P40" s="1514">
        <v>1</v>
      </c>
      <c r="Q40" s="895">
        <v>748900</v>
      </c>
      <c r="R40" s="121"/>
    </row>
    <row r="41" spans="1:18" s="890" customFormat="1" ht="20.100000000000001" customHeight="1">
      <c r="A41" s="1531"/>
      <c r="B41" s="2166">
        <v>18</v>
      </c>
      <c r="C41" s="2167"/>
      <c r="D41" s="132" t="s">
        <v>102</v>
      </c>
      <c r="E41" s="194"/>
      <c r="F41" s="132"/>
      <c r="G41" s="860" t="s">
        <v>104</v>
      </c>
      <c r="H41" s="898" t="s">
        <v>590</v>
      </c>
      <c r="I41" s="132"/>
      <c r="J41" s="898" t="s">
        <v>43</v>
      </c>
      <c r="K41" s="898" t="s">
        <v>44</v>
      </c>
      <c r="L41" s="853">
        <v>2004</v>
      </c>
      <c r="M41" s="132"/>
      <c r="N41" s="1026"/>
      <c r="O41" s="132" t="s">
        <v>45</v>
      </c>
      <c r="P41" s="1526">
        <v>1</v>
      </c>
      <c r="Q41" s="900">
        <v>2623900</v>
      </c>
      <c r="R41" s="901"/>
    </row>
    <row r="42" spans="1:18" s="890" customFormat="1" ht="20.100000000000001" customHeight="1">
      <c r="A42" s="1531"/>
      <c r="B42" s="2166">
        <v>19</v>
      </c>
      <c r="C42" s="2167"/>
      <c r="D42" s="132" t="s">
        <v>278</v>
      </c>
      <c r="E42" s="194"/>
      <c r="F42" s="132"/>
      <c r="G42" s="860" t="s">
        <v>279</v>
      </c>
      <c r="H42" s="898" t="s">
        <v>539</v>
      </c>
      <c r="I42" s="132"/>
      <c r="J42" s="898" t="s">
        <v>43</v>
      </c>
      <c r="K42" s="898" t="s">
        <v>190</v>
      </c>
      <c r="L42" s="853">
        <v>2004</v>
      </c>
      <c r="M42" s="132"/>
      <c r="N42" s="1026"/>
      <c r="O42" s="132" t="s">
        <v>45</v>
      </c>
      <c r="P42" s="1526">
        <v>1</v>
      </c>
      <c r="Q42" s="900">
        <v>655800</v>
      </c>
      <c r="R42" s="132"/>
    </row>
    <row r="43" spans="1:18" s="890" customFormat="1" ht="20.100000000000001" customHeight="1">
      <c r="A43" s="1531"/>
      <c r="B43" s="2166">
        <v>20</v>
      </c>
      <c r="C43" s="2167"/>
      <c r="D43" s="132" t="s">
        <v>591</v>
      </c>
      <c r="E43" s="194"/>
      <c r="F43" s="132"/>
      <c r="G43" s="860" t="s">
        <v>592</v>
      </c>
      <c r="H43" s="901" t="s">
        <v>42</v>
      </c>
      <c r="I43" s="132"/>
      <c r="J43" s="898" t="s">
        <v>43</v>
      </c>
      <c r="K43" s="898" t="s">
        <v>190</v>
      </c>
      <c r="L43" s="853">
        <v>2004</v>
      </c>
      <c r="M43" s="132"/>
      <c r="N43" s="1026"/>
      <c r="O43" s="132" t="s">
        <v>45</v>
      </c>
      <c r="P43" s="1526">
        <v>1</v>
      </c>
      <c r="Q43" s="900">
        <v>522150</v>
      </c>
      <c r="R43" s="132"/>
    </row>
    <row r="44" spans="1:18" s="890" customFormat="1" ht="20.100000000000001" customHeight="1">
      <c r="A44" s="1531"/>
      <c r="B44" s="2166">
        <v>21</v>
      </c>
      <c r="C44" s="2167"/>
      <c r="D44" s="132" t="s">
        <v>251</v>
      </c>
      <c r="E44" s="194"/>
      <c r="F44" s="132"/>
      <c r="G44" s="860" t="s">
        <v>253</v>
      </c>
      <c r="H44" s="898" t="s">
        <v>42</v>
      </c>
      <c r="I44" s="132"/>
      <c r="J44" s="898" t="s">
        <v>85</v>
      </c>
      <c r="K44" s="898" t="s">
        <v>190</v>
      </c>
      <c r="L44" s="853">
        <v>2005</v>
      </c>
      <c r="M44" s="132"/>
      <c r="N44" s="1026"/>
      <c r="O44" s="132" t="s">
        <v>45</v>
      </c>
      <c r="P44" s="1526">
        <v>4</v>
      </c>
      <c r="Q44" s="900">
        <f>620000*4</f>
        <v>2480000</v>
      </c>
      <c r="R44" s="132"/>
    </row>
    <row r="45" spans="1:18" s="890" customFormat="1" ht="20.100000000000001" customHeight="1">
      <c r="A45" s="1531"/>
      <c r="B45" s="2166">
        <v>22</v>
      </c>
      <c r="C45" s="2167"/>
      <c r="D45" s="132" t="s">
        <v>191</v>
      </c>
      <c r="E45" s="194"/>
      <c r="F45" s="132"/>
      <c r="G45" s="860" t="s">
        <v>192</v>
      </c>
      <c r="H45" s="898" t="s">
        <v>42</v>
      </c>
      <c r="I45" s="132"/>
      <c r="J45" s="898" t="s">
        <v>43</v>
      </c>
      <c r="K45" s="898" t="s">
        <v>44</v>
      </c>
      <c r="L45" s="853">
        <v>2008</v>
      </c>
      <c r="M45" s="132"/>
      <c r="N45" s="1026"/>
      <c r="O45" s="132" t="s">
        <v>45</v>
      </c>
      <c r="P45" s="1526">
        <v>1</v>
      </c>
      <c r="Q45" s="900">
        <v>584313</v>
      </c>
      <c r="R45" s="132"/>
    </row>
    <row r="46" spans="1:18" s="890" customFormat="1" ht="20.100000000000001" customHeight="1">
      <c r="A46" s="1531"/>
      <c r="B46" s="2166">
        <v>23</v>
      </c>
      <c r="C46" s="2167"/>
      <c r="D46" s="132" t="s">
        <v>251</v>
      </c>
      <c r="E46" s="194"/>
      <c r="F46" s="132"/>
      <c r="G46" s="860" t="s">
        <v>253</v>
      </c>
      <c r="H46" s="898" t="s">
        <v>42</v>
      </c>
      <c r="I46" s="132"/>
      <c r="J46" s="898" t="s">
        <v>89</v>
      </c>
      <c r="K46" s="898" t="s">
        <v>44</v>
      </c>
      <c r="L46" s="853">
        <v>2008</v>
      </c>
      <c r="M46" s="132"/>
      <c r="N46" s="1026"/>
      <c r="O46" s="132" t="s">
        <v>45</v>
      </c>
      <c r="P46" s="1526">
        <v>2</v>
      </c>
      <c r="Q46" s="900">
        <f>598000*2</f>
        <v>1196000</v>
      </c>
      <c r="R46" s="132"/>
    </row>
    <row r="47" spans="1:18" s="890" customFormat="1" ht="20.100000000000001" customHeight="1">
      <c r="A47" s="1531"/>
      <c r="B47" s="2166">
        <v>24</v>
      </c>
      <c r="C47" s="2167"/>
      <c r="D47" s="132" t="s">
        <v>54</v>
      </c>
      <c r="E47" s="194"/>
      <c r="F47" s="132"/>
      <c r="G47" s="860" t="s">
        <v>56</v>
      </c>
      <c r="H47" s="898" t="s">
        <v>59</v>
      </c>
      <c r="I47" s="132"/>
      <c r="J47" s="898" t="s">
        <v>43</v>
      </c>
      <c r="K47" s="898" t="s">
        <v>44</v>
      </c>
      <c r="L47" s="853">
        <v>2008</v>
      </c>
      <c r="M47" s="132"/>
      <c r="N47" s="1026"/>
      <c r="O47" s="132" t="s">
        <v>45</v>
      </c>
      <c r="P47" s="1526">
        <v>1</v>
      </c>
      <c r="Q47" s="900">
        <v>3590240</v>
      </c>
      <c r="R47" s="901"/>
    </row>
    <row r="48" spans="1:18" s="890" customFormat="1" ht="20.100000000000001" customHeight="1">
      <c r="A48" s="1531"/>
      <c r="B48" s="2166">
        <v>25</v>
      </c>
      <c r="C48" s="2167"/>
      <c r="D48" s="132" t="s">
        <v>54</v>
      </c>
      <c r="E48" s="194"/>
      <c r="F48" s="132"/>
      <c r="G48" s="860" t="s">
        <v>56</v>
      </c>
      <c r="H48" s="898" t="s">
        <v>57</v>
      </c>
      <c r="I48" s="132"/>
      <c r="J48" s="898" t="s">
        <v>43</v>
      </c>
      <c r="K48" s="898" t="s">
        <v>44</v>
      </c>
      <c r="L48" s="853">
        <v>2008</v>
      </c>
      <c r="M48" s="132"/>
      <c r="N48" s="1026"/>
      <c r="O48" s="132" t="s">
        <v>45</v>
      </c>
      <c r="P48" s="1526">
        <v>1</v>
      </c>
      <c r="Q48" s="900">
        <v>4607240</v>
      </c>
      <c r="R48" s="901"/>
    </row>
    <row r="49" spans="1:18" s="890" customFormat="1" ht="20.100000000000001" customHeight="1">
      <c r="A49" s="1531"/>
      <c r="B49" s="2166">
        <v>26</v>
      </c>
      <c r="C49" s="2167"/>
      <c r="D49" s="132" t="s">
        <v>553</v>
      </c>
      <c r="E49" s="194"/>
      <c r="F49" s="132"/>
      <c r="G49" s="860" t="s">
        <v>535</v>
      </c>
      <c r="H49" s="898" t="s">
        <v>773</v>
      </c>
      <c r="I49" s="132"/>
      <c r="J49" s="898" t="s">
        <v>43</v>
      </c>
      <c r="K49" s="898" t="s">
        <v>44</v>
      </c>
      <c r="L49" s="853">
        <v>2008</v>
      </c>
      <c r="M49" s="132"/>
      <c r="N49" s="132"/>
      <c r="O49" s="132" t="s">
        <v>45</v>
      </c>
      <c r="P49" s="1526">
        <v>1</v>
      </c>
      <c r="Q49" s="900">
        <v>4200000</v>
      </c>
      <c r="R49" s="901"/>
    </row>
    <row r="50" spans="1:18" s="890" customFormat="1" ht="20.100000000000001" customHeight="1">
      <c r="A50" s="1531"/>
      <c r="B50" s="2166">
        <v>27</v>
      </c>
      <c r="C50" s="2167"/>
      <c r="D50" s="132" t="s">
        <v>297</v>
      </c>
      <c r="E50" s="194"/>
      <c r="F50" s="132"/>
      <c r="G50" s="860" t="s">
        <v>298</v>
      </c>
      <c r="H50" s="898" t="s">
        <v>42</v>
      </c>
      <c r="I50" s="132"/>
      <c r="J50" s="898" t="s">
        <v>43</v>
      </c>
      <c r="K50" s="898" t="s">
        <v>44</v>
      </c>
      <c r="L50" s="853">
        <v>2008</v>
      </c>
      <c r="M50" s="132"/>
      <c r="N50" s="132"/>
      <c r="O50" s="132" t="s">
        <v>45</v>
      </c>
      <c r="P50" s="1526">
        <v>1</v>
      </c>
      <c r="Q50" s="900">
        <v>3124643</v>
      </c>
      <c r="R50" s="132"/>
    </row>
    <row r="51" spans="1:18" s="890" customFormat="1" ht="20.100000000000001" customHeight="1">
      <c r="A51" s="1531"/>
      <c r="B51" s="2166">
        <v>28</v>
      </c>
      <c r="C51" s="2167"/>
      <c r="D51" s="132" t="s">
        <v>554</v>
      </c>
      <c r="E51" s="194"/>
      <c r="F51" s="132"/>
      <c r="G51" s="860" t="s">
        <v>555</v>
      </c>
      <c r="H51" s="898" t="s">
        <v>566</v>
      </c>
      <c r="I51" s="132"/>
      <c r="J51" s="898" t="s">
        <v>125</v>
      </c>
      <c r="K51" s="898" t="s">
        <v>44</v>
      </c>
      <c r="L51" s="853">
        <v>2009</v>
      </c>
      <c r="M51" s="132"/>
      <c r="N51" s="132"/>
      <c r="O51" s="132" t="s">
        <v>45</v>
      </c>
      <c r="P51" s="1526">
        <v>1</v>
      </c>
      <c r="Q51" s="900">
        <v>3142752</v>
      </c>
      <c r="R51" s="901"/>
    </row>
    <row r="52" spans="1:18" s="890" customFormat="1" ht="20.100000000000001" customHeight="1">
      <c r="A52" s="1531"/>
      <c r="B52" s="2166">
        <v>29</v>
      </c>
      <c r="C52" s="2167"/>
      <c r="D52" s="132" t="s">
        <v>70</v>
      </c>
      <c r="E52" s="194"/>
      <c r="F52" s="132"/>
      <c r="G52" s="860" t="s">
        <v>71</v>
      </c>
      <c r="H52" s="898" t="s">
        <v>72</v>
      </c>
      <c r="I52" s="132"/>
      <c r="J52" s="898" t="s">
        <v>43</v>
      </c>
      <c r="K52" s="898" t="s">
        <v>44</v>
      </c>
      <c r="L52" s="853">
        <v>2009</v>
      </c>
      <c r="M52" s="132"/>
      <c r="N52" s="132"/>
      <c r="O52" s="132" t="s">
        <v>242</v>
      </c>
      <c r="P52" s="1526">
        <v>1</v>
      </c>
      <c r="Q52" s="782">
        <v>4867500</v>
      </c>
      <c r="R52" s="132"/>
    </row>
    <row r="53" spans="1:18" s="890" customFormat="1" ht="20.100000000000001" customHeight="1">
      <c r="A53" s="1531"/>
      <c r="B53" s="2166">
        <v>30</v>
      </c>
      <c r="C53" s="2167"/>
      <c r="D53" s="132" t="s">
        <v>106</v>
      </c>
      <c r="E53" s="194"/>
      <c r="F53" s="132"/>
      <c r="G53" s="860" t="s">
        <v>107</v>
      </c>
      <c r="H53" s="901" t="s">
        <v>1192</v>
      </c>
      <c r="I53" s="132"/>
      <c r="J53" s="898" t="s">
        <v>43</v>
      </c>
      <c r="K53" s="898" t="s">
        <v>44</v>
      </c>
      <c r="L53" s="853">
        <v>2009</v>
      </c>
      <c r="M53" s="132"/>
      <c r="N53" s="132"/>
      <c r="O53" s="132" t="s">
        <v>242</v>
      </c>
      <c r="P53" s="1526">
        <v>1</v>
      </c>
      <c r="Q53" s="900">
        <v>2057000</v>
      </c>
      <c r="R53" s="132"/>
    </row>
    <row r="54" spans="1:18" s="890" customFormat="1" ht="20.100000000000001" customHeight="1">
      <c r="A54" s="1531"/>
      <c r="B54" s="2166">
        <v>31</v>
      </c>
      <c r="C54" s="2167"/>
      <c r="D54" s="132" t="s">
        <v>134</v>
      </c>
      <c r="E54" s="194"/>
      <c r="F54" s="132"/>
      <c r="G54" s="860" t="s">
        <v>135</v>
      </c>
      <c r="H54" s="898" t="s">
        <v>137</v>
      </c>
      <c r="I54" s="132"/>
      <c r="J54" s="898" t="s">
        <v>559</v>
      </c>
      <c r="K54" s="898" t="s">
        <v>44</v>
      </c>
      <c r="L54" s="853">
        <v>2009</v>
      </c>
      <c r="M54" s="132"/>
      <c r="N54" s="132"/>
      <c r="O54" s="132" t="s">
        <v>45</v>
      </c>
      <c r="P54" s="1526">
        <v>1</v>
      </c>
      <c r="Q54" s="900">
        <v>2438386</v>
      </c>
      <c r="R54" s="132"/>
    </row>
    <row r="55" spans="1:18" s="890" customFormat="1" ht="20.100000000000001" customHeight="1">
      <c r="A55" s="1531"/>
      <c r="B55" s="2166">
        <v>32</v>
      </c>
      <c r="C55" s="2167"/>
      <c r="D55" s="132" t="s">
        <v>51</v>
      </c>
      <c r="E55" s="194"/>
      <c r="F55" s="132"/>
      <c r="G55" s="860" t="s">
        <v>53</v>
      </c>
      <c r="H55" s="898" t="s">
        <v>1194</v>
      </c>
      <c r="I55" s="132"/>
      <c r="J55" s="898" t="s">
        <v>43</v>
      </c>
      <c r="K55" s="898" t="s">
        <v>44</v>
      </c>
      <c r="L55" s="853">
        <v>2010</v>
      </c>
      <c r="M55" s="132"/>
      <c r="N55" s="132"/>
      <c r="O55" s="132" t="s">
        <v>45</v>
      </c>
      <c r="P55" s="1526">
        <v>1</v>
      </c>
      <c r="Q55" s="900">
        <v>1711875</v>
      </c>
      <c r="R55" s="132"/>
    </row>
    <row r="56" spans="1:18" s="890" customFormat="1" ht="20.100000000000001" customHeight="1">
      <c r="A56" s="1531"/>
      <c r="B56" s="2166">
        <v>33</v>
      </c>
      <c r="C56" s="2167"/>
      <c r="D56" s="132" t="s">
        <v>562</v>
      </c>
      <c r="E56" s="194"/>
      <c r="F56" s="132"/>
      <c r="G56" s="860" t="s">
        <v>754</v>
      </c>
      <c r="H56" s="898" t="s">
        <v>1241</v>
      </c>
      <c r="I56" s="132"/>
      <c r="J56" s="898" t="s">
        <v>43</v>
      </c>
      <c r="K56" s="898" t="s">
        <v>44</v>
      </c>
      <c r="L56" s="853">
        <v>2010</v>
      </c>
      <c r="M56" s="132"/>
      <c r="N56" s="132"/>
      <c r="O56" s="132" t="s">
        <v>45</v>
      </c>
      <c r="P56" s="1526">
        <v>1</v>
      </c>
      <c r="Q56" s="900">
        <v>6325000</v>
      </c>
      <c r="R56" s="132"/>
    </row>
    <row r="57" spans="1:18" s="890" customFormat="1" ht="20.100000000000001" customHeight="1">
      <c r="A57" s="1531"/>
      <c r="B57" s="2166">
        <v>34</v>
      </c>
      <c r="C57" s="2167"/>
      <c r="D57" s="132" t="s">
        <v>157</v>
      </c>
      <c r="E57" s="194"/>
      <c r="F57" s="132"/>
      <c r="G57" s="860" t="s">
        <v>829</v>
      </c>
      <c r="H57" s="898"/>
      <c r="I57" s="132"/>
      <c r="J57" s="898" t="s">
        <v>197</v>
      </c>
      <c r="K57" s="898"/>
      <c r="L57" s="853">
        <v>2012</v>
      </c>
      <c r="M57" s="132"/>
      <c r="N57" s="132"/>
      <c r="O57" s="132" t="s">
        <v>45</v>
      </c>
      <c r="P57" s="1526">
        <v>1</v>
      </c>
      <c r="Q57" s="900">
        <v>50400250</v>
      </c>
      <c r="R57" s="132"/>
    </row>
    <row r="58" spans="1:18" s="890" customFormat="1" ht="20.100000000000001" customHeight="1">
      <c r="A58" s="1531"/>
      <c r="B58" s="2166">
        <v>35</v>
      </c>
      <c r="C58" s="2167"/>
      <c r="D58" s="132"/>
      <c r="E58" s="194"/>
      <c r="F58" s="132"/>
      <c r="G58" s="860" t="s">
        <v>1236</v>
      </c>
      <c r="H58" s="898" t="s">
        <v>1242</v>
      </c>
      <c r="I58" s="132"/>
      <c r="J58" s="898" t="s">
        <v>85</v>
      </c>
      <c r="K58" s="898"/>
      <c r="L58" s="853">
        <v>2004</v>
      </c>
      <c r="M58" s="132"/>
      <c r="N58" s="132"/>
      <c r="O58" s="132" t="s">
        <v>45</v>
      </c>
      <c r="P58" s="1526">
        <v>1</v>
      </c>
      <c r="Q58" s="782">
        <v>2000000</v>
      </c>
      <c r="R58" s="132"/>
    </row>
    <row r="59" spans="1:18" s="890" customFormat="1" ht="20.100000000000001" customHeight="1">
      <c r="A59" s="1531"/>
      <c r="B59" s="2166">
        <v>36</v>
      </c>
      <c r="C59" s="2167"/>
      <c r="D59" s="132"/>
      <c r="E59" s="194"/>
      <c r="F59" s="132"/>
      <c r="G59" s="860" t="s">
        <v>342</v>
      </c>
      <c r="H59" s="898" t="s">
        <v>1243</v>
      </c>
      <c r="I59" s="132"/>
      <c r="J59" s="898" t="s">
        <v>85</v>
      </c>
      <c r="K59" s="898" t="s">
        <v>44</v>
      </c>
      <c r="L59" s="853">
        <v>2012</v>
      </c>
      <c r="M59" s="132"/>
      <c r="N59" s="132"/>
      <c r="O59" s="132" t="s">
        <v>45</v>
      </c>
      <c r="P59" s="1526">
        <v>1</v>
      </c>
      <c r="Q59" s="900">
        <v>2300000</v>
      </c>
      <c r="R59" s="132"/>
    </row>
    <row r="60" spans="1:18" s="890" customFormat="1" ht="20.100000000000001" customHeight="1">
      <c r="A60" s="1531"/>
      <c r="B60" s="2166">
        <v>37</v>
      </c>
      <c r="C60" s="2167"/>
      <c r="D60" s="132"/>
      <c r="E60" s="194"/>
      <c r="F60" s="132"/>
      <c r="G60" s="983" t="s">
        <v>1237</v>
      </c>
      <c r="H60" s="898" t="s">
        <v>1243</v>
      </c>
      <c r="I60" s="132"/>
      <c r="J60" s="898" t="s">
        <v>85</v>
      </c>
      <c r="K60" s="898" t="s">
        <v>44</v>
      </c>
      <c r="L60" s="853">
        <v>2012</v>
      </c>
      <c r="M60" s="132"/>
      <c r="N60" s="132"/>
      <c r="O60" s="132" t="s">
        <v>45</v>
      </c>
      <c r="P60" s="1526">
        <v>3</v>
      </c>
      <c r="Q60" s="900">
        <v>6000000</v>
      </c>
      <c r="R60" s="132"/>
    </row>
    <row r="61" spans="1:18" s="890" customFormat="1" ht="20.100000000000001" customHeight="1">
      <c r="A61" s="1531"/>
      <c r="B61" s="2166">
        <v>38</v>
      </c>
      <c r="C61" s="2167"/>
      <c r="D61" s="132"/>
      <c r="E61" s="194"/>
      <c r="F61" s="132"/>
      <c r="G61" s="860" t="s">
        <v>1238</v>
      </c>
      <c r="H61" s="901"/>
      <c r="I61" s="132"/>
      <c r="J61" s="898" t="s">
        <v>89</v>
      </c>
      <c r="K61" s="898" t="s">
        <v>44</v>
      </c>
      <c r="L61" s="853">
        <v>2012</v>
      </c>
      <c r="M61" s="132"/>
      <c r="N61" s="132"/>
      <c r="O61" s="132" t="s">
        <v>45</v>
      </c>
      <c r="P61" s="1526">
        <v>1</v>
      </c>
      <c r="Q61" s="900">
        <v>4000000</v>
      </c>
      <c r="R61" s="132"/>
    </row>
    <row r="62" spans="1:18" s="890" customFormat="1" ht="20.100000000000001" customHeight="1">
      <c r="A62" s="1531"/>
      <c r="B62" s="2166">
        <v>39</v>
      </c>
      <c r="C62" s="2167"/>
      <c r="D62" s="132"/>
      <c r="E62" s="194"/>
      <c r="F62" s="132"/>
      <c r="G62" s="860" t="s">
        <v>1239</v>
      </c>
      <c r="H62" s="901"/>
      <c r="I62" s="132"/>
      <c r="J62" s="898" t="s">
        <v>85</v>
      </c>
      <c r="K62" s="898" t="s">
        <v>44</v>
      </c>
      <c r="L62" s="853">
        <v>2012</v>
      </c>
      <c r="M62" s="132"/>
      <c r="N62" s="132"/>
      <c r="O62" s="132" t="s">
        <v>45</v>
      </c>
      <c r="P62" s="1526">
        <v>2</v>
      </c>
      <c r="Q62" s="900">
        <v>5000000</v>
      </c>
      <c r="R62" s="132"/>
    </row>
    <row r="63" spans="1:18" s="890" customFormat="1" ht="20.100000000000001" customHeight="1">
      <c r="A63" s="1531"/>
      <c r="B63" s="2168">
        <v>40</v>
      </c>
      <c r="C63" s="2169"/>
      <c r="D63" s="187"/>
      <c r="E63" s="902"/>
      <c r="F63" s="187"/>
      <c r="G63" s="903" t="s">
        <v>1240</v>
      </c>
      <c r="H63" s="907" t="s">
        <v>1243</v>
      </c>
      <c r="I63" s="187"/>
      <c r="J63" s="904" t="s">
        <v>125</v>
      </c>
      <c r="K63" s="904" t="s">
        <v>44</v>
      </c>
      <c r="L63" s="869">
        <v>2012</v>
      </c>
      <c r="M63" s="187"/>
      <c r="N63" s="187"/>
      <c r="O63" s="187" t="s">
        <v>45</v>
      </c>
      <c r="P63" s="1527">
        <v>1</v>
      </c>
      <c r="Q63" s="906">
        <v>3000000</v>
      </c>
      <c r="R63" s="187"/>
    </row>
    <row r="64" spans="1:18" s="914" customFormat="1" ht="20.100000000000001" customHeight="1">
      <c r="A64" s="194"/>
      <c r="B64" s="1014"/>
      <c r="C64" s="1014"/>
      <c r="D64" s="194"/>
      <c r="E64" s="194"/>
      <c r="F64" s="194"/>
      <c r="G64" s="909"/>
      <c r="H64" s="233"/>
      <c r="I64" s="194"/>
      <c r="J64" s="233"/>
      <c r="K64" s="233"/>
      <c r="L64" s="910"/>
      <c r="M64" s="194"/>
      <c r="O64" s="194"/>
      <c r="P64" s="911">
        <f>SUM(P40:P63)</f>
        <v>31</v>
      </c>
      <c r="Q64" s="912">
        <f>SUM(Q40:Q63)</f>
        <v>117575949</v>
      </c>
      <c r="R64" s="194"/>
    </row>
    <row r="65" spans="1:18" s="914" customFormat="1" ht="20.100000000000001" customHeight="1">
      <c r="A65" s="194"/>
      <c r="B65" s="1014"/>
      <c r="C65" s="1014"/>
      <c r="D65" s="194"/>
      <c r="E65" s="194"/>
      <c r="F65" s="194"/>
      <c r="G65" s="909"/>
      <c r="H65" s="233"/>
      <c r="I65" s="194"/>
      <c r="J65" s="233"/>
      <c r="K65" s="233"/>
      <c r="L65" s="910"/>
      <c r="M65" s="194"/>
      <c r="O65" s="194"/>
      <c r="P65" s="1513"/>
      <c r="Q65" s="915"/>
      <c r="R65" s="194"/>
    </row>
    <row r="66" spans="1:18" s="1531" customFormat="1" ht="29.25" customHeight="1">
      <c r="B66" s="2153" t="s">
        <v>10</v>
      </c>
      <c r="C66" s="2153"/>
      <c r="D66" s="2153"/>
      <c r="E66" s="2153"/>
      <c r="F66" s="2153"/>
      <c r="G66" s="2153" t="s">
        <v>11</v>
      </c>
      <c r="H66" s="2153"/>
      <c r="I66" s="2153"/>
      <c r="J66" s="2153" t="s">
        <v>15</v>
      </c>
      <c r="K66" s="2153" t="s">
        <v>13</v>
      </c>
      <c r="L66" s="2153" t="s">
        <v>700</v>
      </c>
      <c r="M66" s="2153" t="s">
        <v>701</v>
      </c>
      <c r="N66" s="2153" t="s">
        <v>16</v>
      </c>
      <c r="O66" s="2153" t="s">
        <v>702</v>
      </c>
      <c r="P66" s="2153" t="s">
        <v>12</v>
      </c>
      <c r="Q66" s="2153"/>
      <c r="R66" s="2153" t="s">
        <v>17</v>
      </c>
    </row>
    <row r="67" spans="1:18" s="1531" customFormat="1" ht="29.25" customHeight="1">
      <c r="B67" s="2153" t="s">
        <v>18</v>
      </c>
      <c r="C67" s="2153"/>
      <c r="D67" s="2153" t="s">
        <v>19</v>
      </c>
      <c r="E67" s="2153" t="s">
        <v>20</v>
      </c>
      <c r="F67" s="2153"/>
      <c r="G67" s="2153" t="s">
        <v>21</v>
      </c>
      <c r="H67" s="2153" t="s">
        <v>14</v>
      </c>
      <c r="I67" s="2153" t="s">
        <v>505</v>
      </c>
      <c r="J67" s="2153"/>
      <c r="K67" s="2153"/>
      <c r="L67" s="2153"/>
      <c r="M67" s="2153"/>
      <c r="N67" s="2153"/>
      <c r="O67" s="2153"/>
      <c r="P67" s="2153"/>
      <c r="Q67" s="2153"/>
      <c r="R67" s="2153"/>
    </row>
    <row r="68" spans="1:18" s="1531" customFormat="1" ht="29.25" customHeight="1">
      <c r="B68" s="2153"/>
      <c r="C68" s="2153"/>
      <c r="D68" s="2153"/>
      <c r="E68" s="2153"/>
      <c r="F68" s="2153"/>
      <c r="G68" s="2153"/>
      <c r="H68" s="2153"/>
      <c r="I68" s="2153"/>
      <c r="J68" s="2153"/>
      <c r="K68" s="2153"/>
      <c r="L68" s="2153"/>
      <c r="M68" s="2153"/>
      <c r="N68" s="2153"/>
      <c r="O68" s="2153"/>
      <c r="P68" s="1525" t="s">
        <v>22</v>
      </c>
      <c r="Q68" s="885" t="s">
        <v>23</v>
      </c>
      <c r="R68" s="2153"/>
    </row>
    <row r="69" spans="1:18" s="1531" customFormat="1" ht="20.100000000000001" customHeight="1">
      <c r="B69" s="2160" t="s">
        <v>24</v>
      </c>
      <c r="C69" s="2161"/>
      <c r="D69" s="1532" t="s">
        <v>25</v>
      </c>
      <c r="E69" s="1916" t="s">
        <v>26</v>
      </c>
      <c r="F69" s="1917"/>
      <c r="G69" s="887" t="s">
        <v>27</v>
      </c>
      <c r="H69" s="887" t="s">
        <v>28</v>
      </c>
      <c r="I69" s="887" t="s">
        <v>29</v>
      </c>
      <c r="J69" s="887" t="s">
        <v>30</v>
      </c>
      <c r="K69" s="887" t="s">
        <v>31</v>
      </c>
      <c r="L69" s="888" t="s">
        <v>32</v>
      </c>
      <c r="M69" s="887" t="s">
        <v>33</v>
      </c>
      <c r="N69" s="887" t="s">
        <v>34</v>
      </c>
      <c r="O69" s="887" t="s">
        <v>35</v>
      </c>
      <c r="P69" s="887" t="s">
        <v>36</v>
      </c>
      <c r="Q69" s="889" t="s">
        <v>37</v>
      </c>
      <c r="R69" s="887" t="s">
        <v>38</v>
      </c>
    </row>
    <row r="70" spans="1:18" s="890" customFormat="1" ht="12.75" customHeight="1">
      <c r="A70" s="1531"/>
      <c r="B70" s="1911"/>
      <c r="C70" s="1912"/>
      <c r="D70" s="1912"/>
      <c r="E70" s="1912"/>
      <c r="F70" s="1912"/>
      <c r="G70" s="1912"/>
      <c r="H70" s="1912"/>
      <c r="I70" s="1912"/>
      <c r="J70" s="1912"/>
      <c r="K70" s="1912"/>
      <c r="L70" s="1912"/>
      <c r="M70" s="1912"/>
      <c r="N70" s="1912"/>
      <c r="O70" s="1912"/>
      <c r="P70" s="1912"/>
      <c r="Q70" s="1912"/>
      <c r="R70" s="1937"/>
    </row>
    <row r="71" spans="1:18" s="890" customFormat="1" ht="15" customHeight="1">
      <c r="A71" s="1531"/>
      <c r="B71" s="2170">
        <v>41</v>
      </c>
      <c r="C71" s="2171"/>
      <c r="D71" s="121"/>
      <c r="E71" s="892"/>
      <c r="F71" s="121"/>
      <c r="G71" s="893" t="s">
        <v>319</v>
      </c>
      <c r="H71" s="894" t="s">
        <v>320</v>
      </c>
      <c r="I71" s="121"/>
      <c r="J71" s="894" t="s">
        <v>197</v>
      </c>
      <c r="K71" s="894" t="s">
        <v>44</v>
      </c>
      <c r="L71" s="916">
        <v>2012</v>
      </c>
      <c r="M71" s="121"/>
      <c r="N71" s="121"/>
      <c r="O71" s="121" t="s">
        <v>45</v>
      </c>
      <c r="P71" s="1514">
        <v>8</v>
      </c>
      <c r="Q71" s="895">
        <v>16000000</v>
      </c>
      <c r="R71" s="121"/>
    </row>
    <row r="72" spans="1:18" s="890" customFormat="1" ht="15" customHeight="1">
      <c r="A72" s="1531"/>
      <c r="B72" s="2166">
        <v>42</v>
      </c>
      <c r="C72" s="2167"/>
      <c r="D72" s="132"/>
      <c r="E72" s="194"/>
      <c r="F72" s="132"/>
      <c r="G72" s="860" t="s">
        <v>253</v>
      </c>
      <c r="H72" s="898"/>
      <c r="I72" s="132"/>
      <c r="J72" s="898" t="s">
        <v>85</v>
      </c>
      <c r="K72" s="898" t="s">
        <v>44</v>
      </c>
      <c r="L72" s="853">
        <v>2012</v>
      </c>
      <c r="M72" s="132"/>
      <c r="N72" s="132"/>
      <c r="O72" s="132" t="s">
        <v>45</v>
      </c>
      <c r="P72" s="1526">
        <v>8</v>
      </c>
      <c r="Q72" s="900">
        <v>4000000</v>
      </c>
      <c r="R72" s="132"/>
    </row>
    <row r="73" spans="1:18" s="890" customFormat="1" ht="15" customHeight="1">
      <c r="A73" s="1531"/>
      <c r="B73" s="2166">
        <v>43</v>
      </c>
      <c r="C73" s="2167"/>
      <c r="D73" s="132"/>
      <c r="E73" s="194"/>
      <c r="F73" s="132"/>
      <c r="G73" s="860" t="s">
        <v>342</v>
      </c>
      <c r="H73" s="898" t="s">
        <v>1215</v>
      </c>
      <c r="I73" s="132"/>
      <c r="J73" s="898" t="s">
        <v>85</v>
      </c>
      <c r="K73" s="898" t="s">
        <v>44</v>
      </c>
      <c r="L73" s="853">
        <v>2012</v>
      </c>
      <c r="M73" s="132"/>
      <c r="N73" s="132"/>
      <c r="O73" s="132" t="s">
        <v>45</v>
      </c>
      <c r="P73" s="1526">
        <v>2</v>
      </c>
      <c r="Q73" s="900">
        <v>4000000</v>
      </c>
      <c r="R73" s="132"/>
    </row>
    <row r="74" spans="1:18" s="890" customFormat="1" ht="15" customHeight="1">
      <c r="A74" s="1531"/>
      <c r="B74" s="2166">
        <v>44</v>
      </c>
      <c r="C74" s="2167"/>
      <c r="D74" s="132"/>
      <c r="E74" s="194"/>
      <c r="F74" s="132"/>
      <c r="G74" s="860" t="s">
        <v>53</v>
      </c>
      <c r="H74" s="898" t="s">
        <v>1244</v>
      </c>
      <c r="I74" s="132"/>
      <c r="J74" s="898" t="s">
        <v>85</v>
      </c>
      <c r="K74" s="898" t="s">
        <v>44</v>
      </c>
      <c r="L74" s="853">
        <v>2012</v>
      </c>
      <c r="M74" s="132"/>
      <c r="N74" s="132"/>
      <c r="O74" s="132" t="s">
        <v>45</v>
      </c>
      <c r="P74" s="1526">
        <v>2</v>
      </c>
      <c r="Q74" s="900">
        <v>2400000</v>
      </c>
      <c r="R74" s="132"/>
    </row>
    <row r="75" spans="1:18" s="890" customFormat="1" ht="15" customHeight="1">
      <c r="A75" s="1531"/>
      <c r="B75" s="2166">
        <v>45</v>
      </c>
      <c r="C75" s="2167"/>
      <c r="D75" s="132"/>
      <c r="E75" s="194"/>
      <c r="F75" s="132"/>
      <c r="G75" s="860" t="s">
        <v>53</v>
      </c>
      <c r="H75" s="898" t="s">
        <v>1245</v>
      </c>
      <c r="I75" s="132"/>
      <c r="J75" s="898" t="s">
        <v>85</v>
      </c>
      <c r="K75" s="898" t="s">
        <v>44</v>
      </c>
      <c r="L75" s="853">
        <v>2012</v>
      </c>
      <c r="M75" s="132"/>
      <c r="N75" s="132"/>
      <c r="O75" s="132" t="s">
        <v>45</v>
      </c>
      <c r="P75" s="1526">
        <v>1</v>
      </c>
      <c r="Q75" s="900">
        <v>1700000</v>
      </c>
      <c r="R75" s="132"/>
    </row>
    <row r="76" spans="1:18" s="890" customFormat="1" ht="15" customHeight="1">
      <c r="A76" s="1531"/>
      <c r="B76" s="2166">
        <v>46</v>
      </c>
      <c r="C76" s="2167"/>
      <c r="D76" s="132"/>
      <c r="E76" s="194"/>
      <c r="F76" s="132"/>
      <c r="G76" s="860" t="s">
        <v>260</v>
      </c>
      <c r="H76" s="898" t="s">
        <v>1246</v>
      </c>
      <c r="I76" s="132"/>
      <c r="J76" s="898" t="s">
        <v>197</v>
      </c>
      <c r="K76" s="898" t="s">
        <v>44</v>
      </c>
      <c r="L76" s="853">
        <v>2012</v>
      </c>
      <c r="M76" s="132"/>
      <c r="N76" s="132"/>
      <c r="O76" s="132" t="s">
        <v>45</v>
      </c>
      <c r="P76" s="1526">
        <v>1</v>
      </c>
      <c r="Q76" s="900">
        <v>700000</v>
      </c>
      <c r="R76" s="132"/>
    </row>
    <row r="77" spans="1:18" s="890" customFormat="1" ht="19.5" customHeight="1">
      <c r="A77" s="1531"/>
      <c r="B77" s="2166">
        <v>47</v>
      </c>
      <c r="C77" s="2167"/>
      <c r="D77" s="132"/>
      <c r="E77" s="194"/>
      <c r="F77" s="132"/>
      <c r="G77" s="860" t="s">
        <v>260</v>
      </c>
      <c r="H77" s="898" t="s">
        <v>1247</v>
      </c>
      <c r="I77" s="132"/>
      <c r="J77" s="898" t="s">
        <v>197</v>
      </c>
      <c r="K77" s="898" t="s">
        <v>44</v>
      </c>
      <c r="L77" s="853">
        <v>2012</v>
      </c>
      <c r="M77" s="132"/>
      <c r="N77" s="132"/>
      <c r="O77" s="132" t="s">
        <v>45</v>
      </c>
      <c r="P77" s="1526">
        <v>1</v>
      </c>
      <c r="Q77" s="900">
        <v>1500000</v>
      </c>
      <c r="R77" s="132"/>
    </row>
    <row r="78" spans="1:18" s="890" customFormat="1" ht="19.5" customHeight="1">
      <c r="A78" s="1531"/>
      <c r="B78" s="2166">
        <v>48</v>
      </c>
      <c r="C78" s="2167"/>
      <c r="D78" s="132"/>
      <c r="E78" s="194"/>
      <c r="F78" s="132"/>
      <c r="G78" s="860" t="s">
        <v>1197</v>
      </c>
      <c r="H78" s="898" t="s">
        <v>1248</v>
      </c>
      <c r="I78" s="132"/>
      <c r="J78" s="898" t="s">
        <v>85</v>
      </c>
      <c r="K78" s="898" t="s">
        <v>44</v>
      </c>
      <c r="L78" s="853">
        <v>2012</v>
      </c>
      <c r="M78" s="132"/>
      <c r="N78" s="132"/>
      <c r="O78" s="132" t="s">
        <v>45</v>
      </c>
      <c r="P78" s="1526">
        <v>1</v>
      </c>
      <c r="Q78" s="900">
        <v>5000000</v>
      </c>
      <c r="R78" s="132"/>
    </row>
    <row r="79" spans="1:18" s="890" customFormat="1" ht="19.5" customHeight="1">
      <c r="A79" s="1531"/>
      <c r="B79" s="2166">
        <v>49</v>
      </c>
      <c r="C79" s="2167"/>
      <c r="D79" s="132"/>
      <c r="E79" s="194"/>
      <c r="F79" s="132"/>
      <c r="G79" s="860" t="s">
        <v>417</v>
      </c>
      <c r="H79" s="898" t="s">
        <v>1249</v>
      </c>
      <c r="I79" s="132"/>
      <c r="J79" s="898" t="s">
        <v>85</v>
      </c>
      <c r="K79" s="898" t="s">
        <v>44</v>
      </c>
      <c r="L79" s="853">
        <v>2012</v>
      </c>
      <c r="M79" s="132"/>
      <c r="N79" s="132"/>
      <c r="O79" s="132" t="s">
        <v>45</v>
      </c>
      <c r="P79" s="1526">
        <v>1</v>
      </c>
      <c r="Q79" s="900">
        <v>3000000</v>
      </c>
      <c r="R79" s="132"/>
    </row>
    <row r="80" spans="1:18" s="890" customFormat="1" ht="19.5" customHeight="1">
      <c r="A80" s="1531"/>
      <c r="B80" s="2166">
        <v>50</v>
      </c>
      <c r="C80" s="2167"/>
      <c r="D80" s="132"/>
      <c r="E80" s="194"/>
      <c r="F80" s="132"/>
      <c r="G80" s="860" t="s">
        <v>675</v>
      </c>
      <c r="H80" s="898" t="s">
        <v>542</v>
      </c>
      <c r="I80" s="132"/>
      <c r="J80" s="898" t="s">
        <v>85</v>
      </c>
      <c r="K80" s="898" t="s">
        <v>44</v>
      </c>
      <c r="L80" s="853">
        <v>2012</v>
      </c>
      <c r="M80" s="132"/>
      <c r="N80" s="132"/>
      <c r="O80" s="132" t="s">
        <v>45</v>
      </c>
      <c r="P80" s="1526">
        <v>1</v>
      </c>
      <c r="Q80" s="900">
        <v>6000000</v>
      </c>
      <c r="R80" s="132"/>
    </row>
    <row r="81" spans="1:21" s="890" customFormat="1" ht="20.100000000000001" customHeight="1">
      <c r="A81" s="1531"/>
      <c r="B81" s="2166">
        <v>51</v>
      </c>
      <c r="C81" s="2167"/>
      <c r="D81" s="132"/>
      <c r="E81" s="194"/>
      <c r="F81" s="132"/>
      <c r="G81" s="860" t="s">
        <v>117</v>
      </c>
      <c r="H81" s="898" t="s">
        <v>1250</v>
      </c>
      <c r="I81" s="132"/>
      <c r="J81" s="898" t="s">
        <v>85</v>
      </c>
      <c r="K81" s="898" t="s">
        <v>44</v>
      </c>
      <c r="L81" s="853">
        <v>2012</v>
      </c>
      <c r="M81" s="132"/>
      <c r="N81" s="132"/>
      <c r="O81" s="132" t="s">
        <v>45</v>
      </c>
      <c r="P81" s="1526">
        <v>1</v>
      </c>
      <c r="Q81" s="900">
        <v>600000</v>
      </c>
      <c r="R81" s="132"/>
    </row>
    <row r="82" spans="1:21" s="890" customFormat="1" ht="20.100000000000001" customHeight="1">
      <c r="A82" s="1531"/>
      <c r="B82" s="2166">
        <v>52</v>
      </c>
      <c r="C82" s="2167"/>
      <c r="D82" s="198"/>
      <c r="E82" s="194"/>
      <c r="F82" s="198"/>
      <c r="G82" s="851" t="s">
        <v>298</v>
      </c>
      <c r="H82" s="852"/>
      <c r="I82" s="852"/>
      <c r="J82" s="852" t="s">
        <v>197</v>
      </c>
      <c r="K82" s="852" t="s">
        <v>44</v>
      </c>
      <c r="L82" s="853">
        <v>2012</v>
      </c>
      <c r="M82" s="198"/>
      <c r="N82" s="198"/>
      <c r="O82" s="198" t="s">
        <v>45</v>
      </c>
      <c r="P82" s="1535">
        <v>3</v>
      </c>
      <c r="Q82" s="1008">
        <v>13345000</v>
      </c>
      <c r="R82" s="132"/>
    </row>
    <row r="83" spans="1:21" s="890" customFormat="1" ht="20.100000000000001" customHeight="1">
      <c r="A83" s="1531"/>
      <c r="B83" s="2166">
        <v>53</v>
      </c>
      <c r="C83" s="2167"/>
      <c r="D83" s="214"/>
      <c r="E83" s="922"/>
      <c r="F83" s="198"/>
      <c r="G83" s="851" t="s">
        <v>478</v>
      </c>
      <c r="H83" s="985" t="s">
        <v>228</v>
      </c>
      <c r="I83" s="852"/>
      <c r="J83" s="852" t="s">
        <v>141</v>
      </c>
      <c r="K83" s="852" t="s">
        <v>44</v>
      </c>
      <c r="L83" s="853">
        <v>2012</v>
      </c>
      <c r="M83" s="198"/>
      <c r="N83" s="198"/>
      <c r="O83" s="198" t="s">
        <v>45</v>
      </c>
      <c r="P83" s="1535">
        <v>4</v>
      </c>
      <c r="Q83" s="813">
        <v>740000</v>
      </c>
      <c r="R83" s="985"/>
    </row>
    <row r="84" spans="1:21" s="1531" customFormat="1" ht="20.100000000000001" customHeight="1">
      <c r="B84" s="2166">
        <v>54</v>
      </c>
      <c r="C84" s="2167"/>
      <c r="D84" s="865"/>
      <c r="E84" s="928"/>
      <c r="F84" s="929"/>
      <c r="G84" s="861" t="s">
        <v>95</v>
      </c>
      <c r="H84" s="862" t="s">
        <v>1251</v>
      </c>
      <c r="I84" s="863"/>
      <c r="J84" s="863" t="s">
        <v>85</v>
      </c>
      <c r="K84" s="863" t="s">
        <v>44</v>
      </c>
      <c r="L84" s="864">
        <v>2012</v>
      </c>
      <c r="M84" s="865"/>
      <c r="N84" s="865"/>
      <c r="O84" s="865" t="s">
        <v>45</v>
      </c>
      <c r="P84" s="1534">
        <v>3</v>
      </c>
      <c r="Q84" s="866">
        <v>3600000</v>
      </c>
      <c r="R84" s="846"/>
      <c r="S84" s="922"/>
    </row>
    <row r="85" spans="1:21" s="1531" customFormat="1" ht="20.100000000000001" customHeight="1">
      <c r="B85" s="2166">
        <v>55</v>
      </c>
      <c r="C85" s="2167"/>
      <c r="D85" s="897"/>
      <c r="E85" s="1009"/>
      <c r="F85" s="132"/>
      <c r="G85" s="860" t="s">
        <v>202</v>
      </c>
      <c r="H85" s="846" t="s">
        <v>42</v>
      </c>
      <c r="I85" s="847"/>
      <c r="J85" s="852" t="s">
        <v>43</v>
      </c>
      <c r="K85" s="852" t="s">
        <v>44</v>
      </c>
      <c r="L85" s="848">
        <v>2012</v>
      </c>
      <c r="M85" s="214"/>
      <c r="N85" s="214"/>
      <c r="O85" s="214" t="s">
        <v>45</v>
      </c>
      <c r="P85" s="1536">
        <v>3</v>
      </c>
      <c r="Q85" s="823">
        <f>3580000*3</f>
        <v>10740000</v>
      </c>
      <c r="R85" s="985"/>
    </row>
    <row r="86" spans="1:21" s="764" customFormat="1" ht="21.75" customHeight="1">
      <c r="B86" s="2166">
        <v>56</v>
      </c>
      <c r="C86" s="2167"/>
      <c r="D86" s="198"/>
      <c r="E86" s="865"/>
      <c r="F86" s="198"/>
      <c r="G86" s="845" t="s">
        <v>176</v>
      </c>
      <c r="H86" s="846" t="s">
        <v>1252</v>
      </c>
      <c r="I86" s="847"/>
      <c r="J86" s="847" t="s">
        <v>85</v>
      </c>
      <c r="K86" s="847" t="s">
        <v>44</v>
      </c>
      <c r="L86" s="848">
        <v>2012</v>
      </c>
      <c r="M86" s="214"/>
      <c r="N86" s="214"/>
      <c r="O86" s="214" t="s">
        <v>45</v>
      </c>
      <c r="P86" s="1536">
        <v>1</v>
      </c>
      <c r="Q86" s="823">
        <v>60000000</v>
      </c>
      <c r="R86" s="846"/>
      <c r="T86" s="931"/>
      <c r="U86" s="931"/>
    </row>
    <row r="87" spans="1:21" s="1578" customFormat="1" ht="20.100000000000001" customHeight="1">
      <c r="B87" s="1988">
        <v>57</v>
      </c>
      <c r="C87" s="1989"/>
      <c r="D87" s="775"/>
      <c r="E87" s="772"/>
      <c r="F87" s="776"/>
      <c r="G87" s="777" t="s">
        <v>832</v>
      </c>
      <c r="H87" s="819" t="s">
        <v>1109</v>
      </c>
      <c r="I87" s="783"/>
      <c r="J87" s="779" t="s">
        <v>197</v>
      </c>
      <c r="K87" s="779" t="s">
        <v>44</v>
      </c>
      <c r="L87" s="780">
        <v>2013</v>
      </c>
      <c r="M87" s="775"/>
      <c r="N87" s="775"/>
      <c r="O87" s="775" t="s">
        <v>45</v>
      </c>
      <c r="P87" s="1521">
        <v>2</v>
      </c>
      <c r="Q87" s="823">
        <f>(2550000+255000)*2</f>
        <v>5610000</v>
      </c>
      <c r="R87" s="819"/>
    </row>
    <row r="88" spans="1:21" s="1578" customFormat="1" ht="20.100000000000001" customHeight="1">
      <c r="B88" s="1988">
        <v>58</v>
      </c>
      <c r="C88" s="1989"/>
      <c r="D88" s="775"/>
      <c r="E88" s="772"/>
      <c r="F88" s="776"/>
      <c r="G88" s="777" t="s">
        <v>95</v>
      </c>
      <c r="H88" s="819" t="s">
        <v>1110</v>
      </c>
      <c r="I88" s="783"/>
      <c r="J88" s="779" t="s">
        <v>85</v>
      </c>
      <c r="K88" s="779" t="s">
        <v>44</v>
      </c>
      <c r="L88" s="780">
        <v>2013</v>
      </c>
      <c r="M88" s="775"/>
      <c r="N88" s="775"/>
      <c r="O88" s="775" t="s">
        <v>45</v>
      </c>
      <c r="P88" s="1521">
        <v>1</v>
      </c>
      <c r="Q88" s="823">
        <f>1200000+120000</f>
        <v>1320000</v>
      </c>
      <c r="R88" s="819"/>
    </row>
    <row r="89" spans="1:21" s="1578" customFormat="1" ht="20.100000000000001" customHeight="1">
      <c r="B89" s="1988">
        <v>59</v>
      </c>
      <c r="C89" s="1989"/>
      <c r="D89" s="775"/>
      <c r="E89" s="772"/>
      <c r="F89" s="776"/>
      <c r="G89" s="996" t="s">
        <v>253</v>
      </c>
      <c r="H89" s="1069" t="s">
        <v>865</v>
      </c>
      <c r="I89" s="995"/>
      <c r="J89" s="1069" t="s">
        <v>197</v>
      </c>
      <c r="K89" s="1069" t="s">
        <v>44</v>
      </c>
      <c r="L89" s="780">
        <v>2013</v>
      </c>
      <c r="M89" s="995"/>
      <c r="N89" s="995"/>
      <c r="O89" s="995" t="s">
        <v>45</v>
      </c>
      <c r="P89" s="1054">
        <v>5</v>
      </c>
      <c r="Q89" s="827">
        <f>R89*5</f>
        <v>11989450</v>
      </c>
      <c r="R89" s="995">
        <v>2397890</v>
      </c>
    </row>
    <row r="90" spans="1:21" s="1578" customFormat="1" ht="21.75" customHeight="1">
      <c r="B90" s="1988">
        <v>60</v>
      </c>
      <c r="C90" s="1989"/>
      <c r="D90" s="775"/>
      <c r="E90" s="772"/>
      <c r="F90" s="776"/>
      <c r="G90" s="777" t="s">
        <v>111</v>
      </c>
      <c r="H90" s="819" t="s">
        <v>1116</v>
      </c>
      <c r="I90" s="783"/>
      <c r="J90" s="779" t="s">
        <v>85</v>
      </c>
      <c r="K90" s="779" t="s">
        <v>44</v>
      </c>
      <c r="L90" s="780">
        <v>2013</v>
      </c>
      <c r="M90" s="775"/>
      <c r="N90" s="775"/>
      <c r="O90" s="775" t="s">
        <v>45</v>
      </c>
      <c r="P90" s="1521">
        <v>1</v>
      </c>
      <c r="Q90" s="827">
        <v>12045000</v>
      </c>
      <c r="R90" s="819"/>
    </row>
    <row r="91" spans="1:21" s="1577" customFormat="1" ht="20.100000000000001" customHeight="1">
      <c r="A91" s="1575"/>
      <c r="B91" s="2172">
        <v>61</v>
      </c>
      <c r="C91" s="2173"/>
      <c r="D91" s="1263"/>
      <c r="E91" s="1587"/>
      <c r="F91" s="1263"/>
      <c r="G91" s="1588" t="s">
        <v>840</v>
      </c>
      <c r="H91" s="1589" t="s">
        <v>1111</v>
      </c>
      <c r="I91" s="1263"/>
      <c r="J91" s="1590" t="s">
        <v>85</v>
      </c>
      <c r="K91" s="1590" t="s">
        <v>44</v>
      </c>
      <c r="L91" s="1262">
        <v>2013</v>
      </c>
      <c r="M91" s="1263"/>
      <c r="N91" s="1263"/>
      <c r="O91" s="1263" t="s">
        <v>45</v>
      </c>
      <c r="P91" s="1264">
        <v>1</v>
      </c>
      <c r="Q91" s="1591">
        <v>17325000</v>
      </c>
      <c r="R91" s="995" t="s">
        <v>1278</v>
      </c>
      <c r="S91" s="1582"/>
    </row>
    <row r="92" spans="1:21" s="890" customFormat="1" ht="21.75" customHeight="1">
      <c r="A92" s="883"/>
      <c r="B92" s="908"/>
      <c r="C92" s="908"/>
      <c r="D92" s="233"/>
      <c r="E92" s="233"/>
      <c r="F92" s="194"/>
      <c r="G92" s="909"/>
      <c r="H92" s="913"/>
      <c r="I92" s="233"/>
      <c r="J92" s="233"/>
      <c r="K92" s="233"/>
      <c r="L92" s="993"/>
      <c r="M92" s="233"/>
      <c r="N92" s="1921" t="s">
        <v>724</v>
      </c>
      <c r="O92" s="1922"/>
      <c r="P92" s="1029">
        <f>SUM(P71:P91)</f>
        <v>51</v>
      </c>
      <c r="Q92" s="1030">
        <f>SUM(Q71:Q91)</f>
        <v>181614450</v>
      </c>
      <c r="R92" s="233"/>
      <c r="S92" s="914"/>
    </row>
    <row r="93" spans="1:21" s="890" customFormat="1" ht="20.100000000000001" customHeight="1">
      <c r="B93" s="1015"/>
      <c r="D93" s="1016"/>
      <c r="E93" s="1016"/>
      <c r="F93" s="1016"/>
      <c r="G93" s="1017" t="s">
        <v>711</v>
      </c>
      <c r="H93" s="1018"/>
      <c r="I93" s="1019"/>
      <c r="K93" s="1020"/>
      <c r="L93" s="1031"/>
      <c r="M93" s="1022"/>
      <c r="N93" s="1921" t="s">
        <v>703</v>
      </c>
      <c r="O93" s="1922"/>
      <c r="P93" s="911">
        <f>P92+P64+P33</f>
        <v>206</v>
      </c>
      <c r="Q93" s="941">
        <f>Q92+Q64+Q33</f>
        <v>429882339</v>
      </c>
      <c r="R93" s="1032"/>
    </row>
    <row r="94" spans="1:21" s="873" customFormat="1" ht="18.75" customHeight="1">
      <c r="B94" s="1091"/>
      <c r="D94" s="1939" t="s">
        <v>867</v>
      </c>
      <c r="E94" s="1939"/>
      <c r="F94" s="1939"/>
      <c r="G94" s="1939"/>
      <c r="H94" s="1092"/>
      <c r="I94" s="1896"/>
      <c r="J94" s="1951"/>
      <c r="K94" s="1951"/>
      <c r="L94" s="1093"/>
      <c r="M94" s="1896" t="str">
        <f>'B - P.B'!M119:P119</f>
        <v>Jakarta, 1 Juli 2015</v>
      </c>
      <c r="N94" s="1896"/>
      <c r="O94" s="1896"/>
      <c r="P94" s="1896"/>
      <c r="Q94" s="1094"/>
      <c r="R94" s="1095"/>
    </row>
    <row r="95" spans="1:21" s="873" customFormat="1" ht="18.75" customHeight="1">
      <c r="B95" s="1091"/>
      <c r="D95" s="1948" t="s">
        <v>723</v>
      </c>
      <c r="E95" s="1948"/>
      <c r="F95" s="1948"/>
      <c r="G95" s="1948"/>
      <c r="H95" s="1096"/>
      <c r="I95" s="1097"/>
      <c r="J95" s="1097"/>
      <c r="K95" s="1097"/>
      <c r="L95" s="1093"/>
      <c r="M95" s="1896" t="str">
        <f>'B - P.B'!M120:P120</f>
        <v>Pengurus Barang</v>
      </c>
      <c r="N95" s="1897"/>
      <c r="O95" s="1897"/>
      <c r="P95" s="1897"/>
      <c r="Q95" s="1094"/>
      <c r="R95" s="1095"/>
    </row>
    <row r="96" spans="1:21" s="873" customFormat="1" ht="27" customHeight="1">
      <c r="B96" s="1091"/>
      <c r="D96" s="1949"/>
      <c r="E96" s="1949"/>
      <c r="F96" s="1949"/>
      <c r="G96" s="1949"/>
      <c r="H96" s="1101"/>
      <c r="I96" s="1102"/>
      <c r="J96" s="1102"/>
      <c r="K96" s="1102"/>
      <c r="L96" s="1093"/>
      <c r="M96" s="1904"/>
      <c r="N96" s="1904"/>
      <c r="O96" s="1904"/>
      <c r="P96" s="1904"/>
      <c r="Q96" s="1094"/>
      <c r="R96" s="1095"/>
    </row>
    <row r="97" spans="2:18" s="873" customFormat="1" ht="18.75" customHeight="1">
      <c r="B97" s="1103"/>
      <c r="D97" s="1950" t="s">
        <v>866</v>
      </c>
      <c r="E97" s="1950"/>
      <c r="F97" s="1950"/>
      <c r="G97" s="1950"/>
      <c r="H97" s="1104"/>
      <c r="I97" s="1105"/>
      <c r="J97" s="1105"/>
      <c r="K97" s="1105"/>
      <c r="L97" s="1093"/>
      <c r="M97" s="1962" t="s">
        <v>1131</v>
      </c>
      <c r="N97" s="1905"/>
      <c r="O97" s="1905"/>
      <c r="P97" s="1905"/>
      <c r="Q97" s="1094"/>
      <c r="R97" s="1095"/>
    </row>
    <row r="98" spans="2:18" s="873" customFormat="1" ht="18.75" customHeight="1">
      <c r="B98" s="1091"/>
      <c r="D98" s="1947" t="s">
        <v>913</v>
      </c>
      <c r="E98" s="1947"/>
      <c r="F98" s="1947"/>
      <c r="G98" s="1947"/>
      <c r="H98" s="1106"/>
      <c r="I98" s="1107"/>
      <c r="J98" s="1107"/>
      <c r="K98" s="1107"/>
      <c r="L98" s="1093"/>
      <c r="M98" s="1907" t="s">
        <v>1132</v>
      </c>
      <c r="N98" s="1907"/>
      <c r="O98" s="1907"/>
      <c r="P98" s="1907"/>
      <c r="Q98" s="1094"/>
      <c r="R98" s="1095"/>
    </row>
    <row r="102" spans="2:18">
      <c r="G102" s="947"/>
    </row>
  </sheetData>
  <mergeCells count="133">
    <mergeCell ref="N92:O92"/>
    <mergeCell ref="N93:O93"/>
    <mergeCell ref="B91:C91"/>
    <mergeCell ref="B32:C32"/>
    <mergeCell ref="B88:C88"/>
    <mergeCell ref="B89:C89"/>
    <mergeCell ref="B90:C90"/>
    <mergeCell ref="B87:C87"/>
    <mergeCell ref="B1:R1"/>
    <mergeCell ref="B2:R2"/>
    <mergeCell ref="B12:F12"/>
    <mergeCell ref="G12:I12"/>
    <mergeCell ref="J12:J14"/>
    <mergeCell ref="R12:R14"/>
    <mergeCell ref="B13:C14"/>
    <mergeCell ref="P12:Q13"/>
    <mergeCell ref="G13:G14"/>
    <mergeCell ref="K12:K14"/>
    <mergeCell ref="B19:C19"/>
    <mergeCell ref="P35:Q36"/>
    <mergeCell ref="B50:C50"/>
    <mergeCell ref="B15:C15"/>
    <mergeCell ref="N12:N14"/>
    <mergeCell ref="H13:H14"/>
    <mergeCell ref="D13:D14"/>
    <mergeCell ref="E13:F14"/>
    <mergeCell ref="B26:C26"/>
    <mergeCell ref="E15:F15"/>
    <mergeCell ref="B18:C18"/>
    <mergeCell ref="B21:C21"/>
    <mergeCell ref="B16:R16"/>
    <mergeCell ref="B24:C24"/>
    <mergeCell ref="B25:C25"/>
    <mergeCell ref="I13:I14"/>
    <mergeCell ref="O12:O14"/>
    <mergeCell ref="L12:L14"/>
    <mergeCell ref="M12:M14"/>
    <mergeCell ref="N35:N37"/>
    <mergeCell ref="O35:O37"/>
    <mergeCell ref="B27:C27"/>
    <mergeCell ref="B17:C17"/>
    <mergeCell ref="B20:C20"/>
    <mergeCell ref="B22:C22"/>
    <mergeCell ref="B23:C23"/>
    <mergeCell ref="B28:C28"/>
    <mergeCell ref="J35:J37"/>
    <mergeCell ref="K35:K37"/>
    <mergeCell ref="L35:L37"/>
    <mergeCell ref="B29:C29"/>
    <mergeCell ref="B30:C30"/>
    <mergeCell ref="B31:C31"/>
    <mergeCell ref="B40:C40"/>
    <mergeCell ref="B41:C41"/>
    <mergeCell ref="B35:F35"/>
    <mergeCell ref="B71:C71"/>
    <mergeCell ref="B48:C48"/>
    <mergeCell ref="B66:F66"/>
    <mergeCell ref="B69:C69"/>
    <mergeCell ref="E69:F69"/>
    <mergeCell ref="B43:C43"/>
    <mergeCell ref="B38:C38"/>
    <mergeCell ref="E38:F38"/>
    <mergeCell ref="B39:R39"/>
    <mergeCell ref="M35:M37"/>
    <mergeCell ref="R35:R37"/>
    <mergeCell ref="B36:C37"/>
    <mergeCell ref="D36:D37"/>
    <mergeCell ref="E36:F37"/>
    <mergeCell ref="G36:G37"/>
    <mergeCell ref="H36:H37"/>
    <mergeCell ref="I36:I37"/>
    <mergeCell ref="B42:C42"/>
    <mergeCell ref="G35:I35"/>
    <mergeCell ref="B70:R70"/>
    <mergeCell ref="L66:L68"/>
    <mergeCell ref="B62:C62"/>
    <mergeCell ref="B54:C54"/>
    <mergeCell ref="B55:C55"/>
    <mergeCell ref="O66:O68"/>
    <mergeCell ref="P66:Q67"/>
    <mergeCell ref="R66:R68"/>
    <mergeCell ref="B67:C68"/>
    <mergeCell ref="D67:D68"/>
    <mergeCell ref="G66:I66"/>
    <mergeCell ref="B63:C63"/>
    <mergeCell ref="B58:C58"/>
    <mergeCell ref="B59:C59"/>
    <mergeCell ref="B60:C60"/>
    <mergeCell ref="B56:C56"/>
    <mergeCell ref="J66:J68"/>
    <mergeCell ref="E67:F68"/>
    <mergeCell ref="G67:G68"/>
    <mergeCell ref="M66:M68"/>
    <mergeCell ref="N66:N68"/>
    <mergeCell ref="K66:K68"/>
    <mergeCell ref="H67:H68"/>
    <mergeCell ref="I67:I68"/>
    <mergeCell ref="B44:C44"/>
    <mergeCell ref="B47:C47"/>
    <mergeCell ref="B61:C61"/>
    <mergeCell ref="B52:C52"/>
    <mergeCell ref="B45:C45"/>
    <mergeCell ref="B53:C53"/>
    <mergeCell ref="B51:C51"/>
    <mergeCell ref="B57:C57"/>
    <mergeCell ref="B49:C49"/>
    <mergeCell ref="B46:C46"/>
    <mergeCell ref="M97:P97"/>
    <mergeCell ref="D98:G98"/>
    <mergeCell ref="M98:P98"/>
    <mergeCell ref="D94:G94"/>
    <mergeCell ref="I94:K94"/>
    <mergeCell ref="M94:P94"/>
    <mergeCell ref="D95:G95"/>
    <mergeCell ref="M95:P95"/>
    <mergeCell ref="D96:G96"/>
    <mergeCell ref="M96:P96"/>
    <mergeCell ref="B72:C72"/>
    <mergeCell ref="B83:C83"/>
    <mergeCell ref="B81:C81"/>
    <mergeCell ref="D97:G97"/>
    <mergeCell ref="B73:C73"/>
    <mergeCell ref="B74:C74"/>
    <mergeCell ref="B75:C75"/>
    <mergeCell ref="B76:C76"/>
    <mergeCell ref="B77:C77"/>
    <mergeCell ref="B78:C78"/>
    <mergeCell ref="B79:C79"/>
    <mergeCell ref="B80:C80"/>
    <mergeCell ref="B86:C86"/>
    <mergeCell ref="B84:C84"/>
    <mergeCell ref="B85:C85"/>
    <mergeCell ref="B82:C82"/>
  </mergeCells>
  <phoneticPr fontId="20" type="noConversion"/>
  <pageMargins left="0.3" right="0" top="0.8" bottom="0.5" header="0.31496062992126" footer="0.31496062992126"/>
  <pageSetup paperSize="5" scale="80" orientation="landscape" r:id="rId1"/>
  <headerFooter>
    <oddFooter>&amp;C&amp;8Page &amp;P
&amp;A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A1:U99"/>
  <sheetViews>
    <sheetView topLeftCell="H83" zoomScale="115" zoomScaleNormal="115" workbookViewId="0">
      <selection activeCell="Q91" sqref="Q91"/>
    </sheetView>
  </sheetViews>
  <sheetFormatPr defaultRowHeight="11.25"/>
  <cols>
    <col min="1" max="1" width="3" style="890" customWidth="1"/>
    <col min="2" max="2" width="2.85546875" style="890" customWidth="1"/>
    <col min="3" max="3" width="1.7109375" style="890" customWidth="1"/>
    <col min="4" max="4" width="10.85546875" style="890" customWidth="1"/>
    <col min="5" max="5" width="11" style="890" customWidth="1"/>
    <col min="6" max="6" width="1.28515625" style="890" customWidth="1"/>
    <col min="7" max="7" width="27.140625" style="890" customWidth="1"/>
    <col min="8" max="8" width="21" style="1039" customWidth="1"/>
    <col min="9" max="9" width="15.7109375" style="1040" customWidth="1"/>
    <col min="10" max="13" width="9.42578125" style="890" customWidth="1"/>
    <col min="14" max="14" width="7.7109375" style="890" customWidth="1"/>
    <col min="15" max="15" width="9.42578125" style="890" customWidth="1"/>
    <col min="16" max="16" width="8" style="890" customWidth="1"/>
    <col min="17" max="17" width="20.42578125" style="1037" customWidth="1"/>
    <col min="18" max="18" width="19.140625" style="890" customWidth="1"/>
    <col min="19" max="16384" width="9.140625" style="890"/>
  </cols>
  <sheetData>
    <row r="1" spans="1:18" ht="20.100000000000001" customHeight="1">
      <c r="A1" s="876"/>
      <c r="B1" s="1923" t="s">
        <v>706</v>
      </c>
      <c r="C1" s="1923"/>
      <c r="D1" s="1923"/>
      <c r="E1" s="1923"/>
      <c r="F1" s="1923"/>
      <c r="G1" s="1923"/>
      <c r="H1" s="1923"/>
      <c r="I1" s="1923"/>
      <c r="J1" s="1923"/>
      <c r="K1" s="1923"/>
      <c r="L1" s="1923"/>
      <c r="M1" s="1923"/>
      <c r="N1" s="1923"/>
      <c r="O1" s="1923"/>
      <c r="P1" s="1923"/>
      <c r="Q1" s="1923"/>
      <c r="R1" s="1923"/>
    </row>
    <row r="2" spans="1:18" ht="20.100000000000001" customHeight="1">
      <c r="A2" s="876"/>
      <c r="B2" s="1924" t="s">
        <v>707</v>
      </c>
      <c r="C2" s="1924"/>
      <c r="D2" s="1924"/>
      <c r="E2" s="1924"/>
      <c r="F2" s="1924"/>
      <c r="G2" s="1924"/>
      <c r="H2" s="1924"/>
      <c r="I2" s="1924"/>
      <c r="J2" s="1924"/>
      <c r="K2" s="1924"/>
      <c r="L2" s="1924"/>
      <c r="M2" s="1924"/>
      <c r="N2" s="1924"/>
      <c r="O2" s="1924"/>
      <c r="P2" s="1924"/>
      <c r="Q2" s="1924"/>
      <c r="R2" s="1924"/>
    </row>
    <row r="3" spans="1:18" ht="15" customHeight="1">
      <c r="A3" s="876"/>
      <c r="B3" s="874" t="str">
        <f>'B - UKS II'!B3</f>
        <v>Provinsi</v>
      </c>
      <c r="C3" s="874"/>
      <c r="D3" s="874"/>
      <c r="E3" s="874"/>
      <c r="F3" s="875" t="s">
        <v>1</v>
      </c>
      <c r="G3" s="876" t="str">
        <f>'B - UKS II'!G3</f>
        <v>DAERAH KHUSUS IBUKOTA JAKARTA</v>
      </c>
      <c r="H3" s="876"/>
      <c r="I3" s="876"/>
      <c r="J3" s="876"/>
      <c r="K3" s="876"/>
      <c r="L3" s="876"/>
      <c r="M3" s="876"/>
      <c r="N3" s="876"/>
      <c r="O3" s="876"/>
      <c r="P3" s="876"/>
      <c r="Q3" s="1038"/>
      <c r="R3" s="876"/>
    </row>
    <row r="4" spans="1:18" ht="15" customHeight="1">
      <c r="A4" s="876"/>
      <c r="B4" s="874" t="str">
        <f>'B - UKS II'!B4</f>
        <v>Kab./Kota</v>
      </c>
      <c r="C4" s="874"/>
      <c r="D4" s="874"/>
      <c r="E4" s="874"/>
      <c r="F4" s="875" t="s">
        <v>1</v>
      </c>
      <c r="G4" s="876" t="str">
        <f>'B - UKS II'!G4</f>
        <v>KOTA JAKARTA TIMUR</v>
      </c>
      <c r="H4" s="876"/>
      <c r="I4" s="876"/>
      <c r="J4" s="876"/>
      <c r="K4" s="876"/>
      <c r="L4" s="876"/>
      <c r="M4" s="876"/>
      <c r="N4" s="876"/>
      <c r="O4" s="876"/>
      <c r="P4" s="876"/>
      <c r="Q4" s="1038"/>
      <c r="R4" s="876"/>
    </row>
    <row r="5" spans="1:18" ht="15" customHeight="1">
      <c r="A5" s="876"/>
      <c r="B5" s="874" t="str">
        <f>'B - UKS II'!B5</f>
        <v>Bidang</v>
      </c>
      <c r="C5" s="874"/>
      <c r="D5" s="874"/>
      <c r="E5" s="874"/>
      <c r="F5" s="875" t="s">
        <v>1</v>
      </c>
      <c r="G5" s="876" t="str">
        <f>'B - UKS II'!G5</f>
        <v>BIDANG KESEHATAN</v>
      </c>
      <c r="H5" s="876"/>
      <c r="I5" s="876"/>
      <c r="J5" s="876"/>
      <c r="K5" s="876"/>
      <c r="L5" s="876"/>
      <c r="M5" s="876"/>
      <c r="N5" s="876"/>
      <c r="O5" s="876"/>
      <c r="P5" s="876"/>
      <c r="Q5" s="1038"/>
      <c r="R5" s="876"/>
    </row>
    <row r="6" spans="1:18" ht="15" customHeight="1">
      <c r="A6" s="876"/>
      <c r="B6" s="874" t="str">
        <f>'B - UKS II'!B6</f>
        <v>Unit Organisasi</v>
      </c>
      <c r="C6" s="874"/>
      <c r="D6" s="874"/>
      <c r="E6" s="874"/>
      <c r="F6" s="875" t="s">
        <v>1</v>
      </c>
      <c r="G6" s="876" t="str">
        <f>'B - UKS II'!G6</f>
        <v>SUDIN KESEHATAN MASYARAKAT</v>
      </c>
      <c r="H6" s="876"/>
      <c r="I6" s="876"/>
      <c r="J6" s="876"/>
      <c r="K6" s="876"/>
      <c r="L6" s="876"/>
      <c r="M6" s="876"/>
      <c r="N6" s="876"/>
      <c r="O6" s="876"/>
      <c r="P6" s="876"/>
      <c r="Q6" s="1038"/>
      <c r="R6" s="876"/>
    </row>
    <row r="7" spans="1:18" ht="15" customHeight="1">
      <c r="A7" s="876"/>
      <c r="B7" s="874" t="str">
        <f>'B - UKS II'!B7</f>
        <v>Sub Unit Organisasi</v>
      </c>
      <c r="C7" s="874"/>
      <c r="D7" s="874"/>
      <c r="E7" s="874"/>
      <c r="F7" s="875" t="s">
        <v>1</v>
      </c>
      <c r="G7" s="876" t="str">
        <f>'B - UKS II'!G7</f>
        <v>PKM KEC. MATRAMAN</v>
      </c>
      <c r="H7" s="876"/>
      <c r="I7" s="876"/>
      <c r="J7" s="876"/>
      <c r="K7" s="876"/>
      <c r="L7" s="876"/>
      <c r="M7" s="876"/>
      <c r="N7" s="876"/>
      <c r="O7" s="876"/>
      <c r="P7" s="876"/>
      <c r="Q7" s="1038"/>
      <c r="R7" s="876"/>
    </row>
    <row r="8" spans="1:18" ht="15" customHeight="1">
      <c r="A8" s="876"/>
      <c r="B8" s="874" t="str">
        <f>'B - UKS II'!B8</f>
        <v>U P B</v>
      </c>
      <c r="C8" s="874"/>
      <c r="D8" s="874"/>
      <c r="E8" s="874"/>
      <c r="F8" s="875" t="s">
        <v>1</v>
      </c>
      <c r="G8" s="876" t="s">
        <v>720</v>
      </c>
      <c r="H8" s="876"/>
      <c r="I8" s="876" t="s">
        <v>711</v>
      </c>
      <c r="J8" s="876"/>
      <c r="K8" s="876"/>
      <c r="L8" s="876"/>
      <c r="M8" s="876"/>
      <c r="N8" s="876"/>
      <c r="O8" s="876"/>
      <c r="P8" s="876"/>
      <c r="Q8" s="1038"/>
      <c r="R8" s="876"/>
    </row>
    <row r="9" spans="1:18" ht="15" customHeight="1">
      <c r="A9" s="876"/>
      <c r="B9" s="874" t="str">
        <f>'B - UKS II'!B9</f>
        <v xml:space="preserve">NO. KODE LOKASI </v>
      </c>
      <c r="C9" s="874"/>
      <c r="D9" s="874"/>
      <c r="E9" s="874"/>
      <c r="F9" s="875" t="s">
        <v>1</v>
      </c>
      <c r="G9" s="876"/>
      <c r="H9" s="876"/>
      <c r="I9" s="876"/>
      <c r="J9" s="876"/>
      <c r="K9" s="876"/>
      <c r="L9" s="876"/>
      <c r="M9" s="876"/>
      <c r="N9" s="876"/>
      <c r="O9" s="876"/>
      <c r="P9" s="876"/>
      <c r="Q9" s="1038"/>
      <c r="R9" s="876"/>
    </row>
    <row r="10" spans="1:18" ht="6" customHeight="1"/>
    <row r="11" spans="1:18" ht="3" customHeight="1"/>
    <row r="12" spans="1:18" s="883" customFormat="1" ht="29.25" customHeight="1">
      <c r="B12" s="2153" t="s">
        <v>10</v>
      </c>
      <c r="C12" s="2153"/>
      <c r="D12" s="2153"/>
      <c r="E12" s="2153"/>
      <c r="F12" s="2153"/>
      <c r="G12" s="2153" t="s">
        <v>11</v>
      </c>
      <c r="H12" s="2153"/>
      <c r="I12" s="2153"/>
      <c r="J12" s="2153" t="s">
        <v>15</v>
      </c>
      <c r="K12" s="2153" t="s">
        <v>13</v>
      </c>
      <c r="L12" s="2153" t="s">
        <v>700</v>
      </c>
      <c r="M12" s="2153" t="s">
        <v>701</v>
      </c>
      <c r="N12" s="2153" t="s">
        <v>16</v>
      </c>
      <c r="O12" s="2153" t="s">
        <v>702</v>
      </c>
      <c r="P12" s="2153" t="s">
        <v>12</v>
      </c>
      <c r="Q12" s="2153"/>
      <c r="R12" s="2153" t="s">
        <v>17</v>
      </c>
    </row>
    <row r="13" spans="1:18" s="883" customFormat="1" ht="29.25" customHeight="1">
      <c r="B13" s="2153" t="s">
        <v>18</v>
      </c>
      <c r="C13" s="2153"/>
      <c r="D13" s="2153" t="s">
        <v>19</v>
      </c>
      <c r="E13" s="2153" t="s">
        <v>20</v>
      </c>
      <c r="F13" s="2153"/>
      <c r="G13" s="2153" t="s">
        <v>21</v>
      </c>
      <c r="H13" s="2153" t="s">
        <v>14</v>
      </c>
      <c r="I13" s="2153" t="s">
        <v>505</v>
      </c>
      <c r="J13" s="2153"/>
      <c r="K13" s="2153"/>
      <c r="L13" s="2153"/>
      <c r="M13" s="2153"/>
      <c r="N13" s="2153"/>
      <c r="O13" s="2153"/>
      <c r="P13" s="2153"/>
      <c r="Q13" s="2153"/>
      <c r="R13" s="2153"/>
    </row>
    <row r="14" spans="1:18" s="883" customFormat="1" ht="29.25" customHeight="1">
      <c r="B14" s="2153"/>
      <c r="C14" s="2153"/>
      <c r="D14" s="2153"/>
      <c r="E14" s="2153"/>
      <c r="F14" s="2153"/>
      <c r="G14" s="2153"/>
      <c r="H14" s="2153"/>
      <c r="I14" s="2153"/>
      <c r="J14" s="2153"/>
      <c r="K14" s="2153"/>
      <c r="L14" s="2153"/>
      <c r="M14" s="2153"/>
      <c r="N14" s="2153"/>
      <c r="O14" s="2153"/>
      <c r="P14" s="884" t="s">
        <v>22</v>
      </c>
      <c r="Q14" s="884" t="s">
        <v>23</v>
      </c>
      <c r="R14" s="2153"/>
    </row>
    <row r="15" spans="1:18" s="883" customFormat="1" ht="20.100000000000001" customHeight="1">
      <c r="B15" s="2160" t="s">
        <v>24</v>
      </c>
      <c r="C15" s="2161"/>
      <c r="D15" s="886" t="s">
        <v>25</v>
      </c>
      <c r="E15" s="1916" t="s">
        <v>26</v>
      </c>
      <c r="F15" s="1917"/>
      <c r="G15" s="887" t="s">
        <v>27</v>
      </c>
      <c r="H15" s="887" t="s">
        <v>28</v>
      </c>
      <c r="I15" s="887" t="s">
        <v>29</v>
      </c>
      <c r="J15" s="887" t="s">
        <v>30</v>
      </c>
      <c r="K15" s="887" t="s">
        <v>31</v>
      </c>
      <c r="L15" s="887" t="s">
        <v>32</v>
      </c>
      <c r="M15" s="887" t="s">
        <v>33</v>
      </c>
      <c r="N15" s="887" t="s">
        <v>34</v>
      </c>
      <c r="O15" s="887" t="s">
        <v>35</v>
      </c>
      <c r="P15" s="887" t="s">
        <v>36</v>
      </c>
      <c r="Q15" s="1033" t="s">
        <v>37</v>
      </c>
      <c r="R15" s="887" t="s">
        <v>38</v>
      </c>
    </row>
    <row r="16" spans="1:18" ht="12.75" customHeight="1">
      <c r="A16" s="883"/>
      <c r="B16" s="1915"/>
      <c r="C16" s="1913"/>
      <c r="D16" s="1913"/>
      <c r="E16" s="1913"/>
      <c r="F16" s="1913"/>
      <c r="G16" s="1913"/>
      <c r="H16" s="1913"/>
      <c r="I16" s="1913"/>
      <c r="J16" s="1913"/>
      <c r="K16" s="1913"/>
      <c r="L16" s="1913"/>
      <c r="M16" s="1913"/>
      <c r="N16" s="1913"/>
      <c r="O16" s="1913"/>
      <c r="P16" s="1913"/>
      <c r="Q16" s="1913"/>
      <c r="R16" s="1914"/>
    </row>
    <row r="17" spans="1:18" s="764" customFormat="1" ht="20.100000000000001" customHeight="1">
      <c r="B17" s="2170">
        <v>1</v>
      </c>
      <c r="C17" s="2171"/>
      <c r="D17" s="121" t="s">
        <v>266</v>
      </c>
      <c r="E17" s="892" t="s">
        <v>47</v>
      </c>
      <c r="F17" s="121"/>
      <c r="G17" s="893" t="s">
        <v>393</v>
      </c>
      <c r="H17" s="894" t="s">
        <v>515</v>
      </c>
      <c r="I17" s="121" t="s">
        <v>43</v>
      </c>
      <c r="J17" s="894" t="s">
        <v>43</v>
      </c>
      <c r="K17" s="894" t="s">
        <v>190</v>
      </c>
      <c r="L17" s="953">
        <v>1988</v>
      </c>
      <c r="M17" s="121" t="s">
        <v>43</v>
      </c>
      <c r="N17" s="121"/>
      <c r="O17" s="121" t="s">
        <v>345</v>
      </c>
      <c r="P17" s="1514">
        <v>1</v>
      </c>
      <c r="Q17" s="954">
        <v>50000</v>
      </c>
      <c r="R17" s="121"/>
    </row>
    <row r="18" spans="1:18" s="764" customFormat="1" ht="20.100000000000001" customHeight="1">
      <c r="B18" s="2166">
        <v>2</v>
      </c>
      <c r="C18" s="2167"/>
      <c r="D18" s="132" t="s">
        <v>507</v>
      </c>
      <c r="E18" s="194" t="s">
        <v>47</v>
      </c>
      <c r="F18" s="132"/>
      <c r="G18" s="860" t="s">
        <v>518</v>
      </c>
      <c r="H18" s="898" t="s">
        <v>42</v>
      </c>
      <c r="I18" s="132" t="s">
        <v>43</v>
      </c>
      <c r="J18" s="898" t="s">
        <v>1253</v>
      </c>
      <c r="K18" s="898" t="s">
        <v>190</v>
      </c>
      <c r="L18" s="955">
        <v>1988</v>
      </c>
      <c r="M18" s="132" t="s">
        <v>43</v>
      </c>
      <c r="N18" s="132"/>
      <c r="O18" s="132" t="s">
        <v>242</v>
      </c>
      <c r="P18" s="1526">
        <v>5</v>
      </c>
      <c r="Q18" s="956">
        <v>175000</v>
      </c>
      <c r="R18" s="132"/>
    </row>
    <row r="19" spans="1:18" s="764" customFormat="1" ht="20.100000000000001" customHeight="1">
      <c r="B19" s="2166">
        <v>3</v>
      </c>
      <c r="C19" s="2167"/>
      <c r="D19" s="132" t="s">
        <v>507</v>
      </c>
      <c r="E19" s="194" t="s">
        <v>75</v>
      </c>
      <c r="F19" s="132"/>
      <c r="G19" s="860" t="s">
        <v>521</v>
      </c>
      <c r="H19" s="898" t="s">
        <v>42</v>
      </c>
      <c r="I19" s="132" t="s">
        <v>43</v>
      </c>
      <c r="J19" s="898" t="s">
        <v>43</v>
      </c>
      <c r="K19" s="898" t="s">
        <v>190</v>
      </c>
      <c r="L19" s="955">
        <v>1988</v>
      </c>
      <c r="M19" s="132" t="s">
        <v>43</v>
      </c>
      <c r="N19" s="132"/>
      <c r="O19" s="132" t="s">
        <v>45</v>
      </c>
      <c r="P19" s="1526">
        <v>1</v>
      </c>
      <c r="Q19" s="956">
        <v>75000</v>
      </c>
      <c r="R19" s="132"/>
    </row>
    <row r="20" spans="1:18" s="764" customFormat="1" ht="20.100000000000001" customHeight="1">
      <c r="B20" s="2166">
        <v>4</v>
      </c>
      <c r="C20" s="2167"/>
      <c r="D20" s="132" t="s">
        <v>507</v>
      </c>
      <c r="E20" s="194" t="s">
        <v>58</v>
      </c>
      <c r="F20" s="132"/>
      <c r="G20" s="860" t="s">
        <v>532</v>
      </c>
      <c r="H20" s="898" t="s">
        <v>533</v>
      </c>
      <c r="I20" s="132" t="s">
        <v>43</v>
      </c>
      <c r="J20" s="898" t="s">
        <v>43</v>
      </c>
      <c r="K20" s="898" t="s">
        <v>44</v>
      </c>
      <c r="L20" s="955">
        <v>2002</v>
      </c>
      <c r="M20" s="132" t="s">
        <v>43</v>
      </c>
      <c r="N20" s="132"/>
      <c r="O20" s="132" t="s">
        <v>242</v>
      </c>
      <c r="P20" s="1526">
        <v>1</v>
      </c>
      <c r="Q20" s="956">
        <v>450000</v>
      </c>
      <c r="R20" s="132"/>
    </row>
    <row r="21" spans="1:18" s="764" customFormat="1" ht="20.100000000000001" customHeight="1">
      <c r="B21" s="2166">
        <v>5</v>
      </c>
      <c r="C21" s="2167"/>
      <c r="D21" s="132" t="s">
        <v>509</v>
      </c>
      <c r="E21" s="194" t="s">
        <v>55</v>
      </c>
      <c r="F21" s="132"/>
      <c r="G21" s="860" t="s">
        <v>532</v>
      </c>
      <c r="H21" s="898" t="s">
        <v>533</v>
      </c>
      <c r="I21" s="132" t="s">
        <v>43</v>
      </c>
      <c r="J21" s="898" t="s">
        <v>43</v>
      </c>
      <c r="K21" s="898" t="s">
        <v>44</v>
      </c>
      <c r="L21" s="955">
        <v>2002</v>
      </c>
      <c r="M21" s="132" t="s">
        <v>43</v>
      </c>
      <c r="N21" s="132"/>
      <c r="O21" s="132" t="s">
        <v>345</v>
      </c>
      <c r="P21" s="1526">
        <v>2</v>
      </c>
      <c r="Q21" s="956">
        <v>900000</v>
      </c>
      <c r="R21" s="901" t="s">
        <v>391</v>
      </c>
    </row>
    <row r="22" spans="1:18" s="764" customFormat="1" ht="20.100000000000001" customHeight="1">
      <c r="B22" s="2166">
        <v>6</v>
      </c>
      <c r="C22" s="2167"/>
      <c r="D22" s="132" t="s">
        <v>87</v>
      </c>
      <c r="E22" s="194" t="s">
        <v>511</v>
      </c>
      <c r="F22" s="132"/>
      <c r="G22" s="860" t="s">
        <v>536</v>
      </c>
      <c r="H22" s="898" t="s">
        <v>42</v>
      </c>
      <c r="I22" s="132" t="s">
        <v>43</v>
      </c>
      <c r="J22" s="898" t="s">
        <v>43</v>
      </c>
      <c r="K22" s="898" t="s">
        <v>44</v>
      </c>
      <c r="L22" s="955">
        <v>2002</v>
      </c>
      <c r="M22" s="132" t="s">
        <v>43</v>
      </c>
      <c r="N22" s="132"/>
      <c r="O22" s="132" t="s">
        <v>242</v>
      </c>
      <c r="P22" s="1526">
        <v>1</v>
      </c>
      <c r="Q22" s="956">
        <v>317400</v>
      </c>
      <c r="R22" s="901" t="s">
        <v>356</v>
      </c>
    </row>
    <row r="23" spans="1:18" s="764" customFormat="1" ht="20.100000000000001" customHeight="1">
      <c r="B23" s="2166">
        <v>7</v>
      </c>
      <c r="C23" s="2167"/>
      <c r="D23" s="132" t="s">
        <v>516</v>
      </c>
      <c r="E23" s="194" t="s">
        <v>47</v>
      </c>
      <c r="F23" s="132"/>
      <c r="G23" s="860" t="s">
        <v>317</v>
      </c>
      <c r="H23" s="898" t="s">
        <v>42</v>
      </c>
      <c r="I23" s="132" t="s">
        <v>43</v>
      </c>
      <c r="J23" s="898" t="s">
        <v>43</v>
      </c>
      <c r="K23" s="898" t="s">
        <v>190</v>
      </c>
      <c r="L23" s="955">
        <v>2002</v>
      </c>
      <c r="M23" s="132" t="s">
        <v>43</v>
      </c>
      <c r="N23" s="132"/>
      <c r="O23" s="132" t="s">
        <v>242</v>
      </c>
      <c r="P23" s="1526">
        <v>1</v>
      </c>
      <c r="Q23" s="956">
        <v>2000000</v>
      </c>
      <c r="R23" s="132"/>
    </row>
    <row r="24" spans="1:18" s="914" customFormat="1" ht="20.100000000000001" customHeight="1">
      <c r="A24" s="194"/>
      <c r="B24" s="2166">
        <v>8</v>
      </c>
      <c r="C24" s="2167"/>
      <c r="D24" s="132" t="s">
        <v>90</v>
      </c>
      <c r="E24" s="194" t="s">
        <v>512</v>
      </c>
      <c r="F24" s="132"/>
      <c r="G24" s="860" t="s">
        <v>176</v>
      </c>
      <c r="H24" s="898" t="s">
        <v>42</v>
      </c>
      <c r="I24" s="132" t="s">
        <v>43</v>
      </c>
      <c r="J24" s="898" t="s">
        <v>43</v>
      </c>
      <c r="K24" s="898" t="s">
        <v>190</v>
      </c>
      <c r="L24" s="955">
        <v>2002</v>
      </c>
      <c r="M24" s="132" t="s">
        <v>43</v>
      </c>
      <c r="N24" s="132"/>
      <c r="O24" s="132" t="s">
        <v>45</v>
      </c>
      <c r="P24" s="1526">
        <v>1</v>
      </c>
      <c r="Q24" s="956">
        <v>50000000</v>
      </c>
      <c r="R24" s="901" t="s">
        <v>349</v>
      </c>
    </row>
    <row r="25" spans="1:18" s="914" customFormat="1" ht="20.100000000000001" customHeight="1">
      <c r="A25" s="194"/>
      <c r="B25" s="2166">
        <v>9</v>
      </c>
      <c r="C25" s="2167"/>
      <c r="D25" s="132" t="s">
        <v>513</v>
      </c>
      <c r="E25" s="194" t="s">
        <v>47</v>
      </c>
      <c r="F25" s="132"/>
      <c r="G25" s="860" t="s">
        <v>537</v>
      </c>
      <c r="H25" s="898" t="s">
        <v>42</v>
      </c>
      <c r="I25" s="132" t="s">
        <v>43</v>
      </c>
      <c r="J25" s="898" t="s">
        <v>43</v>
      </c>
      <c r="K25" s="898" t="s">
        <v>44</v>
      </c>
      <c r="L25" s="955">
        <v>2002</v>
      </c>
      <c r="M25" s="132" t="s">
        <v>43</v>
      </c>
      <c r="N25" s="132"/>
      <c r="O25" s="132" t="s">
        <v>45</v>
      </c>
      <c r="P25" s="1526">
        <v>1</v>
      </c>
      <c r="Q25" s="956">
        <v>317400</v>
      </c>
      <c r="R25" s="132"/>
    </row>
    <row r="26" spans="1:18" s="914" customFormat="1" ht="20.100000000000001" customHeight="1">
      <c r="A26" s="194"/>
      <c r="B26" s="2166">
        <v>10</v>
      </c>
      <c r="C26" s="2167"/>
      <c r="D26" s="132" t="s">
        <v>513</v>
      </c>
      <c r="E26" s="194" t="s">
        <v>75</v>
      </c>
      <c r="F26" s="132"/>
      <c r="G26" s="860" t="s">
        <v>538</v>
      </c>
      <c r="H26" s="898" t="s">
        <v>42</v>
      </c>
      <c r="I26" s="132" t="s">
        <v>43</v>
      </c>
      <c r="J26" s="898" t="s">
        <v>43</v>
      </c>
      <c r="K26" s="898" t="s">
        <v>190</v>
      </c>
      <c r="L26" s="955">
        <v>2003</v>
      </c>
      <c r="M26" s="132" t="s">
        <v>43</v>
      </c>
      <c r="N26" s="132"/>
      <c r="O26" s="132" t="s">
        <v>45</v>
      </c>
      <c r="P26" s="1526">
        <v>1</v>
      </c>
      <c r="Q26" s="956">
        <v>600000</v>
      </c>
      <c r="R26" s="132"/>
    </row>
    <row r="27" spans="1:18" s="914" customFormat="1" ht="20.100000000000001" customHeight="1">
      <c r="A27" s="194"/>
      <c r="B27" s="2166">
        <v>11</v>
      </c>
      <c r="C27" s="2167"/>
      <c r="D27" s="132" t="s">
        <v>513</v>
      </c>
      <c r="E27" s="194" t="s">
        <v>58</v>
      </c>
      <c r="F27" s="132"/>
      <c r="G27" s="860" t="s">
        <v>174</v>
      </c>
      <c r="H27" s="898" t="s">
        <v>42</v>
      </c>
      <c r="I27" s="132" t="s">
        <v>43</v>
      </c>
      <c r="J27" s="898" t="s">
        <v>43</v>
      </c>
      <c r="K27" s="898" t="s">
        <v>44</v>
      </c>
      <c r="L27" s="955">
        <v>2003</v>
      </c>
      <c r="M27" s="132" t="s">
        <v>43</v>
      </c>
      <c r="N27" s="132"/>
      <c r="O27" s="132" t="s">
        <v>242</v>
      </c>
      <c r="P27" s="1526">
        <v>1</v>
      </c>
      <c r="Q27" s="956">
        <v>5000000</v>
      </c>
      <c r="R27" s="132"/>
    </row>
    <row r="28" spans="1:18" s="914" customFormat="1" ht="20.100000000000001" customHeight="1">
      <c r="A28" s="194"/>
      <c r="B28" s="2166">
        <v>12</v>
      </c>
      <c r="C28" s="2167"/>
      <c r="D28" s="132" t="s">
        <v>517</v>
      </c>
      <c r="E28" s="194" t="s">
        <v>416</v>
      </c>
      <c r="F28" s="132"/>
      <c r="G28" s="860" t="s">
        <v>541</v>
      </c>
      <c r="H28" s="898" t="s">
        <v>228</v>
      </c>
      <c r="I28" s="132" t="s">
        <v>43</v>
      </c>
      <c r="J28" s="898" t="s">
        <v>43</v>
      </c>
      <c r="K28" s="898" t="s">
        <v>44</v>
      </c>
      <c r="L28" s="955">
        <v>2004</v>
      </c>
      <c r="M28" s="132" t="s">
        <v>43</v>
      </c>
      <c r="N28" s="132"/>
      <c r="O28" s="132" t="s">
        <v>45</v>
      </c>
      <c r="P28" s="1526">
        <v>3</v>
      </c>
      <c r="Q28" s="956">
        <v>300000</v>
      </c>
      <c r="R28" s="901" t="s">
        <v>519</v>
      </c>
    </row>
    <row r="29" spans="1:18" s="914" customFormat="1" ht="20.100000000000001" customHeight="1">
      <c r="A29" s="194"/>
      <c r="B29" s="2166">
        <v>13</v>
      </c>
      <c r="C29" s="2167"/>
      <c r="D29" s="132" t="s">
        <v>520</v>
      </c>
      <c r="E29" s="194" t="s">
        <v>55</v>
      </c>
      <c r="F29" s="132"/>
      <c r="G29" s="860" t="s">
        <v>541</v>
      </c>
      <c r="H29" s="898" t="s">
        <v>42</v>
      </c>
      <c r="I29" s="132" t="s">
        <v>43</v>
      </c>
      <c r="J29" s="898" t="s">
        <v>43</v>
      </c>
      <c r="K29" s="898" t="s">
        <v>44</v>
      </c>
      <c r="L29" s="955">
        <v>2004</v>
      </c>
      <c r="M29" s="132" t="s">
        <v>43</v>
      </c>
      <c r="N29" s="132"/>
      <c r="O29" s="132" t="s">
        <v>45</v>
      </c>
      <c r="P29" s="1526">
        <v>2</v>
      </c>
      <c r="Q29" s="956">
        <v>200000</v>
      </c>
      <c r="R29" s="901" t="s">
        <v>522</v>
      </c>
    </row>
    <row r="30" spans="1:18" s="914" customFormat="1" ht="20.100000000000001" customHeight="1">
      <c r="A30" s="194"/>
      <c r="B30" s="2166">
        <v>14</v>
      </c>
      <c r="C30" s="2167"/>
      <c r="D30" s="132" t="s">
        <v>341</v>
      </c>
      <c r="E30" s="194" t="s">
        <v>47</v>
      </c>
      <c r="F30" s="132"/>
      <c r="G30" s="860" t="s">
        <v>541</v>
      </c>
      <c r="H30" s="898" t="s">
        <v>42</v>
      </c>
      <c r="I30" s="132" t="s">
        <v>43</v>
      </c>
      <c r="J30" s="898" t="s">
        <v>43</v>
      </c>
      <c r="K30" s="898" t="s">
        <v>44</v>
      </c>
      <c r="L30" s="955">
        <v>2004</v>
      </c>
      <c r="M30" s="132" t="s">
        <v>43</v>
      </c>
      <c r="N30" s="132"/>
      <c r="O30" s="132" t="s">
        <v>242</v>
      </c>
      <c r="P30" s="1526">
        <v>2</v>
      </c>
      <c r="Q30" s="956">
        <v>200000</v>
      </c>
      <c r="R30" s="132"/>
    </row>
    <row r="31" spans="1:18" s="914" customFormat="1" ht="20.100000000000001" customHeight="1">
      <c r="A31" s="194"/>
      <c r="B31" s="2166">
        <v>15</v>
      </c>
      <c r="C31" s="2167"/>
      <c r="D31" s="132" t="s">
        <v>523</v>
      </c>
      <c r="E31" s="194" t="s">
        <v>47</v>
      </c>
      <c r="F31" s="132"/>
      <c r="G31" s="860" t="s">
        <v>202</v>
      </c>
      <c r="H31" s="898" t="s">
        <v>269</v>
      </c>
      <c r="I31" s="132" t="s">
        <v>43</v>
      </c>
      <c r="J31" s="898" t="s">
        <v>43</v>
      </c>
      <c r="K31" s="898" t="s">
        <v>190</v>
      </c>
      <c r="L31" s="955">
        <v>2004</v>
      </c>
      <c r="M31" s="132" t="s">
        <v>43</v>
      </c>
      <c r="N31" s="132"/>
      <c r="O31" s="132" t="s">
        <v>345</v>
      </c>
      <c r="P31" s="1526">
        <v>1</v>
      </c>
      <c r="Q31" s="956">
        <v>3200000</v>
      </c>
      <c r="R31" s="132"/>
    </row>
    <row r="32" spans="1:18" s="914" customFormat="1" ht="20.100000000000001" customHeight="1">
      <c r="A32" s="194"/>
      <c r="B32" s="2166">
        <v>16</v>
      </c>
      <c r="C32" s="2167"/>
      <c r="D32" s="132" t="s">
        <v>266</v>
      </c>
      <c r="E32" s="194" t="s">
        <v>75</v>
      </c>
      <c r="F32" s="132"/>
      <c r="G32" s="860" t="s">
        <v>404</v>
      </c>
      <c r="H32" s="898" t="s">
        <v>547</v>
      </c>
      <c r="I32" s="132" t="s">
        <v>43</v>
      </c>
      <c r="J32" s="898" t="s">
        <v>43</v>
      </c>
      <c r="K32" s="898" t="s">
        <v>190</v>
      </c>
      <c r="L32" s="955">
        <v>2004</v>
      </c>
      <c r="M32" s="132" t="s">
        <v>43</v>
      </c>
      <c r="N32" s="132"/>
      <c r="O32" s="132" t="s">
        <v>345</v>
      </c>
      <c r="P32" s="1526">
        <v>1</v>
      </c>
      <c r="Q32" s="956">
        <v>100000</v>
      </c>
      <c r="R32" s="132"/>
    </row>
    <row r="33" spans="1:18" s="914" customFormat="1" ht="20.100000000000001" customHeight="1">
      <c r="A33" s="194"/>
      <c r="B33" s="2168">
        <v>17</v>
      </c>
      <c r="C33" s="2169"/>
      <c r="D33" s="187" t="s">
        <v>266</v>
      </c>
      <c r="E33" s="902" t="s">
        <v>198</v>
      </c>
      <c r="F33" s="187"/>
      <c r="G33" s="903" t="s">
        <v>404</v>
      </c>
      <c r="H33" s="904" t="s">
        <v>405</v>
      </c>
      <c r="I33" s="187" t="s">
        <v>43</v>
      </c>
      <c r="J33" s="904" t="s">
        <v>43</v>
      </c>
      <c r="K33" s="904" t="s">
        <v>190</v>
      </c>
      <c r="L33" s="958">
        <v>2004</v>
      </c>
      <c r="M33" s="187" t="s">
        <v>43</v>
      </c>
      <c r="N33" s="187"/>
      <c r="O33" s="187" t="s">
        <v>45</v>
      </c>
      <c r="P33" s="1527">
        <v>1</v>
      </c>
      <c r="Q33" s="959">
        <v>100000</v>
      </c>
      <c r="R33" s="907" t="s">
        <v>230</v>
      </c>
    </row>
    <row r="34" spans="1:18" s="914" customFormat="1" ht="20.100000000000001" customHeight="1">
      <c r="A34" s="194"/>
      <c r="B34" s="1014"/>
      <c r="C34" s="1014"/>
      <c r="D34" s="194"/>
      <c r="E34" s="194"/>
      <c r="F34" s="194"/>
      <c r="G34" s="909"/>
      <c r="H34" s="233"/>
      <c r="I34" s="194"/>
      <c r="J34" s="233"/>
      <c r="K34" s="233"/>
      <c r="L34" s="960"/>
      <c r="M34" s="194"/>
      <c r="N34" s="194"/>
      <c r="O34" s="194"/>
      <c r="P34" s="911">
        <f>SUM(P17:P33)</f>
        <v>26</v>
      </c>
      <c r="Q34" s="994">
        <f>SUM(Q17:Q33)</f>
        <v>63984800</v>
      </c>
      <c r="R34" s="913"/>
    </row>
    <row r="35" spans="1:18" s="914" customFormat="1" ht="20.100000000000001" customHeight="1">
      <c r="A35" s="194"/>
      <c r="B35" s="1014"/>
      <c r="C35" s="1014"/>
      <c r="D35" s="194"/>
      <c r="E35" s="194"/>
      <c r="F35" s="194"/>
      <c r="G35" s="909"/>
      <c r="H35" s="233"/>
      <c r="I35" s="194"/>
      <c r="J35" s="233"/>
      <c r="K35" s="233"/>
      <c r="L35" s="960"/>
      <c r="M35" s="194"/>
      <c r="N35" s="194"/>
      <c r="O35" s="194"/>
      <c r="P35" s="1513"/>
      <c r="Q35" s="963"/>
      <c r="R35" s="913"/>
    </row>
    <row r="36" spans="1:18" s="1531" customFormat="1" ht="29.25" customHeight="1">
      <c r="B36" s="2153" t="s">
        <v>10</v>
      </c>
      <c r="C36" s="2153"/>
      <c r="D36" s="2153"/>
      <c r="E36" s="2153"/>
      <c r="F36" s="2153"/>
      <c r="G36" s="2153" t="s">
        <v>11</v>
      </c>
      <c r="H36" s="2153"/>
      <c r="I36" s="2153"/>
      <c r="J36" s="2153" t="s">
        <v>15</v>
      </c>
      <c r="K36" s="2153" t="s">
        <v>13</v>
      </c>
      <c r="L36" s="2153" t="s">
        <v>700</v>
      </c>
      <c r="M36" s="2153" t="s">
        <v>701</v>
      </c>
      <c r="N36" s="2153" t="s">
        <v>16</v>
      </c>
      <c r="O36" s="2153" t="s">
        <v>702</v>
      </c>
      <c r="P36" s="2153" t="s">
        <v>12</v>
      </c>
      <c r="Q36" s="2153"/>
      <c r="R36" s="2153" t="s">
        <v>17</v>
      </c>
    </row>
    <row r="37" spans="1:18" s="1531" customFormat="1" ht="29.25" customHeight="1">
      <c r="B37" s="2153" t="s">
        <v>18</v>
      </c>
      <c r="C37" s="2153"/>
      <c r="D37" s="2153" t="s">
        <v>19</v>
      </c>
      <c r="E37" s="2153" t="s">
        <v>20</v>
      </c>
      <c r="F37" s="2153"/>
      <c r="G37" s="2153" t="s">
        <v>21</v>
      </c>
      <c r="H37" s="2153" t="s">
        <v>14</v>
      </c>
      <c r="I37" s="2153" t="s">
        <v>505</v>
      </c>
      <c r="J37" s="2153"/>
      <c r="K37" s="2153"/>
      <c r="L37" s="2153"/>
      <c r="M37" s="2153"/>
      <c r="N37" s="2153"/>
      <c r="O37" s="2153"/>
      <c r="P37" s="2153"/>
      <c r="Q37" s="2153"/>
      <c r="R37" s="2153"/>
    </row>
    <row r="38" spans="1:18" s="1531" customFormat="1" ht="29.25" customHeight="1">
      <c r="B38" s="2153"/>
      <c r="C38" s="2153"/>
      <c r="D38" s="2153"/>
      <c r="E38" s="2153"/>
      <c r="F38" s="2153"/>
      <c r="G38" s="2153"/>
      <c r="H38" s="2153"/>
      <c r="I38" s="2153"/>
      <c r="J38" s="2153"/>
      <c r="K38" s="2153"/>
      <c r="L38" s="2153"/>
      <c r="M38" s="2153"/>
      <c r="N38" s="2153"/>
      <c r="O38" s="2153"/>
      <c r="P38" s="1525" t="s">
        <v>22</v>
      </c>
      <c r="Q38" s="1525" t="s">
        <v>23</v>
      </c>
      <c r="R38" s="2153"/>
    </row>
    <row r="39" spans="1:18" s="1531" customFormat="1" ht="20.100000000000001" customHeight="1">
      <c r="B39" s="2160" t="s">
        <v>24</v>
      </c>
      <c r="C39" s="2161"/>
      <c r="D39" s="1532" t="s">
        <v>25</v>
      </c>
      <c r="E39" s="1916" t="s">
        <v>26</v>
      </c>
      <c r="F39" s="1917"/>
      <c r="G39" s="887" t="s">
        <v>27</v>
      </c>
      <c r="H39" s="887" t="s">
        <v>28</v>
      </c>
      <c r="I39" s="887" t="s">
        <v>29</v>
      </c>
      <c r="J39" s="887" t="s">
        <v>30</v>
      </c>
      <c r="K39" s="887" t="s">
        <v>31</v>
      </c>
      <c r="L39" s="887" t="s">
        <v>32</v>
      </c>
      <c r="M39" s="887" t="s">
        <v>33</v>
      </c>
      <c r="N39" s="887" t="s">
        <v>34</v>
      </c>
      <c r="O39" s="887" t="s">
        <v>35</v>
      </c>
      <c r="P39" s="887" t="s">
        <v>36</v>
      </c>
      <c r="Q39" s="1033" t="s">
        <v>37</v>
      </c>
      <c r="R39" s="887" t="s">
        <v>38</v>
      </c>
    </row>
    <row r="40" spans="1:18" ht="12.75" customHeight="1">
      <c r="A40" s="1531"/>
      <c r="B40" s="1915"/>
      <c r="C40" s="1913"/>
      <c r="D40" s="1913"/>
      <c r="E40" s="1913"/>
      <c r="F40" s="1913"/>
      <c r="G40" s="1913"/>
      <c r="H40" s="1913"/>
      <c r="I40" s="1913"/>
      <c r="J40" s="1913"/>
      <c r="K40" s="1913"/>
      <c r="L40" s="1913"/>
      <c r="M40" s="1913"/>
      <c r="N40" s="1913"/>
      <c r="O40" s="1913"/>
      <c r="P40" s="1913"/>
      <c r="Q40" s="1913"/>
      <c r="R40" s="1914"/>
    </row>
    <row r="41" spans="1:18" s="914" customFormat="1" ht="20.100000000000001" customHeight="1">
      <c r="A41" s="194"/>
      <c r="B41" s="2170">
        <v>18</v>
      </c>
      <c r="C41" s="2171"/>
      <c r="D41" s="121" t="s">
        <v>517</v>
      </c>
      <c r="E41" s="892"/>
      <c r="F41" s="121"/>
      <c r="G41" s="893" t="s">
        <v>518</v>
      </c>
      <c r="H41" s="894" t="s">
        <v>548</v>
      </c>
      <c r="I41" s="121"/>
      <c r="J41" s="894" t="s">
        <v>43</v>
      </c>
      <c r="K41" s="894" t="s">
        <v>190</v>
      </c>
      <c r="L41" s="953">
        <v>2004</v>
      </c>
      <c r="M41" s="121"/>
      <c r="N41" s="121" t="s">
        <v>43</v>
      </c>
      <c r="O41" s="121" t="s">
        <v>45</v>
      </c>
      <c r="P41" s="1514">
        <v>2</v>
      </c>
      <c r="Q41" s="954">
        <v>70000</v>
      </c>
      <c r="R41" s="121"/>
    </row>
    <row r="42" spans="1:18" s="914" customFormat="1" ht="20.100000000000001" customHeight="1">
      <c r="A42" s="194"/>
      <c r="B42" s="2166">
        <v>19</v>
      </c>
      <c r="C42" s="2167"/>
      <c r="D42" s="132" t="s">
        <v>178</v>
      </c>
      <c r="E42" s="194"/>
      <c r="F42" s="132"/>
      <c r="G42" s="860" t="s">
        <v>179</v>
      </c>
      <c r="H42" s="898" t="s">
        <v>42</v>
      </c>
      <c r="I42" s="132"/>
      <c r="J42" s="898" t="s">
        <v>43</v>
      </c>
      <c r="K42" s="898" t="s">
        <v>190</v>
      </c>
      <c r="L42" s="955">
        <v>2004</v>
      </c>
      <c r="M42" s="132"/>
      <c r="N42" s="132" t="s">
        <v>43</v>
      </c>
      <c r="O42" s="132" t="s">
        <v>45</v>
      </c>
      <c r="P42" s="1526">
        <v>1</v>
      </c>
      <c r="Q42" s="956">
        <v>2000000</v>
      </c>
      <c r="R42" s="132"/>
    </row>
    <row r="43" spans="1:18" s="914" customFormat="1" ht="20.100000000000001" customHeight="1">
      <c r="A43" s="194"/>
      <c r="B43" s="2166">
        <v>20</v>
      </c>
      <c r="C43" s="2167"/>
      <c r="D43" s="132" t="s">
        <v>551</v>
      </c>
      <c r="E43" s="194"/>
      <c r="F43" s="132"/>
      <c r="G43" s="860" t="s">
        <v>552</v>
      </c>
      <c r="H43" s="898" t="s">
        <v>42</v>
      </c>
      <c r="I43" s="132"/>
      <c r="J43" s="898" t="s">
        <v>43</v>
      </c>
      <c r="K43" s="898" t="s">
        <v>190</v>
      </c>
      <c r="L43" s="955">
        <v>2005</v>
      </c>
      <c r="M43" s="132"/>
      <c r="N43" s="132" t="s">
        <v>43</v>
      </c>
      <c r="O43" s="132" t="s">
        <v>45</v>
      </c>
      <c r="P43" s="1526">
        <v>1</v>
      </c>
      <c r="Q43" s="956">
        <v>70000</v>
      </c>
      <c r="R43" s="132"/>
    </row>
    <row r="44" spans="1:18" s="914" customFormat="1" ht="20.100000000000001" customHeight="1">
      <c r="A44" s="194"/>
      <c r="B44" s="2166">
        <v>21</v>
      </c>
      <c r="C44" s="2167"/>
      <c r="D44" s="132" t="s">
        <v>549</v>
      </c>
      <c r="E44" s="194"/>
      <c r="F44" s="132"/>
      <c r="G44" s="860" t="s">
        <v>550</v>
      </c>
      <c r="H44" s="898" t="s">
        <v>42</v>
      </c>
      <c r="I44" s="132"/>
      <c r="J44" s="898" t="s">
        <v>43</v>
      </c>
      <c r="K44" s="898" t="s">
        <v>44</v>
      </c>
      <c r="L44" s="955">
        <v>2005</v>
      </c>
      <c r="M44" s="132"/>
      <c r="N44" s="132" t="s">
        <v>43</v>
      </c>
      <c r="O44" s="132" t="s">
        <v>242</v>
      </c>
      <c r="P44" s="1526">
        <v>1</v>
      </c>
      <c r="Q44" s="956">
        <v>150000</v>
      </c>
      <c r="R44" s="132"/>
    </row>
    <row r="45" spans="1:18" s="914" customFormat="1" ht="20.100000000000001" customHeight="1">
      <c r="A45" s="194"/>
      <c r="B45" s="2166">
        <v>22</v>
      </c>
      <c r="C45" s="2167"/>
      <c r="D45" s="132" t="s">
        <v>259</v>
      </c>
      <c r="E45" s="194"/>
      <c r="F45" s="132"/>
      <c r="G45" s="860" t="s">
        <v>260</v>
      </c>
      <c r="H45" s="901" t="s">
        <v>310</v>
      </c>
      <c r="I45" s="898"/>
      <c r="J45" s="132" t="s">
        <v>43</v>
      </c>
      <c r="K45" s="898" t="s">
        <v>190</v>
      </c>
      <c r="L45" s="955">
        <v>2005</v>
      </c>
      <c r="M45" s="132"/>
      <c r="N45" s="132" t="s">
        <v>43</v>
      </c>
      <c r="O45" s="132" t="s">
        <v>45</v>
      </c>
      <c r="P45" s="1526">
        <v>1</v>
      </c>
      <c r="Q45" s="956">
        <v>1200000</v>
      </c>
      <c r="R45" s="132"/>
    </row>
    <row r="46" spans="1:18" s="914" customFormat="1" ht="20.100000000000001" customHeight="1">
      <c r="A46" s="194"/>
      <c r="B46" s="2166">
        <v>23</v>
      </c>
      <c r="C46" s="2167"/>
      <c r="D46" s="132" t="s">
        <v>54</v>
      </c>
      <c r="E46" s="194"/>
      <c r="F46" s="132"/>
      <c r="G46" s="860" t="s">
        <v>56</v>
      </c>
      <c r="H46" s="898" t="s">
        <v>59</v>
      </c>
      <c r="I46" s="132"/>
      <c r="J46" s="898" t="s">
        <v>43</v>
      </c>
      <c r="K46" s="898" t="s">
        <v>44</v>
      </c>
      <c r="L46" s="955">
        <v>2008</v>
      </c>
      <c r="M46" s="132"/>
      <c r="N46" s="132" t="s">
        <v>43</v>
      </c>
      <c r="O46" s="132" t="s">
        <v>45</v>
      </c>
      <c r="P46" s="1526">
        <v>1</v>
      </c>
      <c r="Q46" s="956">
        <v>3590240</v>
      </c>
      <c r="R46" s="901"/>
    </row>
    <row r="47" spans="1:18" s="914" customFormat="1" ht="20.100000000000001" customHeight="1">
      <c r="A47" s="194"/>
      <c r="B47" s="2166">
        <v>24</v>
      </c>
      <c r="C47" s="2167"/>
      <c r="D47" s="132" t="s">
        <v>54</v>
      </c>
      <c r="E47" s="194"/>
      <c r="F47" s="132"/>
      <c r="G47" s="860" t="s">
        <v>56</v>
      </c>
      <c r="H47" s="898" t="s">
        <v>57</v>
      </c>
      <c r="I47" s="132"/>
      <c r="J47" s="898" t="s">
        <v>43</v>
      </c>
      <c r="K47" s="898" t="s">
        <v>44</v>
      </c>
      <c r="L47" s="955">
        <v>2008</v>
      </c>
      <c r="M47" s="132"/>
      <c r="N47" s="132" t="s">
        <v>43</v>
      </c>
      <c r="O47" s="132" t="s">
        <v>45</v>
      </c>
      <c r="P47" s="1526">
        <v>1</v>
      </c>
      <c r="Q47" s="956">
        <v>4607240</v>
      </c>
      <c r="R47" s="132"/>
    </row>
    <row r="48" spans="1:18" s="914" customFormat="1" ht="20.100000000000001" customHeight="1">
      <c r="A48" s="194"/>
      <c r="B48" s="2166">
        <v>25</v>
      </c>
      <c r="C48" s="2167"/>
      <c r="D48" s="132" t="s">
        <v>191</v>
      </c>
      <c r="E48" s="194"/>
      <c r="F48" s="132"/>
      <c r="G48" s="860" t="s">
        <v>192</v>
      </c>
      <c r="H48" s="898" t="s">
        <v>42</v>
      </c>
      <c r="I48" s="132"/>
      <c r="J48" s="898" t="s">
        <v>43</v>
      </c>
      <c r="K48" s="898" t="s">
        <v>44</v>
      </c>
      <c r="L48" s="955">
        <v>2008</v>
      </c>
      <c r="M48" s="132"/>
      <c r="N48" s="132" t="s">
        <v>43</v>
      </c>
      <c r="O48" s="132" t="s">
        <v>242</v>
      </c>
      <c r="P48" s="1526">
        <v>1</v>
      </c>
      <c r="Q48" s="956">
        <v>584313</v>
      </c>
      <c r="R48" s="132"/>
    </row>
    <row r="49" spans="1:18" s="914" customFormat="1" ht="20.100000000000001" customHeight="1">
      <c r="A49" s="194"/>
      <c r="B49" s="2166">
        <v>26</v>
      </c>
      <c r="C49" s="2167"/>
      <c r="D49" s="132" t="s">
        <v>259</v>
      </c>
      <c r="E49" s="194"/>
      <c r="F49" s="132"/>
      <c r="G49" s="860" t="s">
        <v>260</v>
      </c>
      <c r="H49" s="898" t="s">
        <v>310</v>
      </c>
      <c r="I49" s="132"/>
      <c r="J49" s="898" t="s">
        <v>43</v>
      </c>
      <c r="K49" s="898" t="s">
        <v>44</v>
      </c>
      <c r="L49" s="955">
        <v>2008</v>
      </c>
      <c r="M49" s="132"/>
      <c r="N49" s="132" t="s">
        <v>43</v>
      </c>
      <c r="O49" s="132" t="s">
        <v>45</v>
      </c>
      <c r="P49" s="1526">
        <v>1</v>
      </c>
      <c r="Q49" s="956">
        <v>2974643</v>
      </c>
      <c r="R49" s="132"/>
    </row>
    <row r="50" spans="1:18" s="914" customFormat="1" ht="20.100000000000001" customHeight="1">
      <c r="A50" s="194"/>
      <c r="B50" s="2166">
        <v>27</v>
      </c>
      <c r="C50" s="2167"/>
      <c r="D50" s="132" t="s">
        <v>178</v>
      </c>
      <c r="E50" s="194"/>
      <c r="F50" s="132"/>
      <c r="G50" s="860" t="s">
        <v>179</v>
      </c>
      <c r="H50" s="898" t="s">
        <v>42</v>
      </c>
      <c r="I50" s="132"/>
      <c r="J50" s="898" t="s">
        <v>43</v>
      </c>
      <c r="K50" s="898" t="s">
        <v>44</v>
      </c>
      <c r="L50" s="955">
        <v>2008</v>
      </c>
      <c r="M50" s="132"/>
      <c r="N50" s="132" t="s">
        <v>43</v>
      </c>
      <c r="O50" s="132" t="s">
        <v>45</v>
      </c>
      <c r="P50" s="1526">
        <v>1</v>
      </c>
      <c r="Q50" s="956">
        <v>4042240</v>
      </c>
      <c r="R50" s="901"/>
    </row>
    <row r="51" spans="1:18" s="914" customFormat="1" ht="20.100000000000001" customHeight="1">
      <c r="A51" s="194"/>
      <c r="B51" s="2166">
        <v>28</v>
      </c>
      <c r="C51" s="2167"/>
      <c r="D51" s="132" t="s">
        <v>175</v>
      </c>
      <c r="E51" s="194"/>
      <c r="F51" s="132"/>
      <c r="G51" s="860" t="s">
        <v>176</v>
      </c>
      <c r="H51" s="898" t="s">
        <v>42</v>
      </c>
      <c r="I51" s="132"/>
      <c r="J51" s="898" t="s">
        <v>43</v>
      </c>
      <c r="K51" s="898" t="s">
        <v>44</v>
      </c>
      <c r="L51" s="955">
        <v>2008</v>
      </c>
      <c r="M51" s="132"/>
      <c r="N51" s="132" t="s">
        <v>43</v>
      </c>
      <c r="O51" s="132" t="s">
        <v>45</v>
      </c>
      <c r="P51" s="1526">
        <v>1</v>
      </c>
      <c r="Q51" s="956">
        <v>38959240</v>
      </c>
      <c r="R51" s="901"/>
    </row>
    <row r="52" spans="1:18" s="914" customFormat="1" ht="20.100000000000001" customHeight="1">
      <c r="A52" s="194"/>
      <c r="B52" s="2166">
        <v>29</v>
      </c>
      <c r="C52" s="2167"/>
      <c r="D52" s="132" t="s">
        <v>554</v>
      </c>
      <c r="E52" s="194"/>
      <c r="F52" s="132"/>
      <c r="G52" s="860" t="s">
        <v>555</v>
      </c>
      <c r="H52" s="898" t="s">
        <v>556</v>
      </c>
      <c r="I52" s="132"/>
      <c r="J52" s="898" t="s">
        <v>1253</v>
      </c>
      <c r="K52" s="898" t="s">
        <v>44</v>
      </c>
      <c r="L52" s="955">
        <v>2009</v>
      </c>
      <c r="M52" s="132"/>
      <c r="N52" s="132" t="s">
        <v>43</v>
      </c>
      <c r="O52" s="132" t="s">
        <v>45</v>
      </c>
      <c r="P52" s="1526">
        <v>1</v>
      </c>
      <c r="Q52" s="956">
        <v>3142751</v>
      </c>
      <c r="R52" s="132"/>
    </row>
    <row r="53" spans="1:18" s="914" customFormat="1" ht="20.100000000000001" customHeight="1">
      <c r="A53" s="194"/>
      <c r="B53" s="2166">
        <v>30</v>
      </c>
      <c r="C53" s="2167"/>
      <c r="D53" s="132" t="s">
        <v>77</v>
      </c>
      <c r="E53" s="194"/>
      <c r="F53" s="132"/>
      <c r="G53" s="860" t="s">
        <v>79</v>
      </c>
      <c r="H53" s="898" t="s">
        <v>80</v>
      </c>
      <c r="I53" s="132"/>
      <c r="J53" s="898" t="s">
        <v>1254</v>
      </c>
      <c r="K53" s="898" t="s">
        <v>44</v>
      </c>
      <c r="L53" s="955">
        <v>2009</v>
      </c>
      <c r="M53" s="132"/>
      <c r="N53" s="132" t="s">
        <v>43</v>
      </c>
      <c r="O53" s="132" t="s">
        <v>45</v>
      </c>
      <c r="P53" s="1526">
        <v>1</v>
      </c>
      <c r="Q53" s="956">
        <v>3300000</v>
      </c>
      <c r="R53" s="901"/>
    </row>
    <row r="54" spans="1:18" s="914" customFormat="1" ht="20.100000000000001" customHeight="1">
      <c r="A54" s="194"/>
      <c r="B54" s="2166">
        <v>31</v>
      </c>
      <c r="C54" s="2167"/>
      <c r="D54" s="132" t="s">
        <v>77</v>
      </c>
      <c r="E54" s="194"/>
      <c r="F54" s="132"/>
      <c r="G54" s="860" t="s">
        <v>79</v>
      </c>
      <c r="H54" s="898" t="s">
        <v>557</v>
      </c>
      <c r="I54" s="132"/>
      <c r="J54" s="898" t="s">
        <v>1254</v>
      </c>
      <c r="K54" s="898" t="s">
        <v>44</v>
      </c>
      <c r="L54" s="955">
        <v>2009</v>
      </c>
      <c r="M54" s="132"/>
      <c r="N54" s="132" t="s">
        <v>43</v>
      </c>
      <c r="O54" s="132" t="s">
        <v>45</v>
      </c>
      <c r="P54" s="1526">
        <v>1</v>
      </c>
      <c r="Q54" s="956">
        <v>3300000</v>
      </c>
      <c r="R54" s="132"/>
    </row>
    <row r="55" spans="1:18" s="914" customFormat="1" ht="20.100000000000001" customHeight="1">
      <c r="A55" s="194"/>
      <c r="B55" s="2166">
        <v>32</v>
      </c>
      <c r="C55" s="2167"/>
      <c r="D55" s="132" t="s">
        <v>87</v>
      </c>
      <c r="E55" s="194"/>
      <c r="F55" s="132"/>
      <c r="G55" s="860" t="s">
        <v>88</v>
      </c>
      <c r="H55" s="898" t="s">
        <v>42</v>
      </c>
      <c r="I55" s="132"/>
      <c r="J55" s="898" t="s">
        <v>1254</v>
      </c>
      <c r="K55" s="898" t="s">
        <v>44</v>
      </c>
      <c r="L55" s="955">
        <v>2009</v>
      </c>
      <c r="M55" s="132"/>
      <c r="N55" s="132" t="s">
        <v>43</v>
      </c>
      <c r="O55" s="132" t="s">
        <v>45</v>
      </c>
      <c r="P55" s="1526">
        <v>2</v>
      </c>
      <c r="Q55" s="956">
        <v>2178000</v>
      </c>
      <c r="R55" s="132"/>
    </row>
    <row r="56" spans="1:18" s="914" customFormat="1" ht="20.100000000000001" customHeight="1">
      <c r="A56" s="194"/>
      <c r="B56" s="2166">
        <v>33</v>
      </c>
      <c r="C56" s="2167"/>
      <c r="D56" s="132" t="s">
        <v>106</v>
      </c>
      <c r="E56" s="194"/>
      <c r="F56" s="132"/>
      <c r="G56" s="860" t="s">
        <v>107</v>
      </c>
      <c r="H56" s="898" t="s">
        <v>108</v>
      </c>
      <c r="I56" s="132"/>
      <c r="J56" s="898" t="s">
        <v>43</v>
      </c>
      <c r="K56" s="898" t="s">
        <v>44</v>
      </c>
      <c r="L56" s="955">
        <v>2009</v>
      </c>
      <c r="M56" s="132"/>
      <c r="N56" s="132" t="s">
        <v>43</v>
      </c>
      <c r="O56" s="132" t="s">
        <v>45</v>
      </c>
      <c r="P56" s="1526">
        <v>1</v>
      </c>
      <c r="Q56" s="956">
        <v>2057000</v>
      </c>
      <c r="R56" s="132"/>
    </row>
    <row r="57" spans="1:18" s="914" customFormat="1" ht="20.100000000000001" customHeight="1">
      <c r="A57" s="194"/>
      <c r="B57" s="2166">
        <v>34</v>
      </c>
      <c r="C57" s="2167"/>
      <c r="D57" s="132" t="s">
        <v>127</v>
      </c>
      <c r="E57" s="194"/>
      <c r="F57" s="132"/>
      <c r="G57" s="860" t="s">
        <v>128</v>
      </c>
      <c r="H57" s="898" t="s">
        <v>558</v>
      </c>
      <c r="I57" s="132"/>
      <c r="J57" s="898" t="s">
        <v>43</v>
      </c>
      <c r="K57" s="898" t="s">
        <v>44</v>
      </c>
      <c r="L57" s="955">
        <v>2009</v>
      </c>
      <c r="M57" s="132"/>
      <c r="N57" s="132" t="s">
        <v>43</v>
      </c>
      <c r="O57" s="132" t="s">
        <v>242</v>
      </c>
      <c r="P57" s="1526">
        <v>1</v>
      </c>
      <c r="Q57" s="956">
        <v>4620000</v>
      </c>
      <c r="R57" s="132"/>
    </row>
    <row r="58" spans="1:18" s="914" customFormat="1" ht="20.100000000000001" customHeight="1">
      <c r="A58" s="194"/>
      <c r="B58" s="2166">
        <v>35</v>
      </c>
      <c r="C58" s="2167"/>
      <c r="D58" s="132" t="s">
        <v>134</v>
      </c>
      <c r="E58" s="194"/>
      <c r="F58" s="132"/>
      <c r="G58" s="860" t="s">
        <v>135</v>
      </c>
      <c r="H58" s="898" t="s">
        <v>137</v>
      </c>
      <c r="I58" s="132"/>
      <c r="J58" s="898" t="s">
        <v>1255</v>
      </c>
      <c r="K58" s="898" t="s">
        <v>44</v>
      </c>
      <c r="L58" s="955">
        <v>2009</v>
      </c>
      <c r="M58" s="132"/>
      <c r="N58" s="132" t="s">
        <v>43</v>
      </c>
      <c r="O58" s="132" t="s">
        <v>45</v>
      </c>
      <c r="P58" s="1526">
        <v>1</v>
      </c>
      <c r="Q58" s="956">
        <v>2438386</v>
      </c>
      <c r="R58" s="132"/>
    </row>
    <row r="59" spans="1:18" s="914" customFormat="1" ht="20.100000000000001" customHeight="1">
      <c r="A59" s="194"/>
      <c r="B59" s="2166">
        <v>36</v>
      </c>
      <c r="C59" s="2167"/>
      <c r="D59" s="132" t="s">
        <v>51</v>
      </c>
      <c r="E59" s="194"/>
      <c r="F59" s="132"/>
      <c r="G59" s="860" t="s">
        <v>53</v>
      </c>
      <c r="H59" s="898" t="s">
        <v>172</v>
      </c>
      <c r="I59" s="132"/>
      <c r="J59" s="898" t="s">
        <v>43</v>
      </c>
      <c r="K59" s="898" t="s">
        <v>44</v>
      </c>
      <c r="L59" s="955">
        <v>2010</v>
      </c>
      <c r="M59" s="132"/>
      <c r="N59" s="132" t="s">
        <v>43</v>
      </c>
      <c r="O59" s="132" t="s">
        <v>45</v>
      </c>
      <c r="P59" s="1526">
        <v>1</v>
      </c>
      <c r="Q59" s="956">
        <v>1711875</v>
      </c>
      <c r="R59" s="132"/>
    </row>
    <row r="60" spans="1:18" s="914" customFormat="1" ht="20.100000000000001" customHeight="1">
      <c r="A60" s="194"/>
      <c r="B60" s="2166">
        <v>37</v>
      </c>
      <c r="C60" s="2167"/>
      <c r="D60" s="132" t="s">
        <v>562</v>
      </c>
      <c r="E60" s="194"/>
      <c r="F60" s="132"/>
      <c r="G60" s="860" t="s">
        <v>754</v>
      </c>
      <c r="H60" s="898" t="s">
        <v>755</v>
      </c>
      <c r="I60" s="132"/>
      <c r="J60" s="898" t="s">
        <v>43</v>
      </c>
      <c r="K60" s="898" t="s">
        <v>44</v>
      </c>
      <c r="L60" s="955">
        <v>2010</v>
      </c>
      <c r="M60" s="132"/>
      <c r="N60" s="132" t="s">
        <v>43</v>
      </c>
      <c r="O60" s="132" t="s">
        <v>45</v>
      </c>
      <c r="P60" s="1526">
        <v>1</v>
      </c>
      <c r="Q60" s="956">
        <v>6325000</v>
      </c>
      <c r="R60" s="132"/>
    </row>
    <row r="61" spans="1:18" s="914" customFormat="1" ht="20.100000000000001" customHeight="1">
      <c r="A61" s="194"/>
      <c r="B61" s="2166">
        <v>38</v>
      </c>
      <c r="C61" s="2167"/>
      <c r="D61" s="132" t="s">
        <v>318</v>
      </c>
      <c r="E61" s="194"/>
      <c r="F61" s="132"/>
      <c r="G61" s="860" t="s">
        <v>832</v>
      </c>
      <c r="H61" s="898"/>
      <c r="I61" s="132"/>
      <c r="J61" s="898" t="s">
        <v>45</v>
      </c>
      <c r="K61" s="898" t="s">
        <v>44</v>
      </c>
      <c r="L61" s="955">
        <v>2011</v>
      </c>
      <c r="M61" s="132"/>
      <c r="N61" s="132" t="s">
        <v>43</v>
      </c>
      <c r="O61" s="132" t="s">
        <v>45</v>
      </c>
      <c r="P61" s="1526">
        <v>1</v>
      </c>
      <c r="Q61" s="956">
        <v>3110000</v>
      </c>
      <c r="R61" s="901"/>
    </row>
    <row r="62" spans="1:18" s="1034" customFormat="1" ht="20.100000000000001" customHeight="1">
      <c r="A62" s="929"/>
      <c r="B62" s="2166">
        <v>39</v>
      </c>
      <c r="C62" s="2167"/>
      <c r="D62" s="132" t="s">
        <v>157</v>
      </c>
      <c r="E62" s="194"/>
      <c r="F62" s="132"/>
      <c r="G62" s="860" t="s">
        <v>830</v>
      </c>
      <c r="H62" s="898" t="s">
        <v>42</v>
      </c>
      <c r="I62" s="132"/>
      <c r="J62" s="898" t="s">
        <v>1256</v>
      </c>
      <c r="K62" s="898" t="s">
        <v>44</v>
      </c>
      <c r="L62" s="955">
        <v>2011</v>
      </c>
      <c r="M62" s="132"/>
      <c r="N62" s="132" t="s">
        <v>43</v>
      </c>
      <c r="O62" s="132" t="s">
        <v>45</v>
      </c>
      <c r="P62" s="1526">
        <v>1</v>
      </c>
      <c r="Q62" s="956">
        <v>2312500</v>
      </c>
      <c r="R62" s="132"/>
    </row>
    <row r="63" spans="1:18" s="1034" customFormat="1" ht="20.100000000000001" customHeight="1">
      <c r="A63" s="929"/>
      <c r="B63" s="2166">
        <v>40</v>
      </c>
      <c r="C63" s="2167"/>
      <c r="D63" s="132" t="s">
        <v>201</v>
      </c>
      <c r="E63" s="194"/>
      <c r="F63" s="132"/>
      <c r="G63" s="860" t="s">
        <v>843</v>
      </c>
      <c r="H63" s="898" t="s">
        <v>844</v>
      </c>
      <c r="I63" s="132"/>
      <c r="J63" s="898" t="s">
        <v>586</v>
      </c>
      <c r="K63" s="898" t="s">
        <v>44</v>
      </c>
      <c r="L63" s="955">
        <v>2012</v>
      </c>
      <c r="M63" s="132"/>
      <c r="N63" s="132" t="s">
        <v>219</v>
      </c>
      <c r="O63" s="132" t="s">
        <v>45</v>
      </c>
      <c r="P63" s="1526">
        <v>1</v>
      </c>
      <c r="Q63" s="956">
        <v>4856500</v>
      </c>
      <c r="R63" s="1151"/>
    </row>
    <row r="64" spans="1:18" s="1034" customFormat="1" ht="20.100000000000001" customHeight="1">
      <c r="A64" s="929"/>
      <c r="B64" s="2168">
        <v>41</v>
      </c>
      <c r="C64" s="2169"/>
      <c r="D64" s="187" t="s">
        <v>157</v>
      </c>
      <c r="E64" s="902"/>
      <c r="F64" s="187"/>
      <c r="G64" s="903" t="s">
        <v>829</v>
      </c>
      <c r="H64" s="904"/>
      <c r="I64" s="187"/>
      <c r="J64" s="904" t="s">
        <v>45</v>
      </c>
      <c r="K64" s="904" t="s">
        <v>44</v>
      </c>
      <c r="L64" s="958">
        <v>2012</v>
      </c>
      <c r="M64" s="187"/>
      <c r="N64" s="187"/>
      <c r="O64" s="187" t="s">
        <v>45</v>
      </c>
      <c r="P64" s="1527">
        <v>3</v>
      </c>
      <c r="Q64" s="959">
        <v>50400250</v>
      </c>
      <c r="R64" s="187"/>
    </row>
    <row r="65" spans="1:18" s="914" customFormat="1" ht="20.100000000000001" customHeight="1">
      <c r="A65" s="194"/>
      <c r="B65" s="1014"/>
      <c r="C65" s="1014"/>
      <c r="D65" s="194"/>
      <c r="E65" s="194"/>
      <c r="F65" s="194"/>
      <c r="G65" s="909"/>
      <c r="H65" s="233"/>
      <c r="I65" s="194"/>
      <c r="J65" s="233"/>
      <c r="K65" s="233"/>
      <c r="L65" s="960"/>
      <c r="M65" s="194"/>
      <c r="N65" s="194"/>
      <c r="O65" s="194"/>
      <c r="P65" s="911">
        <f>SUM(P41:P64)</f>
        <v>28</v>
      </c>
      <c r="Q65" s="994">
        <f>SUM(Q41:Q64)</f>
        <v>148000178</v>
      </c>
      <c r="R65" s="913"/>
    </row>
    <row r="66" spans="1:18" s="914" customFormat="1" ht="20.100000000000001" customHeight="1">
      <c r="A66" s="194"/>
      <c r="B66" s="1014"/>
      <c r="C66" s="1014"/>
      <c r="D66" s="194"/>
      <c r="E66" s="194"/>
      <c r="F66" s="194"/>
      <c r="G66" s="909"/>
      <c r="H66" s="233"/>
      <c r="I66" s="194"/>
      <c r="J66" s="233"/>
      <c r="K66" s="233"/>
      <c r="L66" s="960"/>
      <c r="M66" s="194"/>
      <c r="N66" s="194"/>
      <c r="O66" s="194"/>
      <c r="P66" s="1513"/>
      <c r="Q66" s="963"/>
      <c r="R66" s="913"/>
    </row>
    <row r="67" spans="1:18" s="1531" customFormat="1" ht="29.25" customHeight="1">
      <c r="B67" s="2153" t="s">
        <v>10</v>
      </c>
      <c r="C67" s="2153"/>
      <c r="D67" s="2153"/>
      <c r="E67" s="2153"/>
      <c r="F67" s="2153"/>
      <c r="G67" s="2153" t="s">
        <v>11</v>
      </c>
      <c r="H67" s="2153"/>
      <c r="I67" s="2153"/>
      <c r="J67" s="2153" t="s">
        <v>15</v>
      </c>
      <c r="K67" s="2153" t="s">
        <v>13</v>
      </c>
      <c r="L67" s="2153" t="s">
        <v>700</v>
      </c>
      <c r="M67" s="2153" t="s">
        <v>701</v>
      </c>
      <c r="N67" s="2153" t="s">
        <v>16</v>
      </c>
      <c r="O67" s="2153" t="s">
        <v>702</v>
      </c>
      <c r="P67" s="2153" t="s">
        <v>12</v>
      </c>
      <c r="Q67" s="2153"/>
      <c r="R67" s="2153" t="s">
        <v>17</v>
      </c>
    </row>
    <row r="68" spans="1:18" s="1531" customFormat="1" ht="29.25" customHeight="1">
      <c r="B68" s="2153" t="s">
        <v>18</v>
      </c>
      <c r="C68" s="2153"/>
      <c r="D68" s="2153" t="s">
        <v>19</v>
      </c>
      <c r="E68" s="2153" t="s">
        <v>20</v>
      </c>
      <c r="F68" s="2153"/>
      <c r="G68" s="2153" t="s">
        <v>21</v>
      </c>
      <c r="H68" s="2153" t="s">
        <v>14</v>
      </c>
      <c r="I68" s="2153" t="s">
        <v>505</v>
      </c>
      <c r="J68" s="2153"/>
      <c r="K68" s="2153"/>
      <c r="L68" s="2153"/>
      <c r="M68" s="2153"/>
      <c r="N68" s="2153"/>
      <c r="O68" s="2153"/>
      <c r="P68" s="2153"/>
      <c r="Q68" s="2153"/>
      <c r="R68" s="2153"/>
    </row>
    <row r="69" spans="1:18" s="1531" customFormat="1" ht="29.25" customHeight="1">
      <c r="B69" s="2153"/>
      <c r="C69" s="2153"/>
      <c r="D69" s="2153"/>
      <c r="E69" s="2153"/>
      <c r="F69" s="2153"/>
      <c r="G69" s="2153"/>
      <c r="H69" s="2153"/>
      <c r="I69" s="2153"/>
      <c r="J69" s="2153"/>
      <c r="K69" s="2153"/>
      <c r="L69" s="2153"/>
      <c r="M69" s="2153"/>
      <c r="N69" s="2153"/>
      <c r="O69" s="2153"/>
      <c r="P69" s="1525" t="s">
        <v>22</v>
      </c>
      <c r="Q69" s="1525" t="s">
        <v>23</v>
      </c>
      <c r="R69" s="2153"/>
    </row>
    <row r="70" spans="1:18" s="1531" customFormat="1" ht="20.100000000000001" customHeight="1">
      <c r="B70" s="2160" t="s">
        <v>24</v>
      </c>
      <c r="C70" s="2161"/>
      <c r="D70" s="1532" t="s">
        <v>25</v>
      </c>
      <c r="E70" s="1916" t="s">
        <v>26</v>
      </c>
      <c r="F70" s="1917"/>
      <c r="G70" s="887" t="s">
        <v>27</v>
      </c>
      <c r="H70" s="887" t="s">
        <v>28</v>
      </c>
      <c r="I70" s="887" t="s">
        <v>29</v>
      </c>
      <c r="J70" s="887" t="s">
        <v>30</v>
      </c>
      <c r="K70" s="887" t="s">
        <v>31</v>
      </c>
      <c r="L70" s="887" t="s">
        <v>32</v>
      </c>
      <c r="M70" s="887" t="s">
        <v>33</v>
      </c>
      <c r="N70" s="887" t="s">
        <v>34</v>
      </c>
      <c r="O70" s="887" t="s">
        <v>35</v>
      </c>
      <c r="P70" s="887" t="s">
        <v>36</v>
      </c>
      <c r="Q70" s="1033" t="s">
        <v>37</v>
      </c>
      <c r="R70" s="887" t="s">
        <v>38</v>
      </c>
    </row>
    <row r="71" spans="1:18" ht="12.75" customHeight="1">
      <c r="A71" s="1531"/>
      <c r="B71" s="1915"/>
      <c r="C71" s="1913"/>
      <c r="D71" s="1913"/>
      <c r="E71" s="1913"/>
      <c r="F71" s="1913"/>
      <c r="G71" s="1913"/>
      <c r="H71" s="1913"/>
      <c r="I71" s="1913"/>
      <c r="J71" s="1913"/>
      <c r="K71" s="1913"/>
      <c r="L71" s="1913"/>
      <c r="M71" s="1913"/>
      <c r="N71" s="1913"/>
      <c r="O71" s="1913"/>
      <c r="P71" s="1913"/>
      <c r="Q71" s="1913"/>
      <c r="R71" s="1914"/>
    </row>
    <row r="72" spans="1:18" s="1034" customFormat="1" ht="20.100000000000001" customHeight="1">
      <c r="A72" s="929"/>
      <c r="B72" s="2170">
        <v>42</v>
      </c>
      <c r="C72" s="2171"/>
      <c r="D72" s="121"/>
      <c r="E72" s="892"/>
      <c r="F72" s="121"/>
      <c r="G72" s="893" t="s">
        <v>1257</v>
      </c>
      <c r="H72" s="894" t="s">
        <v>1265</v>
      </c>
      <c r="I72" s="121" t="s">
        <v>1273</v>
      </c>
      <c r="J72" s="894"/>
      <c r="K72" s="894" t="s">
        <v>44</v>
      </c>
      <c r="L72" s="953">
        <v>2006</v>
      </c>
      <c r="M72" s="121"/>
      <c r="N72" s="121"/>
      <c r="O72" s="121" t="s">
        <v>345</v>
      </c>
      <c r="P72" s="1514">
        <v>1</v>
      </c>
      <c r="Q72" s="954">
        <v>9000000</v>
      </c>
      <c r="R72" s="896"/>
    </row>
    <row r="73" spans="1:18" s="1034" customFormat="1" ht="20.100000000000001" customHeight="1">
      <c r="A73" s="929"/>
      <c r="B73" s="2166">
        <v>43</v>
      </c>
      <c r="C73" s="2167"/>
      <c r="D73" s="132"/>
      <c r="E73" s="194"/>
      <c r="F73" s="132"/>
      <c r="G73" s="860" t="s">
        <v>1258</v>
      </c>
      <c r="H73" s="898" t="s">
        <v>1266</v>
      </c>
      <c r="I73" s="132"/>
      <c r="J73" s="898"/>
      <c r="K73" s="898" t="s">
        <v>44</v>
      </c>
      <c r="L73" s="955">
        <v>2007</v>
      </c>
      <c r="M73" s="132"/>
      <c r="N73" s="132"/>
      <c r="O73" s="132" t="s">
        <v>242</v>
      </c>
      <c r="P73" s="1526">
        <v>1</v>
      </c>
      <c r="Q73" s="956">
        <v>2100000</v>
      </c>
      <c r="R73" s="132"/>
    </row>
    <row r="74" spans="1:18" s="1034" customFormat="1" ht="20.100000000000001" customHeight="1">
      <c r="A74" s="929"/>
      <c r="B74" s="2166">
        <v>44</v>
      </c>
      <c r="C74" s="2167"/>
      <c r="D74" s="132"/>
      <c r="E74" s="194"/>
      <c r="F74" s="132"/>
      <c r="G74" s="860" t="s">
        <v>1259</v>
      </c>
      <c r="H74" s="898" t="s">
        <v>43</v>
      </c>
      <c r="I74" s="132"/>
      <c r="J74" s="898"/>
      <c r="K74" s="898" t="s">
        <v>44</v>
      </c>
      <c r="L74" s="955">
        <v>2007</v>
      </c>
      <c r="M74" s="132"/>
      <c r="N74" s="132"/>
      <c r="O74" s="132" t="s">
        <v>242</v>
      </c>
      <c r="P74" s="1526">
        <v>1</v>
      </c>
      <c r="Q74" s="956">
        <v>200000</v>
      </c>
      <c r="R74" s="132"/>
    </row>
    <row r="75" spans="1:18" s="1034" customFormat="1" ht="20.100000000000001" customHeight="1">
      <c r="A75" s="929"/>
      <c r="B75" s="2166">
        <v>45</v>
      </c>
      <c r="C75" s="2167"/>
      <c r="D75" s="132"/>
      <c r="E75" s="194"/>
      <c r="F75" s="132"/>
      <c r="G75" s="860" t="s">
        <v>1260</v>
      </c>
      <c r="H75" s="898" t="s">
        <v>604</v>
      </c>
      <c r="I75" s="132"/>
      <c r="J75" s="898"/>
      <c r="K75" s="898" t="s">
        <v>44</v>
      </c>
      <c r="L75" s="955">
        <v>2008</v>
      </c>
      <c r="M75" s="132"/>
      <c r="N75" s="132"/>
      <c r="O75" s="132" t="s">
        <v>345</v>
      </c>
      <c r="P75" s="1526">
        <v>1</v>
      </c>
      <c r="Q75" s="956">
        <v>5000000</v>
      </c>
      <c r="R75" s="132"/>
    </row>
    <row r="76" spans="1:18" s="1034" customFormat="1" ht="20.100000000000001" customHeight="1">
      <c r="A76" s="929"/>
      <c r="B76" s="2166">
        <v>46</v>
      </c>
      <c r="C76" s="2167"/>
      <c r="D76" s="132"/>
      <c r="E76" s="194"/>
      <c r="F76" s="132"/>
      <c r="G76" s="860" t="s">
        <v>188</v>
      </c>
      <c r="H76" s="898" t="s">
        <v>1267</v>
      </c>
      <c r="I76" s="132"/>
      <c r="J76" s="898"/>
      <c r="K76" s="898" t="s">
        <v>44</v>
      </c>
      <c r="L76" s="955">
        <v>2011</v>
      </c>
      <c r="M76" s="132"/>
      <c r="N76" s="132"/>
      <c r="O76" s="132" t="s">
        <v>242</v>
      </c>
      <c r="P76" s="1526">
        <v>1</v>
      </c>
      <c r="Q76" s="956">
        <v>500000</v>
      </c>
      <c r="R76" s="901"/>
    </row>
    <row r="77" spans="1:18" s="1034" customFormat="1" ht="20.100000000000001" customHeight="1">
      <c r="A77" s="929"/>
      <c r="B77" s="2166">
        <v>47</v>
      </c>
      <c r="C77" s="2167"/>
      <c r="D77" s="132"/>
      <c r="E77" s="194"/>
      <c r="F77" s="132"/>
      <c r="G77" s="860" t="s">
        <v>1261</v>
      </c>
      <c r="H77" s="898" t="s">
        <v>1268</v>
      </c>
      <c r="I77" s="132"/>
      <c r="J77" s="898"/>
      <c r="K77" s="898" t="s">
        <v>277</v>
      </c>
      <c r="L77" s="955">
        <v>2012</v>
      </c>
      <c r="M77" s="132"/>
      <c r="N77" s="132"/>
      <c r="O77" s="132" t="s">
        <v>45</v>
      </c>
      <c r="P77" s="1526">
        <v>1</v>
      </c>
      <c r="Q77" s="956">
        <v>800000</v>
      </c>
      <c r="R77" s="901"/>
    </row>
    <row r="78" spans="1:18" s="1034" customFormat="1" ht="20.100000000000001" customHeight="1">
      <c r="A78" s="929"/>
      <c r="B78" s="2166">
        <v>48</v>
      </c>
      <c r="C78" s="2167"/>
      <c r="D78" s="132"/>
      <c r="E78" s="194"/>
      <c r="F78" s="132"/>
      <c r="G78" s="860" t="s">
        <v>1262</v>
      </c>
      <c r="H78" s="898" t="s">
        <v>1269</v>
      </c>
      <c r="I78" s="132"/>
      <c r="J78" s="898"/>
      <c r="K78" s="898" t="s">
        <v>277</v>
      </c>
      <c r="L78" s="955">
        <v>2012</v>
      </c>
      <c r="M78" s="132"/>
      <c r="N78" s="132"/>
      <c r="O78" s="132" t="s">
        <v>45</v>
      </c>
      <c r="P78" s="1526">
        <v>1</v>
      </c>
      <c r="Q78" s="956">
        <v>1000000</v>
      </c>
      <c r="R78" s="901"/>
    </row>
    <row r="79" spans="1:18" s="1034" customFormat="1" ht="20.100000000000001" customHeight="1">
      <c r="A79" s="929"/>
      <c r="B79" s="2166">
        <v>49</v>
      </c>
      <c r="C79" s="2167"/>
      <c r="D79" s="132"/>
      <c r="E79" s="194"/>
      <c r="F79" s="132"/>
      <c r="G79" s="860" t="s">
        <v>1263</v>
      </c>
      <c r="H79" s="898" t="s">
        <v>1270</v>
      </c>
      <c r="I79" s="132"/>
      <c r="J79" s="898"/>
      <c r="K79" s="898" t="s">
        <v>277</v>
      </c>
      <c r="L79" s="955">
        <v>2012</v>
      </c>
      <c r="M79" s="132"/>
      <c r="N79" s="132"/>
      <c r="O79" s="132" t="s">
        <v>45</v>
      </c>
      <c r="P79" s="1526">
        <v>2</v>
      </c>
      <c r="Q79" s="956">
        <v>600000</v>
      </c>
      <c r="R79" s="901"/>
    </row>
    <row r="80" spans="1:18" s="1034" customFormat="1" ht="20.100000000000001" customHeight="1">
      <c r="A80" s="929"/>
      <c r="B80" s="2166">
        <v>50</v>
      </c>
      <c r="C80" s="2167"/>
      <c r="D80" s="132"/>
      <c r="E80" s="194"/>
      <c r="F80" s="132"/>
      <c r="G80" s="860" t="s">
        <v>1264</v>
      </c>
      <c r="H80" s="898" t="s">
        <v>1271</v>
      </c>
      <c r="I80" s="132"/>
      <c r="J80" s="898"/>
      <c r="K80" s="898" t="s">
        <v>277</v>
      </c>
      <c r="L80" s="955">
        <v>2012</v>
      </c>
      <c r="M80" s="132"/>
      <c r="N80" s="132"/>
      <c r="O80" s="132" t="s">
        <v>45</v>
      </c>
      <c r="P80" s="1526">
        <v>2</v>
      </c>
      <c r="Q80" s="956">
        <v>675000</v>
      </c>
      <c r="R80" s="901"/>
    </row>
    <row r="81" spans="1:21" s="1034" customFormat="1" ht="20.100000000000001" customHeight="1">
      <c r="A81" s="929"/>
      <c r="B81" s="2166">
        <v>51</v>
      </c>
      <c r="C81" s="2167"/>
      <c r="D81" s="132"/>
      <c r="E81" s="194"/>
      <c r="F81" s="132"/>
      <c r="G81" s="860" t="s">
        <v>1231</v>
      </c>
      <c r="H81" s="898" t="s">
        <v>1272</v>
      </c>
      <c r="I81" s="132"/>
      <c r="J81" s="898"/>
      <c r="K81" s="898" t="s">
        <v>44</v>
      </c>
      <c r="L81" s="955">
        <v>2012</v>
      </c>
      <c r="M81" s="132"/>
      <c r="N81" s="132"/>
      <c r="O81" s="132" t="s">
        <v>45</v>
      </c>
      <c r="P81" s="1526">
        <v>1</v>
      </c>
      <c r="Q81" s="956">
        <v>500000</v>
      </c>
      <c r="R81" s="1151"/>
    </row>
    <row r="82" spans="1:21" s="1575" customFormat="1" ht="20.100000000000001" customHeight="1">
      <c r="A82" s="965"/>
      <c r="B82" s="1988">
        <v>52</v>
      </c>
      <c r="C82" s="1989"/>
      <c r="D82" s="817"/>
      <c r="E82" s="821"/>
      <c r="F82" s="776"/>
      <c r="G82" s="818" t="s">
        <v>832</v>
      </c>
      <c r="H82" s="819" t="s">
        <v>1109</v>
      </c>
      <c r="I82" s="783"/>
      <c r="J82" s="783" t="s">
        <v>197</v>
      </c>
      <c r="K82" s="783" t="s">
        <v>44</v>
      </c>
      <c r="L82" s="780">
        <v>2013</v>
      </c>
      <c r="M82" s="775"/>
      <c r="N82" s="775"/>
      <c r="O82" s="775" t="s">
        <v>45</v>
      </c>
      <c r="P82" s="1521">
        <v>2</v>
      </c>
      <c r="Q82" s="823">
        <f>(2550000+255000)*2</f>
        <v>5610000</v>
      </c>
      <c r="R82" s="819"/>
    </row>
    <row r="83" spans="1:21" s="1575" customFormat="1" ht="20.100000000000001" customHeight="1">
      <c r="A83" s="965"/>
      <c r="B83" s="1988">
        <v>53</v>
      </c>
      <c r="C83" s="1989"/>
      <c r="D83" s="1576"/>
      <c r="E83" s="1585"/>
      <c r="F83" s="965"/>
      <c r="G83" s="996" t="s">
        <v>95</v>
      </c>
      <c r="H83" s="819" t="s">
        <v>1110</v>
      </c>
      <c r="I83" s="783"/>
      <c r="J83" s="783" t="s">
        <v>85</v>
      </c>
      <c r="K83" s="783" t="s">
        <v>44</v>
      </c>
      <c r="L83" s="780">
        <v>2013</v>
      </c>
      <c r="M83" s="775"/>
      <c r="N83" s="775"/>
      <c r="O83" s="775" t="s">
        <v>45</v>
      </c>
      <c r="P83" s="1521">
        <v>1</v>
      </c>
      <c r="Q83" s="823">
        <f>1200000+120000</f>
        <v>1320000</v>
      </c>
      <c r="R83" s="819" t="s">
        <v>1288</v>
      </c>
    </row>
    <row r="84" spans="1:21" s="1575" customFormat="1" ht="20.100000000000001" customHeight="1">
      <c r="B84" s="1988">
        <v>54</v>
      </c>
      <c r="C84" s="1989"/>
      <c r="D84" s="776"/>
      <c r="E84" s="821"/>
      <c r="F84" s="776"/>
      <c r="G84" s="996" t="s">
        <v>843</v>
      </c>
      <c r="H84" s="1074" t="s">
        <v>43</v>
      </c>
      <c r="I84" s="995" t="s">
        <v>43</v>
      </c>
      <c r="J84" s="1069" t="s">
        <v>85</v>
      </c>
      <c r="K84" s="1069" t="s">
        <v>44</v>
      </c>
      <c r="L84" s="780">
        <v>2013</v>
      </c>
      <c r="M84" s="995" t="s">
        <v>43</v>
      </c>
      <c r="N84" s="995"/>
      <c r="O84" s="995" t="s">
        <v>45</v>
      </c>
      <c r="P84" s="1054">
        <v>1</v>
      </c>
      <c r="Q84" s="827">
        <v>4958250</v>
      </c>
      <c r="R84" s="826">
        <v>4958250</v>
      </c>
    </row>
    <row r="85" spans="1:21" s="1545" customFormat="1" ht="31.5" customHeight="1">
      <c r="B85" s="1988">
        <v>55</v>
      </c>
      <c r="C85" s="1989"/>
      <c r="D85" s="776"/>
      <c r="E85" s="817"/>
      <c r="F85" s="776"/>
      <c r="G85" s="996" t="s">
        <v>253</v>
      </c>
      <c r="H85" s="1069" t="s">
        <v>865</v>
      </c>
      <c r="I85" s="995"/>
      <c r="J85" s="1069" t="s">
        <v>197</v>
      </c>
      <c r="K85" s="1069" t="s">
        <v>44</v>
      </c>
      <c r="L85" s="780">
        <v>2013</v>
      </c>
      <c r="M85" s="995"/>
      <c r="N85" s="995"/>
      <c r="O85" s="995" t="s">
        <v>45</v>
      </c>
      <c r="P85" s="1054">
        <v>5</v>
      </c>
      <c r="Q85" s="827">
        <f>R85*5</f>
        <v>11989450</v>
      </c>
      <c r="R85" s="995">
        <v>2397890</v>
      </c>
      <c r="T85" s="1586"/>
      <c r="U85" s="1586"/>
    </row>
    <row r="86" spans="1:21" s="1575" customFormat="1" ht="20.100000000000001" customHeight="1">
      <c r="B86" s="1988">
        <v>56</v>
      </c>
      <c r="C86" s="1989"/>
      <c r="D86" s="775"/>
      <c r="E86" s="772"/>
      <c r="F86" s="776"/>
      <c r="G86" s="818" t="s">
        <v>653</v>
      </c>
      <c r="H86" s="1045" t="s">
        <v>761</v>
      </c>
      <c r="I86" s="783"/>
      <c r="J86" s="783" t="s">
        <v>1112</v>
      </c>
      <c r="K86" s="783" t="s">
        <v>44</v>
      </c>
      <c r="L86" s="780">
        <v>2013</v>
      </c>
      <c r="M86" s="775"/>
      <c r="N86" s="775"/>
      <c r="O86" s="775" t="s">
        <v>45</v>
      </c>
      <c r="P86" s="1521">
        <v>1</v>
      </c>
      <c r="Q86" s="827">
        <v>3234000</v>
      </c>
      <c r="R86" s="819"/>
    </row>
    <row r="87" spans="1:21" s="1578" customFormat="1" ht="20.100000000000001" customHeight="1">
      <c r="B87" s="2174">
        <v>57</v>
      </c>
      <c r="C87" s="2174"/>
      <c r="D87" s="775"/>
      <c r="E87" s="772"/>
      <c r="F87" s="776"/>
      <c r="G87" s="818" t="s">
        <v>111</v>
      </c>
      <c r="H87" s="819" t="s">
        <v>1116</v>
      </c>
      <c r="I87" s="783"/>
      <c r="J87" s="779" t="s">
        <v>85</v>
      </c>
      <c r="K87" s="779" t="s">
        <v>44</v>
      </c>
      <c r="L87" s="780">
        <v>2013</v>
      </c>
      <c r="M87" s="775"/>
      <c r="N87" s="775"/>
      <c r="O87" s="775" t="s">
        <v>45</v>
      </c>
      <c r="P87" s="1521">
        <v>1</v>
      </c>
      <c r="Q87" s="827">
        <v>12045000</v>
      </c>
      <c r="R87" s="819"/>
    </row>
    <row r="88" spans="1:21" s="1578" customFormat="1" ht="20.100000000000001" customHeight="1">
      <c r="B88" s="2172">
        <v>58</v>
      </c>
      <c r="C88" s="2173"/>
      <c r="D88" s="1263"/>
      <c r="E88" s="1587"/>
      <c r="F88" s="1263"/>
      <c r="G88" s="1588" t="s">
        <v>840</v>
      </c>
      <c r="H88" s="1589" t="s">
        <v>1111</v>
      </c>
      <c r="I88" s="1263"/>
      <c r="J88" s="1590" t="s">
        <v>85</v>
      </c>
      <c r="K88" s="1590" t="s">
        <v>44</v>
      </c>
      <c r="L88" s="1262">
        <v>2013</v>
      </c>
      <c r="M88" s="1263"/>
      <c r="N88" s="1263"/>
      <c r="O88" s="1263" t="s">
        <v>45</v>
      </c>
      <c r="P88" s="1264">
        <v>1</v>
      </c>
      <c r="Q88" s="1591">
        <v>17325000</v>
      </c>
      <c r="R88" s="995" t="s">
        <v>1278</v>
      </c>
    </row>
    <row r="89" spans="1:21" ht="20.100000000000001" customHeight="1">
      <c r="A89" s="883"/>
      <c r="B89" s="908"/>
      <c r="C89" s="908"/>
      <c r="D89" s="233"/>
      <c r="E89" s="233"/>
      <c r="F89" s="233"/>
      <c r="G89" s="909"/>
      <c r="H89" s="233"/>
      <c r="I89" s="233"/>
      <c r="J89" s="233"/>
      <c r="K89" s="233"/>
      <c r="L89" s="993"/>
      <c r="M89" s="233"/>
      <c r="N89" s="1921" t="s">
        <v>724</v>
      </c>
      <c r="O89" s="1922"/>
      <c r="P89" s="934">
        <f>SUM(P72:P88)</f>
        <v>24</v>
      </c>
      <c r="Q89" s="1035">
        <f>SUM(Q72:Q88)</f>
        <v>76856700</v>
      </c>
      <c r="R89" s="233"/>
    </row>
    <row r="90" spans="1:21" ht="20.100000000000001" customHeight="1">
      <c r="A90" s="876"/>
      <c r="B90" s="936"/>
      <c r="C90" s="876"/>
      <c r="D90" s="883"/>
      <c r="E90" s="883"/>
      <c r="F90" s="883"/>
      <c r="G90" s="937"/>
      <c r="H90" s="938"/>
      <c r="I90" s="939"/>
      <c r="J90" s="876"/>
      <c r="K90" s="937"/>
      <c r="L90" s="999"/>
      <c r="M90" s="883"/>
      <c r="N90" s="1921" t="s">
        <v>703</v>
      </c>
      <c r="O90" s="1922"/>
      <c r="P90" s="911">
        <f>P89+P65+P34</f>
        <v>78</v>
      </c>
      <c r="Q90" s="1036">
        <f>Q89+Q65+Q34</f>
        <v>288841678</v>
      </c>
      <c r="R90" s="1000"/>
    </row>
    <row r="91" spans="1:21" ht="20.100000000000001" customHeight="1">
      <c r="B91" s="1015"/>
      <c r="D91" s="1016"/>
      <c r="E91" s="1016"/>
      <c r="F91" s="1016"/>
      <c r="G91" s="1017"/>
      <c r="H91" s="1018"/>
      <c r="I91" s="1019"/>
      <c r="K91" s="1020"/>
      <c r="L91" s="1031"/>
      <c r="M91" s="1022"/>
      <c r="R91" s="1024"/>
    </row>
    <row r="92" spans="1:21" s="873" customFormat="1" ht="18.75" customHeight="1">
      <c r="B92" s="1091"/>
      <c r="D92" s="1939" t="s">
        <v>867</v>
      </c>
      <c r="E92" s="1939"/>
      <c r="F92" s="1939"/>
      <c r="G92" s="1939"/>
      <c r="H92" s="1092"/>
      <c r="I92" s="1896"/>
      <c r="J92" s="1951"/>
      <c r="K92" s="1951"/>
      <c r="L92" s="1093"/>
      <c r="M92" s="1896" t="str">
        <f>'B - PAL'!M94:P94</f>
        <v>Jakarta, 1 Juli 2015</v>
      </c>
      <c r="N92" s="1896"/>
      <c r="O92" s="1896"/>
      <c r="P92" s="1896"/>
      <c r="Q92" s="1094"/>
      <c r="R92" s="1095"/>
    </row>
    <row r="93" spans="1:21" s="873" customFormat="1" ht="18.75" customHeight="1">
      <c r="B93" s="1091"/>
      <c r="D93" s="1948" t="s">
        <v>563</v>
      </c>
      <c r="E93" s="1948"/>
      <c r="F93" s="1948"/>
      <c r="G93" s="1948"/>
      <c r="H93" s="1096"/>
      <c r="I93" s="1097"/>
      <c r="J93" s="1097"/>
      <c r="K93" s="1097"/>
      <c r="L93" s="1093"/>
      <c r="M93" s="1896" t="str">
        <f>'B - PAL'!M95:P95</f>
        <v>Pengurus Barang</v>
      </c>
      <c r="N93" s="1897"/>
      <c r="O93" s="1897"/>
      <c r="P93" s="1897"/>
      <c r="Q93" s="1094"/>
      <c r="R93" s="1095"/>
    </row>
    <row r="94" spans="1:21" s="873" customFormat="1" ht="38.25" customHeight="1">
      <c r="B94" s="1091"/>
      <c r="D94" s="1949"/>
      <c r="E94" s="1949"/>
      <c r="F94" s="1949"/>
      <c r="G94" s="1949"/>
      <c r="H94" s="1101"/>
      <c r="I94" s="1102"/>
      <c r="J94" s="1102"/>
      <c r="K94" s="1102"/>
      <c r="L94" s="1093"/>
      <c r="M94" s="1904"/>
      <c r="N94" s="1904"/>
      <c r="O94" s="1904"/>
      <c r="P94" s="1904"/>
      <c r="Q94" s="1094"/>
      <c r="R94" s="1095"/>
    </row>
    <row r="95" spans="1:21" s="873" customFormat="1" ht="18.75" customHeight="1">
      <c r="B95" s="1103"/>
      <c r="D95" s="1950" t="s">
        <v>564</v>
      </c>
      <c r="E95" s="1950"/>
      <c r="F95" s="1950"/>
      <c r="G95" s="1950"/>
      <c r="H95" s="1104"/>
      <c r="I95" s="1105"/>
      <c r="J95" s="1105"/>
      <c r="K95" s="1105"/>
      <c r="L95" s="1093"/>
      <c r="M95" s="1962" t="s">
        <v>1133</v>
      </c>
      <c r="N95" s="1905"/>
      <c r="O95" s="1905"/>
      <c r="P95" s="1905"/>
      <c r="Q95" s="1094"/>
      <c r="R95" s="1095"/>
    </row>
    <row r="96" spans="1:21" s="873" customFormat="1" ht="18.75" customHeight="1">
      <c r="B96" s="1091"/>
      <c r="D96" s="1947" t="s">
        <v>914</v>
      </c>
      <c r="E96" s="1947"/>
      <c r="F96" s="1947"/>
      <c r="G96" s="1947"/>
      <c r="H96" s="1106"/>
      <c r="I96" s="1107"/>
      <c r="J96" s="1107"/>
      <c r="K96" s="1107"/>
      <c r="L96" s="1093"/>
      <c r="M96" s="1907" t="s">
        <v>1134</v>
      </c>
      <c r="N96" s="1907"/>
      <c r="O96" s="1907"/>
      <c r="P96" s="1907"/>
      <c r="Q96" s="1094"/>
      <c r="R96" s="1095"/>
    </row>
    <row r="97" spans="18:18" ht="20.100000000000001" customHeight="1">
      <c r="R97" s="194"/>
    </row>
    <row r="98" spans="18:18" ht="20.100000000000001" customHeight="1">
      <c r="R98" s="194"/>
    </row>
    <row r="99" spans="18:18" ht="20.100000000000001" customHeight="1">
      <c r="R99" s="194"/>
    </row>
  </sheetData>
  <mergeCells count="130">
    <mergeCell ref="E15:F15"/>
    <mergeCell ref="B61:C61"/>
    <mergeCell ref="B26:C26"/>
    <mergeCell ref="B15:C15"/>
    <mergeCell ref="B24:C24"/>
    <mergeCell ref="B23:C23"/>
    <mergeCell ref="B20:C20"/>
    <mergeCell ref="B21:C21"/>
    <mergeCell ref="B18:C18"/>
    <mergeCell ref="B25:C25"/>
    <mergeCell ref="B51:C51"/>
    <mergeCell ref="B45:C45"/>
    <mergeCell ref="B42:C42"/>
    <mergeCell ref="B41:C41"/>
    <mergeCell ref="E37:F38"/>
    <mergeCell ref="B27:C27"/>
    <mergeCell ref="B28:C28"/>
    <mergeCell ref="B29:C29"/>
    <mergeCell ref="B16:R16"/>
    <mergeCell ref="B22:C22"/>
    <mergeCell ref="B31:C31"/>
    <mergeCell ref="B30:C30"/>
    <mergeCell ref="I37:I38"/>
    <mergeCell ref="B17:C17"/>
    <mergeCell ref="B19:C19"/>
    <mergeCell ref="G37:G38"/>
    <mergeCell ref="K36:K38"/>
    <mergeCell ref="B1:R1"/>
    <mergeCell ref="B2:R2"/>
    <mergeCell ref="B12:F12"/>
    <mergeCell ref="G12:I12"/>
    <mergeCell ref="J12:J14"/>
    <mergeCell ref="K12:K14"/>
    <mergeCell ref="O12:O14"/>
    <mergeCell ref="P12:Q13"/>
    <mergeCell ref="N12:N14"/>
    <mergeCell ref="G13:G14"/>
    <mergeCell ref="R12:R14"/>
    <mergeCell ref="B13:C14"/>
    <mergeCell ref="M12:M14"/>
    <mergeCell ref="H13:H14"/>
    <mergeCell ref="I13:I14"/>
    <mergeCell ref="D13:D14"/>
    <mergeCell ref="E13:F14"/>
    <mergeCell ref="L12:L14"/>
    <mergeCell ref="B32:C32"/>
    <mergeCell ref="B33:C33"/>
    <mergeCell ref="O36:O38"/>
    <mergeCell ref="B44:C44"/>
    <mergeCell ref="B39:C39"/>
    <mergeCell ref="B48:C48"/>
    <mergeCell ref="B54:C54"/>
    <mergeCell ref="D37:D38"/>
    <mergeCell ref="L36:L38"/>
    <mergeCell ref="G36:I36"/>
    <mergeCell ref="J36:J38"/>
    <mergeCell ref="N36:N38"/>
    <mergeCell ref="P36:Q37"/>
    <mergeCell ref="H37:H38"/>
    <mergeCell ref="R36:R38"/>
    <mergeCell ref="B37:C38"/>
    <mergeCell ref="M36:M38"/>
    <mergeCell ref="B75:C75"/>
    <mergeCell ref="B79:C79"/>
    <mergeCell ref="B74:C74"/>
    <mergeCell ref="B64:C64"/>
    <mergeCell ref="B73:C73"/>
    <mergeCell ref="B58:C58"/>
    <mergeCell ref="B59:C59"/>
    <mergeCell ref="B60:C60"/>
    <mergeCell ref="B36:F36"/>
    <mergeCell ref="E39:F39"/>
    <mergeCell ref="B52:C52"/>
    <mergeCell ref="B53:C53"/>
    <mergeCell ref="B49:C49"/>
    <mergeCell ref="B50:C50"/>
    <mergeCell ref="B43:C43"/>
    <mergeCell ref="J67:J69"/>
    <mergeCell ref="R67:R69"/>
    <mergeCell ref="B40:R40"/>
    <mergeCell ref="P67:Q68"/>
    <mergeCell ref="B62:C62"/>
    <mergeCell ref="B57:C57"/>
    <mergeCell ref="B46:C46"/>
    <mergeCell ref="B47:C47"/>
    <mergeCell ref="K67:K69"/>
    <mergeCell ref="B72:C72"/>
    <mergeCell ref="B70:C70"/>
    <mergeCell ref="E70:F70"/>
    <mergeCell ref="B68:C69"/>
    <mergeCell ref="D68:D69"/>
    <mergeCell ref="E68:F69"/>
    <mergeCell ref="G68:G69"/>
    <mergeCell ref="B71:R71"/>
    <mergeCell ref="N67:N69"/>
    <mergeCell ref="B63:C63"/>
    <mergeCell ref="B55:C55"/>
    <mergeCell ref="B56:C56"/>
    <mergeCell ref="O67:O69"/>
    <mergeCell ref="B67:F67"/>
    <mergeCell ref="G67:I67"/>
    <mergeCell ref="I68:I69"/>
    <mergeCell ref="L67:L69"/>
    <mergeCell ref="M67:M69"/>
    <mergeCell ref="H68:H69"/>
    <mergeCell ref="B83:C83"/>
    <mergeCell ref="B82:C82"/>
    <mergeCell ref="B84:C84"/>
    <mergeCell ref="B78:C78"/>
    <mergeCell ref="B77:C77"/>
    <mergeCell ref="B81:C81"/>
    <mergeCell ref="B76:C76"/>
    <mergeCell ref="B80:C80"/>
    <mergeCell ref="B86:C86"/>
    <mergeCell ref="D95:G95"/>
    <mergeCell ref="B88:C88"/>
    <mergeCell ref="B85:C85"/>
    <mergeCell ref="M95:P95"/>
    <mergeCell ref="D96:G96"/>
    <mergeCell ref="M96:P96"/>
    <mergeCell ref="D92:G92"/>
    <mergeCell ref="I92:K92"/>
    <mergeCell ref="M92:P92"/>
    <mergeCell ref="D93:G93"/>
    <mergeCell ref="M93:P93"/>
    <mergeCell ref="D94:G94"/>
    <mergeCell ref="M94:P94"/>
    <mergeCell ref="N90:O90"/>
    <mergeCell ref="B87:C87"/>
    <mergeCell ref="N89:O89"/>
  </mergeCells>
  <phoneticPr fontId="20" type="noConversion"/>
  <pageMargins left="0.3" right="0" top="0.8" bottom="0.5" header="0.31496062992126" footer="0.31496062992126"/>
  <pageSetup paperSize="5" scale="80" orientation="landscape" r:id="rId1"/>
  <headerFooter>
    <oddFooter>&amp;C&amp;8Page &amp;P
&amp;A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B1:R39"/>
  <sheetViews>
    <sheetView view="pageBreakPreview" zoomScale="85" zoomScaleNormal="70" zoomScaleSheetLayoutView="85" workbookViewId="0">
      <selection activeCell="I24" sqref="I24"/>
    </sheetView>
  </sheetViews>
  <sheetFormatPr defaultRowHeight="12.75"/>
  <cols>
    <col min="1" max="1" width="13.42578125" customWidth="1"/>
    <col min="2" max="3" width="3.140625" customWidth="1"/>
    <col min="4" max="4" width="9.5703125" customWidth="1"/>
    <col min="5" max="5" width="1.5703125" customWidth="1"/>
    <col min="6" max="6" width="23" customWidth="1"/>
    <col min="7" max="7" width="37.5703125" customWidth="1"/>
    <col min="8" max="8" width="7" customWidth="1"/>
    <col min="9" max="9" width="28.7109375" customWidth="1"/>
    <col min="10" max="10" width="3" customWidth="1"/>
    <col min="11" max="11" width="47.140625" customWidth="1"/>
    <col min="13" max="13" width="27.7109375" style="97" customWidth="1"/>
    <col min="14" max="14" width="18.5703125" style="97" customWidth="1"/>
    <col min="15" max="15" width="18.140625" style="97" customWidth="1"/>
    <col min="16" max="16" width="17.28515625" style="97" bestFit="1" customWidth="1"/>
    <col min="17" max="17" width="20.5703125" style="97" customWidth="1"/>
    <col min="18" max="18" width="9.140625" style="97"/>
  </cols>
  <sheetData>
    <row r="1" spans="2:18" s="9" customFormat="1" ht="21" customHeight="1">
      <c r="B1" s="2184" t="s">
        <v>725</v>
      </c>
      <c r="C1" s="2184"/>
      <c r="D1" s="2184"/>
      <c r="E1" s="2184"/>
      <c r="F1" s="2184"/>
      <c r="G1" s="2184"/>
      <c r="H1" s="2184"/>
      <c r="I1" s="2184"/>
      <c r="J1" s="2184"/>
      <c r="K1" s="2184"/>
      <c r="L1" s="2184"/>
      <c r="M1" s="1265"/>
      <c r="N1" s="1265"/>
      <c r="O1" s="1265"/>
      <c r="P1" s="1265"/>
      <c r="Q1" s="1265"/>
      <c r="R1" s="1265"/>
    </row>
    <row r="2" spans="2:18" s="9" customFormat="1" ht="21" customHeight="1">
      <c r="B2" s="2184"/>
      <c r="C2" s="2184"/>
      <c r="D2" s="2184"/>
      <c r="E2" s="2184"/>
      <c r="F2" s="2184"/>
      <c r="G2" s="2184"/>
      <c r="H2" s="2184"/>
      <c r="I2" s="2184"/>
      <c r="J2" s="2184"/>
      <c r="K2" s="2184"/>
      <c r="L2" s="2184"/>
      <c r="M2" s="1265"/>
      <c r="N2" s="1265"/>
      <c r="O2" s="1265"/>
      <c r="P2" s="1265"/>
      <c r="Q2" s="1265"/>
      <c r="R2" s="1265"/>
    </row>
    <row r="3" spans="2:18" s="9" customFormat="1" ht="21" customHeight="1">
      <c r="B3" s="2184" t="s">
        <v>856</v>
      </c>
      <c r="C3" s="2184"/>
      <c r="D3" s="2184"/>
      <c r="E3" s="2184"/>
      <c r="F3" s="2184"/>
      <c r="G3" s="2184"/>
      <c r="H3" s="2184"/>
      <c r="I3" s="2184"/>
      <c r="J3" s="2184"/>
      <c r="K3" s="2184"/>
      <c r="L3" s="2184"/>
      <c r="M3" s="1265"/>
      <c r="N3" s="1265"/>
      <c r="O3" s="1265"/>
      <c r="P3" s="1265"/>
      <c r="Q3" s="1265"/>
      <c r="R3" s="1265"/>
    </row>
    <row r="4" spans="2:18" s="9" customFormat="1" ht="16.5" customHeight="1">
      <c r="B4" s="2185" t="s">
        <v>0</v>
      </c>
      <c r="C4" s="2185"/>
      <c r="D4" s="2185"/>
      <c r="E4" s="40" t="s">
        <v>1</v>
      </c>
      <c r="F4" s="2186" t="s">
        <v>2</v>
      </c>
      <c r="G4" s="2186"/>
      <c r="H4" s="2186"/>
      <c r="I4" s="2186"/>
      <c r="J4" s="2186"/>
      <c r="K4" s="2186"/>
      <c r="L4" s="2186"/>
      <c r="M4" s="1265"/>
      <c r="N4" s="1265"/>
      <c r="O4" s="1265"/>
      <c r="P4" s="1265"/>
      <c r="Q4" s="1265"/>
      <c r="R4" s="1265"/>
    </row>
    <row r="5" spans="2:18" s="9" customFormat="1" ht="16.5" customHeight="1">
      <c r="B5" s="2185" t="s">
        <v>3</v>
      </c>
      <c r="C5" s="2185"/>
      <c r="D5" s="2185"/>
      <c r="E5" s="40" t="s">
        <v>1</v>
      </c>
      <c r="F5" s="2186" t="s">
        <v>726</v>
      </c>
      <c r="G5" s="2186"/>
      <c r="H5" s="2186"/>
      <c r="I5" s="2186"/>
      <c r="J5" s="2186"/>
      <c r="K5" s="2186"/>
      <c r="L5" s="2186"/>
      <c r="M5" s="1265"/>
      <c r="N5" s="1265"/>
      <c r="O5" s="1265"/>
      <c r="P5" s="1265"/>
      <c r="Q5" s="1265"/>
      <c r="R5" s="1265"/>
    </row>
    <row r="6" spans="2:18" s="9" customFormat="1" ht="16.5" customHeight="1">
      <c r="B6" s="2185" t="s">
        <v>4</v>
      </c>
      <c r="C6" s="2185"/>
      <c r="D6" s="2185"/>
      <c r="E6" s="40" t="s">
        <v>1</v>
      </c>
      <c r="F6" s="2186" t="s">
        <v>727</v>
      </c>
      <c r="G6" s="2186"/>
      <c r="H6" s="2186"/>
      <c r="I6" s="2186"/>
      <c r="J6" s="2186"/>
      <c r="K6" s="2186"/>
      <c r="L6" s="2186"/>
      <c r="M6" s="1265"/>
      <c r="N6" s="1265"/>
      <c r="O6" s="1265"/>
      <c r="P6" s="1265"/>
      <c r="Q6" s="1265"/>
      <c r="R6" s="1265"/>
    </row>
    <row r="7" spans="2:18" s="9" customFormat="1" ht="16.5" customHeight="1">
      <c r="B7" s="2185" t="s">
        <v>5</v>
      </c>
      <c r="C7" s="2185"/>
      <c r="D7" s="2185"/>
      <c r="E7" s="40" t="s">
        <v>1</v>
      </c>
      <c r="F7" s="2186" t="s">
        <v>6</v>
      </c>
      <c r="G7" s="2186"/>
      <c r="H7" s="2186"/>
      <c r="I7" s="2186"/>
      <c r="J7" s="2186"/>
      <c r="K7" s="2186"/>
      <c r="L7" s="2186"/>
      <c r="M7" s="1265"/>
      <c r="N7" s="1265"/>
      <c r="O7" s="1265"/>
      <c r="P7" s="1265"/>
      <c r="Q7" s="1265"/>
      <c r="R7" s="1265"/>
    </row>
    <row r="8" spans="2:18" s="9" customFormat="1" ht="16.5" customHeight="1">
      <c r="B8" s="2185" t="s">
        <v>7</v>
      </c>
      <c r="C8" s="2185"/>
      <c r="D8" s="2185"/>
      <c r="E8" s="40" t="s">
        <v>1</v>
      </c>
      <c r="F8" s="2186" t="s">
        <v>8</v>
      </c>
      <c r="G8" s="2186"/>
      <c r="H8" s="2186"/>
      <c r="I8" s="2186"/>
      <c r="J8" s="2186"/>
      <c r="K8" s="2186"/>
      <c r="L8" s="2186"/>
      <c r="M8" s="1265"/>
      <c r="N8" s="1265"/>
      <c r="O8" s="1265"/>
      <c r="P8" s="1265"/>
      <c r="Q8" s="1265"/>
      <c r="R8" s="1265"/>
    </row>
    <row r="9" spans="2:18" s="9" customFormat="1" ht="16.5" customHeight="1">
      <c r="B9" s="2185" t="s">
        <v>9</v>
      </c>
      <c r="C9" s="2185"/>
      <c r="D9" s="2185"/>
      <c r="E9" s="40" t="s">
        <v>1</v>
      </c>
      <c r="F9" s="2186" t="s">
        <v>8</v>
      </c>
      <c r="G9" s="2186"/>
      <c r="H9" s="2186"/>
      <c r="I9" s="2186"/>
      <c r="J9" s="2186"/>
      <c r="K9" s="2186"/>
      <c r="L9" s="2186"/>
      <c r="M9" s="1265"/>
      <c r="N9" s="1265"/>
      <c r="O9" s="1265"/>
      <c r="P9" s="1265"/>
      <c r="Q9" s="1265"/>
      <c r="R9" s="1265"/>
    </row>
    <row r="10" spans="2:18" s="9" customFormat="1" ht="16.5" customHeight="1">
      <c r="B10" s="2185" t="s">
        <v>728</v>
      </c>
      <c r="C10" s="2185"/>
      <c r="D10" s="2185"/>
      <c r="E10" s="40" t="s">
        <v>1</v>
      </c>
      <c r="F10" s="27" t="s">
        <v>705</v>
      </c>
      <c r="G10" s="41"/>
      <c r="H10" s="41"/>
      <c r="I10" s="41"/>
      <c r="J10" s="41"/>
      <c r="K10" s="41"/>
      <c r="L10" s="41"/>
      <c r="M10" s="1265"/>
      <c r="N10" s="1265"/>
      <c r="O10" s="1265"/>
      <c r="P10" s="1265"/>
      <c r="Q10" s="1265"/>
      <c r="R10" s="1265"/>
    </row>
    <row r="11" spans="2:18" s="9" customFormat="1">
      <c r="M11" s="1265"/>
      <c r="N11" s="1265"/>
      <c r="O11" s="1265"/>
      <c r="P11" s="1265"/>
      <c r="Q11" s="1265"/>
      <c r="R11" s="1265"/>
    </row>
    <row r="12" spans="2:18" s="9" customFormat="1" ht="15.75" customHeight="1">
      <c r="B12" s="2187" t="s">
        <v>729</v>
      </c>
      <c r="C12" s="2187"/>
      <c r="D12" s="2189" t="s">
        <v>19</v>
      </c>
      <c r="E12" s="2190"/>
      <c r="F12" s="2190"/>
      <c r="G12" s="2187" t="s">
        <v>730</v>
      </c>
      <c r="H12" s="2189" t="s">
        <v>731</v>
      </c>
      <c r="I12" s="2190"/>
      <c r="J12" s="2191"/>
      <c r="K12" s="2187" t="s">
        <v>732</v>
      </c>
      <c r="L12" s="42"/>
      <c r="M12" s="2175" t="s">
        <v>1285</v>
      </c>
      <c r="N12" s="1265"/>
      <c r="O12" s="1265"/>
      <c r="P12" s="2175" t="s">
        <v>703</v>
      </c>
      <c r="Q12" s="2175" t="s">
        <v>1286</v>
      </c>
      <c r="R12" s="1265"/>
    </row>
    <row r="13" spans="2:18" s="9" customFormat="1" ht="15.75" customHeight="1">
      <c r="B13" s="2187"/>
      <c r="C13" s="2187"/>
      <c r="D13" s="2199"/>
      <c r="E13" s="2200"/>
      <c r="F13" s="2200"/>
      <c r="G13" s="2187"/>
      <c r="H13" s="2192"/>
      <c r="I13" s="2193"/>
      <c r="J13" s="2194"/>
      <c r="K13" s="2187"/>
      <c r="L13" s="42"/>
      <c r="M13" s="2175"/>
      <c r="N13" s="1265"/>
      <c r="O13" s="1265"/>
      <c r="P13" s="2175"/>
      <c r="Q13" s="2175"/>
      <c r="R13" s="1265"/>
    </row>
    <row r="14" spans="2:18" s="9" customFormat="1" ht="14.25" customHeight="1">
      <c r="B14" s="2195" t="s">
        <v>24</v>
      </c>
      <c r="C14" s="2195"/>
      <c r="D14" s="2188">
        <v>2</v>
      </c>
      <c r="E14" s="2188"/>
      <c r="F14" s="2188"/>
      <c r="G14" s="45">
        <v>3</v>
      </c>
      <c r="H14" s="2196">
        <v>4</v>
      </c>
      <c r="I14" s="2197"/>
      <c r="J14" s="2198"/>
      <c r="K14" s="43">
        <v>5</v>
      </c>
      <c r="M14" s="1265"/>
      <c r="N14" s="1265"/>
      <c r="O14" s="1265"/>
      <c r="P14" s="1265"/>
      <c r="Q14" s="1265"/>
      <c r="R14" s="1265"/>
    </row>
    <row r="15" spans="2:18" s="9" customFormat="1" ht="20.100000000000001" customHeight="1">
      <c r="B15" s="2180">
        <v>1</v>
      </c>
      <c r="C15" s="2180"/>
      <c r="D15" s="2176" t="s">
        <v>705</v>
      </c>
      <c r="E15" s="2177"/>
      <c r="F15" s="2178"/>
      <c r="G15" s="54" t="s">
        <v>8</v>
      </c>
      <c r="H15" s="47"/>
      <c r="I15" s="76">
        <f>'B - MTR'!V492</f>
        <v>4627385261</v>
      </c>
      <c r="J15" s="48"/>
      <c r="K15" s="80"/>
      <c r="M15" s="1266">
        <f>SUM('B - MTR'!V398:V401)</f>
        <v>37884000</v>
      </c>
      <c r="N15" s="1266">
        <f>SUM('B - MTR'!V410:V429)</f>
        <v>805942810</v>
      </c>
      <c r="O15" s="1266">
        <f>SUM('B - MTR'!V438:V458)</f>
        <v>1019392400</v>
      </c>
      <c r="P15" s="1265">
        <f>SUM(M15:O15)</f>
        <v>1863219210</v>
      </c>
      <c r="Q15" s="1265">
        <f>SUM(EXTRACOMTABLE!Q29:Q36)</f>
        <v>54612500</v>
      </c>
      <c r="R15" s="1265"/>
    </row>
    <row r="16" spans="2:18" s="9" customFormat="1" ht="20.100000000000001" customHeight="1">
      <c r="B16" s="2180">
        <v>2</v>
      </c>
      <c r="C16" s="2180"/>
      <c r="D16" s="2176" t="s">
        <v>733</v>
      </c>
      <c r="E16" s="2177"/>
      <c r="F16" s="2178"/>
      <c r="G16" s="51" t="s">
        <v>710</v>
      </c>
      <c r="H16" s="46"/>
      <c r="I16" s="76">
        <f>'B - RB'!Q63</f>
        <v>218558783</v>
      </c>
      <c r="J16" s="48"/>
      <c r="K16" s="80"/>
      <c r="M16" s="1266">
        <f>SUM('B - RB'!Q60:Q61)</f>
        <v>5202890</v>
      </c>
      <c r="N16" s="1265"/>
      <c r="O16" s="1265"/>
      <c r="P16" s="1265">
        <f t="shared" ref="P16:P22" si="0">SUM(M16:O16)</f>
        <v>5202890</v>
      </c>
      <c r="Q16" s="1265"/>
      <c r="R16" s="1265"/>
    </row>
    <row r="17" spans="2:18" s="9" customFormat="1" ht="20.100000000000001" customHeight="1">
      <c r="B17" s="2180">
        <v>3</v>
      </c>
      <c r="C17" s="2180"/>
      <c r="D17" s="2176" t="s">
        <v>718</v>
      </c>
      <c r="E17" s="2177"/>
      <c r="F17" s="2178"/>
      <c r="G17" s="51" t="s">
        <v>672</v>
      </c>
      <c r="H17" s="46"/>
      <c r="I17" s="76">
        <f>'B - UKS I'!Q143</f>
        <v>275974673</v>
      </c>
      <c r="J17" s="48"/>
      <c r="K17" s="81"/>
      <c r="M17" s="1265">
        <f>SUM('B - P.B'!Q91:Q93)</f>
        <v>11888250</v>
      </c>
      <c r="N17" s="1266">
        <f>SUM('B - P.B'!Q101:Q104)</f>
        <v>44593450</v>
      </c>
      <c r="O17" s="1265"/>
      <c r="P17" s="1265">
        <f t="shared" si="0"/>
        <v>56481700</v>
      </c>
      <c r="Q17" s="1265"/>
      <c r="R17" s="1265"/>
    </row>
    <row r="18" spans="2:18" s="9" customFormat="1" ht="20.100000000000001" customHeight="1">
      <c r="B18" s="2180">
        <v>4</v>
      </c>
      <c r="C18" s="2180"/>
      <c r="D18" s="2176" t="s">
        <v>709</v>
      </c>
      <c r="E18" s="2177"/>
      <c r="F18" s="2178"/>
      <c r="G18" s="51" t="s">
        <v>644</v>
      </c>
      <c r="H18" s="46"/>
      <c r="I18" s="76">
        <f>'B - UKS II'!Q98</f>
        <v>244643777</v>
      </c>
      <c r="J18" s="48"/>
      <c r="K18" s="81"/>
      <c r="M18" s="1265">
        <f>SUM('B - UKS I'!Q124:Q129)</f>
        <v>50442700</v>
      </c>
      <c r="N18" s="1265"/>
      <c r="O18" s="1265"/>
      <c r="P18" s="1265">
        <f t="shared" si="0"/>
        <v>50442700</v>
      </c>
      <c r="Q18" s="1265"/>
      <c r="R18" s="1265"/>
    </row>
    <row r="19" spans="2:18" s="9" customFormat="1" ht="20.100000000000001" customHeight="1">
      <c r="B19" s="2180">
        <v>5</v>
      </c>
      <c r="C19" s="2180"/>
      <c r="D19" s="2176" t="s">
        <v>713</v>
      </c>
      <c r="E19" s="2177"/>
      <c r="F19" s="2178"/>
      <c r="G19" s="51" t="s">
        <v>659</v>
      </c>
      <c r="H19" s="46"/>
      <c r="I19" s="76">
        <f>'B - UKUT'!Q97</f>
        <v>247352141</v>
      </c>
      <c r="J19" s="48"/>
      <c r="K19" s="81"/>
      <c r="M19" s="1266">
        <f>'B - UKS II'!Q74+'B - UKS II'!Q75+'B - UKS II'!Q76+'B - UKS II'!Q77+'B - UKS II'!Q78+'B - UKS II'!Q79</f>
        <v>53247700</v>
      </c>
      <c r="N19" s="1265"/>
      <c r="O19" s="1265"/>
      <c r="P19" s="1265">
        <f t="shared" si="0"/>
        <v>53247700</v>
      </c>
      <c r="Q19" s="1265"/>
      <c r="R19" s="1265"/>
    </row>
    <row r="20" spans="2:18" s="9" customFormat="1" ht="20.100000000000001" customHeight="1">
      <c r="B20" s="2180">
        <v>6</v>
      </c>
      <c r="C20" s="2180"/>
      <c r="D20" s="2176" t="s">
        <v>716</v>
      </c>
      <c r="E20" s="2177"/>
      <c r="F20" s="2178"/>
      <c r="G20" s="51" t="s">
        <v>593</v>
      </c>
      <c r="H20" s="46"/>
      <c r="I20" s="76">
        <f>'B - P.B'!Q117</f>
        <v>237705195</v>
      </c>
      <c r="J20" s="48"/>
      <c r="K20" s="81"/>
      <c r="M20" s="1265">
        <f>SUM('B - UKUT'!Q74:Q79)</f>
        <v>47034450</v>
      </c>
      <c r="N20" s="1265"/>
      <c r="O20" s="1265"/>
      <c r="P20" s="1265">
        <f t="shared" si="0"/>
        <v>47034450</v>
      </c>
      <c r="Q20" s="1265"/>
      <c r="R20" s="1265"/>
    </row>
    <row r="21" spans="2:18" s="9" customFormat="1" ht="20.100000000000001" customHeight="1">
      <c r="B21" s="2180">
        <v>7</v>
      </c>
      <c r="C21" s="2180"/>
      <c r="D21" s="2176" t="s">
        <v>722</v>
      </c>
      <c r="E21" s="2177"/>
      <c r="F21" s="2178"/>
      <c r="G21" s="51" t="s">
        <v>506</v>
      </c>
      <c r="H21" s="46"/>
      <c r="I21" s="76">
        <f>'B - KM'!Q90</f>
        <v>288841678</v>
      </c>
      <c r="J21" s="48"/>
      <c r="K21" s="81"/>
      <c r="M21" s="1266">
        <f>SUM('B - KM'!Q82:Q88)</f>
        <v>56481700</v>
      </c>
      <c r="N21" s="1265"/>
      <c r="O21" s="1265"/>
      <c r="P21" s="1265">
        <f t="shared" si="0"/>
        <v>56481700</v>
      </c>
      <c r="Q21" s="1265"/>
      <c r="R21" s="1265"/>
    </row>
    <row r="22" spans="2:18" s="9" customFormat="1" ht="20.100000000000001" customHeight="1">
      <c r="B22" s="2180">
        <v>8</v>
      </c>
      <c r="C22" s="2180"/>
      <c r="D22" s="2176" t="s">
        <v>734</v>
      </c>
      <c r="E22" s="2177"/>
      <c r="F22" s="2178"/>
      <c r="G22" s="51" t="s">
        <v>565</v>
      </c>
      <c r="H22" s="46"/>
      <c r="I22" s="76">
        <f>'B - PAL'!Q93</f>
        <v>429882339</v>
      </c>
      <c r="J22" s="49"/>
      <c r="K22" s="81"/>
      <c r="L22" s="16"/>
      <c r="M22" s="1265">
        <f>SUM('B - PAL'!Q87:Q91)</f>
        <v>48289450</v>
      </c>
      <c r="N22" s="1265"/>
      <c r="O22" s="1265"/>
      <c r="P22" s="1265">
        <f t="shared" si="0"/>
        <v>48289450</v>
      </c>
      <c r="Q22" s="1265"/>
      <c r="R22" s="1265"/>
    </row>
    <row r="23" spans="2:18" s="9" customFormat="1" ht="20.100000000000001" customHeight="1">
      <c r="B23" s="2182" t="s">
        <v>12</v>
      </c>
      <c r="C23" s="2183"/>
      <c r="D23" s="2183"/>
      <c r="E23" s="2183"/>
      <c r="F23" s="2183"/>
      <c r="G23" s="2183"/>
      <c r="H23" s="50"/>
      <c r="I23" s="77">
        <f>SUM(I15:I22)</f>
        <v>6570343847</v>
      </c>
      <c r="J23" s="48"/>
      <c r="K23" s="82"/>
      <c r="M23" s="1265"/>
      <c r="N23" s="1265"/>
      <c r="O23" s="1265"/>
      <c r="P23" s="1265">
        <f>SUM(P15:P22)</f>
        <v>2180399800</v>
      </c>
      <c r="Q23" s="1265">
        <f>Q15</f>
        <v>54612500</v>
      </c>
      <c r="R23" s="1265"/>
    </row>
    <row r="24" spans="2:18" s="9" customFormat="1" ht="31.5" customHeight="1">
      <c r="B24" s="21"/>
      <c r="C24" s="21"/>
      <c r="D24" s="21"/>
      <c r="E24" s="44"/>
      <c r="F24" s="16"/>
      <c r="G24" s="16"/>
      <c r="H24" s="16"/>
      <c r="I24" s="79"/>
      <c r="J24" s="16"/>
      <c r="K24" s="16"/>
      <c r="M24" s="1265"/>
      <c r="N24" s="1265"/>
      <c r="O24" s="1265"/>
      <c r="P24" s="1265"/>
      <c r="Q24" s="1265">
        <f>P23+Q23</f>
        <v>2235012300</v>
      </c>
      <c r="R24" s="1265"/>
    </row>
    <row r="25" spans="2:18" s="949" customFormat="1" ht="20.100000000000001" customHeight="1">
      <c r="C25" s="2181" t="s">
        <v>69</v>
      </c>
      <c r="D25" s="2181"/>
      <c r="E25" s="2181"/>
      <c r="F25" s="2181"/>
      <c r="I25" s="1537"/>
      <c r="J25" s="2201" t="s">
        <v>1405</v>
      </c>
      <c r="K25" s="2201"/>
      <c r="L25" s="1537"/>
      <c r="M25" s="1537"/>
      <c r="N25" s="1538"/>
      <c r="O25" s="1538"/>
      <c r="P25" s="1538"/>
      <c r="Q25" s="1538">
        <v>2244044701</v>
      </c>
      <c r="R25" s="1538"/>
    </row>
    <row r="26" spans="2:18" s="949" customFormat="1" ht="20.100000000000001" customHeight="1">
      <c r="C26" s="2179" t="s">
        <v>735</v>
      </c>
      <c r="D26" s="2179"/>
      <c r="E26" s="2179"/>
      <c r="F26" s="2179"/>
      <c r="I26" s="1539"/>
      <c r="J26" s="2202" t="s">
        <v>879</v>
      </c>
      <c r="K26" s="2202"/>
      <c r="L26" s="1540"/>
      <c r="M26" s="1540"/>
      <c r="N26" s="1538"/>
      <c r="O26" s="1538"/>
      <c r="P26" s="1538"/>
      <c r="Q26" s="1538">
        <f>Q24-Q25</f>
        <v>-9032401</v>
      </c>
      <c r="R26" s="1538"/>
    </row>
    <row r="27" spans="2:18" s="949" customFormat="1" ht="48.75" customHeight="1">
      <c r="C27" s="2205"/>
      <c r="D27" s="2205"/>
      <c r="E27" s="2205"/>
      <c r="F27" s="2205"/>
      <c r="N27" s="1538"/>
      <c r="O27" s="1538"/>
      <c r="P27" s="1538"/>
      <c r="Q27" s="1538"/>
      <c r="R27" s="1538"/>
    </row>
    <row r="28" spans="2:18" s="949" customFormat="1" ht="20.100000000000001" customHeight="1">
      <c r="C28" s="2203" t="str">
        <f>'KIB A'!C30:G30</f>
        <v>dr. Herni Lestyaningsih</v>
      </c>
      <c r="D28" s="2203"/>
      <c r="E28" s="2203"/>
      <c r="F28" s="2203"/>
      <c r="J28" s="2203" t="s">
        <v>1402</v>
      </c>
      <c r="K28" s="2203"/>
      <c r="L28" s="1541"/>
      <c r="M28" s="1541"/>
      <c r="N28" s="1538"/>
      <c r="O28" s="1538"/>
      <c r="P28" s="1538"/>
      <c r="Q28" s="1538"/>
      <c r="R28" s="1538"/>
    </row>
    <row r="29" spans="2:18" s="949" customFormat="1" ht="20.100000000000001" customHeight="1">
      <c r="C29" s="2206" t="str">
        <f>'KIB A'!C31:G31</f>
        <v>NIP. 197503162006042018</v>
      </c>
      <c r="D29" s="2206"/>
      <c r="E29" s="2206"/>
      <c r="F29" s="2206"/>
      <c r="J29" s="2204" t="s">
        <v>1403</v>
      </c>
      <c r="K29" s="2204"/>
      <c r="L29" s="1542"/>
      <c r="M29" s="1542"/>
      <c r="N29" s="1538"/>
      <c r="O29" s="1538"/>
      <c r="P29" s="1538"/>
      <c r="Q29" s="1538"/>
      <c r="R29" s="1538"/>
    </row>
    <row r="37" spans="6:9">
      <c r="G37" s="98"/>
      <c r="H37" s="96"/>
      <c r="I37" s="97"/>
    </row>
    <row r="38" spans="6:9">
      <c r="F38" s="99"/>
      <c r="G38" s="98"/>
      <c r="I38" s="97"/>
    </row>
    <row r="39" spans="6:9">
      <c r="F39" s="99"/>
      <c r="G39" s="98"/>
    </row>
  </sheetData>
  <mergeCells count="52">
    <mergeCell ref="J25:K25"/>
    <mergeCell ref="J26:K26"/>
    <mergeCell ref="J28:K28"/>
    <mergeCell ref="J29:K29"/>
    <mergeCell ref="F9:L9"/>
    <mergeCell ref="D15:F15"/>
    <mergeCell ref="D19:F19"/>
    <mergeCell ref="C28:F28"/>
    <mergeCell ref="C27:F27"/>
    <mergeCell ref="C29:F29"/>
    <mergeCell ref="B21:C21"/>
    <mergeCell ref="B19:C19"/>
    <mergeCell ref="B9:D9"/>
    <mergeCell ref="K12:K13"/>
    <mergeCell ref="B18:C18"/>
    <mergeCell ref="B10:D10"/>
    <mergeCell ref="D17:F17"/>
    <mergeCell ref="B12:C13"/>
    <mergeCell ref="D14:F14"/>
    <mergeCell ref="B6:D6"/>
    <mergeCell ref="F6:L6"/>
    <mergeCell ref="B7:D7"/>
    <mergeCell ref="F7:L7"/>
    <mergeCell ref="B8:D8"/>
    <mergeCell ref="F8:L8"/>
    <mergeCell ref="G12:G13"/>
    <mergeCell ref="H12:J13"/>
    <mergeCell ref="B14:C14"/>
    <mergeCell ref="H14:J14"/>
    <mergeCell ref="D12:F13"/>
    <mergeCell ref="B1:L2"/>
    <mergeCell ref="B4:D4"/>
    <mergeCell ref="F4:L4"/>
    <mergeCell ref="B5:D5"/>
    <mergeCell ref="F5:L5"/>
    <mergeCell ref="B3:L3"/>
    <mergeCell ref="M12:M13"/>
    <mergeCell ref="P12:P13"/>
    <mergeCell ref="Q12:Q13"/>
    <mergeCell ref="D21:F21"/>
    <mergeCell ref="C26:F26"/>
    <mergeCell ref="B15:C15"/>
    <mergeCell ref="B16:C16"/>
    <mergeCell ref="B17:C17"/>
    <mergeCell ref="C25:F25"/>
    <mergeCell ref="D22:F22"/>
    <mergeCell ref="B23:G23"/>
    <mergeCell ref="B20:C20"/>
    <mergeCell ref="B22:C22"/>
    <mergeCell ref="D16:F16"/>
    <mergeCell ref="D18:F18"/>
    <mergeCell ref="D20:F20"/>
  </mergeCells>
  <phoneticPr fontId="20" type="noConversion"/>
  <pageMargins left="0.39370078740157483" right="0" top="0.74803149606299213" bottom="0.74803149606299213" header="0.31496062992125984" footer="0.31496062992125984"/>
  <pageSetup paperSize="5" scale="89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A72"/>
  <sheetViews>
    <sheetView zoomScale="85" zoomScaleNormal="85" workbookViewId="0">
      <pane xSplit="6" ySplit="2" topLeftCell="G39" activePane="bottomRight" state="frozen"/>
      <selection activeCell="M23" sqref="M23:AA25"/>
      <selection pane="topRight" activeCell="M23" sqref="M23:AA25"/>
      <selection pane="bottomLeft" activeCell="M23" sqref="M23:AA25"/>
      <selection pane="bottomRight" activeCell="M23" sqref="M23:AA25"/>
    </sheetView>
  </sheetViews>
  <sheetFormatPr defaultRowHeight="12.75"/>
  <cols>
    <col min="1" max="1" width="1.85546875" style="9" customWidth="1"/>
    <col min="2" max="2" width="26.42578125" style="1497" customWidth="1"/>
    <col min="3" max="3" width="22.42578125" style="1498" customWidth="1"/>
    <col min="4" max="4" width="8.7109375" style="1498" customWidth="1"/>
    <col min="5" max="5" width="21.28515625" style="1498" customWidth="1"/>
    <col min="6" max="6" width="9" style="1315" customWidth="1"/>
    <col min="7" max="7" width="18.5703125" style="1499" customWidth="1"/>
    <col min="8" max="8" width="9.140625" style="1326"/>
    <col min="9" max="9" width="18.42578125" style="1278" customWidth="1"/>
    <col min="10" max="10" width="9.140625" style="1326"/>
    <col min="11" max="11" width="18.42578125" style="1278" customWidth="1"/>
    <col min="12" max="12" width="9.140625" style="1326"/>
    <col min="13" max="13" width="18.42578125" style="1278" customWidth="1"/>
    <col min="14" max="14" width="9.140625" style="1326"/>
    <col min="15" max="15" width="18.42578125" style="1278" customWidth="1"/>
    <col min="16" max="16" width="9.140625" style="1326"/>
    <col min="17" max="17" width="18.42578125" style="1278" customWidth="1"/>
    <col min="18" max="18" width="9.140625" style="1326"/>
    <col min="19" max="19" width="18.42578125" style="1278" customWidth="1"/>
    <col min="20" max="20" width="9.140625" style="1326"/>
    <col min="21" max="21" width="18.42578125" style="1278" customWidth="1"/>
    <col min="22" max="22" width="9.140625" style="1327"/>
    <col min="23" max="23" width="18.5703125" style="9" customWidth="1"/>
    <col min="24" max="24" width="8.5703125" style="1500" customWidth="1"/>
    <col min="25" max="25" width="23.7109375" style="9" customWidth="1"/>
    <col min="26" max="26" width="23.7109375" style="1385" customWidth="1"/>
    <col min="27" max="27" width="15" style="9" bestFit="1" customWidth="1"/>
    <col min="28" max="16384" width="9.140625" style="9"/>
  </cols>
  <sheetData>
    <row r="1" spans="1:27" s="1277" customFormat="1" ht="18">
      <c r="B1" s="2211" t="s">
        <v>1315</v>
      </c>
      <c r="C1" s="2212"/>
      <c r="D1" s="2212"/>
      <c r="E1" s="2212"/>
      <c r="F1" s="2225" t="s">
        <v>1331</v>
      </c>
      <c r="G1" s="2207" t="s">
        <v>1321</v>
      </c>
      <c r="H1" s="1283"/>
      <c r="I1" s="2207" t="s">
        <v>1328</v>
      </c>
      <c r="J1" s="1283"/>
      <c r="K1" s="2207" t="s">
        <v>1322</v>
      </c>
      <c r="L1" s="1283"/>
      <c r="M1" s="2207" t="s">
        <v>1323</v>
      </c>
      <c r="N1" s="1283"/>
      <c r="O1" s="2207" t="s">
        <v>1324</v>
      </c>
      <c r="P1" s="1283"/>
      <c r="Q1" s="2207" t="s">
        <v>1325</v>
      </c>
      <c r="R1" s="1283"/>
      <c r="S1" s="2207" t="s">
        <v>1326</v>
      </c>
      <c r="T1" s="1283"/>
      <c r="U1" s="2207" t="s">
        <v>1327</v>
      </c>
      <c r="V1" s="1283"/>
      <c r="W1" s="2245" t="s">
        <v>12</v>
      </c>
      <c r="X1" s="1288"/>
      <c r="Y1" s="2272" t="s">
        <v>1333</v>
      </c>
      <c r="Z1" s="2266" t="s">
        <v>1332</v>
      </c>
    </row>
    <row r="2" spans="1:27" s="1277" customFormat="1" ht="18.75" thickBot="1">
      <c r="B2" s="2213"/>
      <c r="C2" s="2214"/>
      <c r="D2" s="2214"/>
      <c r="E2" s="2214"/>
      <c r="F2" s="2226"/>
      <c r="G2" s="2208"/>
      <c r="H2" s="1284"/>
      <c r="I2" s="2208"/>
      <c r="J2" s="1284"/>
      <c r="K2" s="2208"/>
      <c r="L2" s="1284"/>
      <c r="M2" s="2208"/>
      <c r="N2" s="1284"/>
      <c r="O2" s="2208"/>
      <c r="P2" s="1284"/>
      <c r="Q2" s="2208"/>
      <c r="R2" s="1284"/>
      <c r="S2" s="2208"/>
      <c r="T2" s="1284"/>
      <c r="U2" s="2208"/>
      <c r="V2" s="1284"/>
      <c r="W2" s="2245"/>
      <c r="X2" s="1289"/>
      <c r="Y2" s="2272"/>
      <c r="Z2" s="2267"/>
    </row>
    <row r="3" spans="1:27" s="1392" customFormat="1" ht="11.25">
      <c r="A3" s="1388"/>
      <c r="B3" s="1389" t="s">
        <v>1291</v>
      </c>
      <c r="C3" s="1390"/>
      <c r="D3" s="1343">
        <v>3</v>
      </c>
      <c r="E3" s="1344">
        <v>69000000</v>
      </c>
      <c r="F3" s="2227">
        <f>D3</f>
        <v>3</v>
      </c>
      <c r="G3" s="2215">
        <f>SUM(E3:E4)</f>
        <v>75900000</v>
      </c>
      <c r="H3" s="2219">
        <v>3</v>
      </c>
      <c r="I3" s="2209"/>
      <c r="J3" s="2219"/>
      <c r="K3" s="2235"/>
      <c r="L3" s="2219"/>
      <c r="M3" s="2235"/>
      <c r="N3" s="2219"/>
      <c r="O3" s="2235"/>
      <c r="P3" s="2219"/>
      <c r="Q3" s="2235"/>
      <c r="R3" s="2219"/>
      <c r="S3" s="2235"/>
      <c r="T3" s="2219"/>
      <c r="U3" s="2235"/>
      <c r="V3" s="2254"/>
      <c r="W3" s="2246">
        <f>G3+I3+K3+M3+O3+Q3+S3+U3</f>
        <v>75900000</v>
      </c>
      <c r="X3" s="1391"/>
      <c r="Y3" s="2260">
        <f>W3</f>
        <v>75900000</v>
      </c>
      <c r="Z3" s="2268">
        <f>SUM(E3:E4)</f>
        <v>75900000</v>
      </c>
      <c r="AA3" s="2281" t="b">
        <f>Z3=Y3</f>
        <v>1</v>
      </c>
    </row>
    <row r="4" spans="1:27" s="1397" customFormat="1" ht="13.5" customHeight="1" thickBot="1">
      <c r="A4" s="1393"/>
      <c r="B4" s="1394" t="s">
        <v>1316</v>
      </c>
      <c r="C4" s="1395"/>
      <c r="D4" s="1345"/>
      <c r="E4" s="1346">
        <f>E3*10%</f>
        <v>6900000</v>
      </c>
      <c r="F4" s="2228"/>
      <c r="G4" s="2216"/>
      <c r="H4" s="2220"/>
      <c r="I4" s="2210"/>
      <c r="J4" s="2220"/>
      <c r="K4" s="2220"/>
      <c r="L4" s="2220"/>
      <c r="M4" s="2220"/>
      <c r="N4" s="2220"/>
      <c r="O4" s="2220"/>
      <c r="P4" s="2220"/>
      <c r="Q4" s="2220"/>
      <c r="R4" s="2220"/>
      <c r="S4" s="2220"/>
      <c r="T4" s="2220"/>
      <c r="U4" s="2220"/>
      <c r="V4" s="2255"/>
      <c r="W4" s="2247"/>
      <c r="X4" s="1396"/>
      <c r="Y4" s="2255"/>
      <c r="Z4" s="2270"/>
      <c r="AA4" s="2282"/>
    </row>
    <row r="5" spans="1:27" s="1402" customFormat="1" ht="11.25">
      <c r="A5" s="1398"/>
      <c r="B5" s="1399" t="s">
        <v>1292</v>
      </c>
      <c r="C5" s="1400"/>
      <c r="D5" s="1303">
        <v>8</v>
      </c>
      <c r="E5" s="1401">
        <v>36060000</v>
      </c>
      <c r="F5" s="2229">
        <f>D5</f>
        <v>8</v>
      </c>
      <c r="G5" s="2217">
        <v>19833000</v>
      </c>
      <c r="H5" s="2221">
        <v>4</v>
      </c>
      <c r="I5" s="2223"/>
      <c r="J5" s="2221"/>
      <c r="K5" s="2223">
        <v>4958250</v>
      </c>
      <c r="L5" s="2221">
        <v>1</v>
      </c>
      <c r="M5" s="2223">
        <v>4958250</v>
      </c>
      <c r="N5" s="2221">
        <v>1</v>
      </c>
      <c r="O5" s="2223"/>
      <c r="P5" s="2221"/>
      <c r="Q5" s="2223">
        <v>4958250</v>
      </c>
      <c r="R5" s="2221">
        <v>1</v>
      </c>
      <c r="S5" s="2223"/>
      <c r="T5" s="2221"/>
      <c r="U5" s="2223">
        <v>4958250</v>
      </c>
      <c r="V5" s="2251"/>
      <c r="W5" s="2248">
        <f t="shared" ref="W5" si="0">G5+I5+K5+M5+O5+Q5+S5+U5</f>
        <v>39666000</v>
      </c>
      <c r="X5" s="2221"/>
      <c r="Y5" s="2259">
        <f>W5</f>
        <v>39666000</v>
      </c>
      <c r="Z5" s="2261">
        <f>SUM(E5:E6)</f>
        <v>39666000</v>
      </c>
      <c r="AA5" s="2283" t="b">
        <f>Z5=Y5</f>
        <v>1</v>
      </c>
    </row>
    <row r="6" spans="1:27" s="1407" customFormat="1" ht="13.5" customHeight="1" thickBot="1">
      <c r="A6" s="1403"/>
      <c r="B6" s="1404" t="s">
        <v>1316</v>
      </c>
      <c r="C6" s="1405"/>
      <c r="D6" s="1302"/>
      <c r="E6" s="1406">
        <f>E5*10%</f>
        <v>3606000</v>
      </c>
      <c r="F6" s="2230"/>
      <c r="G6" s="2218"/>
      <c r="H6" s="2222"/>
      <c r="I6" s="2224"/>
      <c r="J6" s="2222"/>
      <c r="K6" s="2224"/>
      <c r="L6" s="2222"/>
      <c r="M6" s="2224"/>
      <c r="N6" s="2222"/>
      <c r="O6" s="2224"/>
      <c r="P6" s="2222"/>
      <c r="Q6" s="2224"/>
      <c r="R6" s="2222"/>
      <c r="S6" s="2224"/>
      <c r="T6" s="2222"/>
      <c r="U6" s="2224"/>
      <c r="V6" s="2253"/>
      <c r="W6" s="2249"/>
      <c r="X6" s="2222"/>
      <c r="Y6" s="2253"/>
      <c r="Z6" s="2262"/>
      <c r="AA6" s="2284"/>
    </row>
    <row r="7" spans="1:27" s="1392" customFormat="1" ht="11.25">
      <c r="A7" s="1388"/>
      <c r="B7" s="1389" t="s">
        <v>1293</v>
      </c>
      <c r="C7" s="1390"/>
      <c r="D7" s="1343">
        <v>20</v>
      </c>
      <c r="E7" s="1349">
        <v>65000000</v>
      </c>
      <c r="F7" s="2227">
        <f>D7</f>
        <v>20</v>
      </c>
      <c r="G7" s="2215">
        <f>SUM(E7:E8)</f>
        <v>71500000</v>
      </c>
      <c r="H7" s="2219">
        <v>20</v>
      </c>
      <c r="I7" s="2209"/>
      <c r="J7" s="2219"/>
      <c r="K7" s="2235"/>
      <c r="L7" s="2219"/>
      <c r="M7" s="2235"/>
      <c r="N7" s="2219"/>
      <c r="O7" s="2235"/>
      <c r="P7" s="2219"/>
      <c r="Q7" s="2235"/>
      <c r="R7" s="2219"/>
      <c r="S7" s="2235"/>
      <c r="T7" s="2219"/>
      <c r="U7" s="2235"/>
      <c r="V7" s="2254"/>
      <c r="W7" s="2246">
        <f t="shared" ref="W7" si="1">G7+I7+K7+M7+O7+Q7+S7+U7</f>
        <v>71500000</v>
      </c>
      <c r="X7" s="1391"/>
      <c r="Y7" s="2260">
        <f>W7</f>
        <v>71500000</v>
      </c>
      <c r="Z7" s="2268">
        <f>SUM(E7:E8)</f>
        <v>71500000</v>
      </c>
      <c r="AA7" s="2281" t="b">
        <f>Z7=Y7</f>
        <v>1</v>
      </c>
    </row>
    <row r="8" spans="1:27" s="1397" customFormat="1" ht="13.5" customHeight="1" thickBot="1">
      <c r="A8" s="1393"/>
      <c r="B8" s="1394" t="s">
        <v>1316</v>
      </c>
      <c r="C8" s="1395"/>
      <c r="D8" s="1345"/>
      <c r="E8" s="1351">
        <f>E7*10%</f>
        <v>6500000</v>
      </c>
      <c r="F8" s="2228"/>
      <c r="G8" s="2216"/>
      <c r="H8" s="2220"/>
      <c r="I8" s="2210"/>
      <c r="J8" s="2220"/>
      <c r="K8" s="2220"/>
      <c r="L8" s="2220"/>
      <c r="M8" s="2220"/>
      <c r="N8" s="2220"/>
      <c r="O8" s="2220"/>
      <c r="P8" s="2220"/>
      <c r="Q8" s="2220"/>
      <c r="R8" s="2220"/>
      <c r="S8" s="2220"/>
      <c r="T8" s="2220"/>
      <c r="U8" s="2220"/>
      <c r="V8" s="2255"/>
      <c r="W8" s="2247"/>
      <c r="X8" s="1396"/>
      <c r="Y8" s="2255"/>
      <c r="Z8" s="2270"/>
      <c r="AA8" s="2282"/>
    </row>
    <row r="9" spans="1:27" s="1402" customFormat="1" ht="11.25">
      <c r="A9" s="1398"/>
      <c r="B9" s="1399" t="s">
        <v>1294</v>
      </c>
      <c r="C9" s="1400"/>
      <c r="D9" s="1303">
        <v>16</v>
      </c>
      <c r="E9" s="1304">
        <v>40800000</v>
      </c>
      <c r="F9" s="2229">
        <f>D9</f>
        <v>16</v>
      </c>
      <c r="G9" s="2217">
        <f>'B - MTR'!V411</f>
        <v>14025000</v>
      </c>
      <c r="H9" s="2221">
        <v>5</v>
      </c>
      <c r="I9" s="2223">
        <v>2805000</v>
      </c>
      <c r="J9" s="2221">
        <v>1</v>
      </c>
      <c r="K9" s="2233">
        <f>2550000+255000</f>
        <v>2805000</v>
      </c>
      <c r="L9" s="2221">
        <v>1</v>
      </c>
      <c r="M9" s="2233">
        <v>5610000</v>
      </c>
      <c r="N9" s="2221">
        <v>2</v>
      </c>
      <c r="O9" s="2233">
        <f>2550000+255000</f>
        <v>2805000</v>
      </c>
      <c r="P9" s="2221"/>
      <c r="Q9" s="2233">
        <f>(2550000+255000)*2</f>
        <v>5610000</v>
      </c>
      <c r="R9" s="2221">
        <v>2</v>
      </c>
      <c r="S9" s="2233">
        <f>(2550000+255000)*2</f>
        <v>5610000</v>
      </c>
      <c r="T9" s="2221"/>
      <c r="U9" s="2233">
        <f>(2550000+255000)*2</f>
        <v>5610000</v>
      </c>
      <c r="V9" s="2251"/>
      <c r="W9" s="2248">
        <f t="shared" ref="W9" si="2">G9+I9+K9+M9+O9+Q9+S9+U9</f>
        <v>44880000</v>
      </c>
      <c r="X9" s="1408"/>
      <c r="Y9" s="2259">
        <f>SUM(W9)</f>
        <v>44880000</v>
      </c>
      <c r="Z9" s="2261">
        <f>SUM(E9:E10)</f>
        <v>44880000</v>
      </c>
      <c r="AA9" s="2283" t="b">
        <f>Z9=Y9</f>
        <v>1</v>
      </c>
    </row>
    <row r="10" spans="1:27" s="1407" customFormat="1" ht="13.5" customHeight="1" thickBot="1">
      <c r="A10" s="1403"/>
      <c r="B10" s="1404" t="s">
        <v>1316</v>
      </c>
      <c r="C10" s="1405"/>
      <c r="D10" s="1302"/>
      <c r="E10" s="1305">
        <f>E9*10%</f>
        <v>4080000</v>
      </c>
      <c r="F10" s="2230"/>
      <c r="G10" s="2232"/>
      <c r="H10" s="2222"/>
      <c r="I10" s="2231"/>
      <c r="J10" s="2222"/>
      <c r="K10" s="2234">
        <f>2550000+255000</f>
        <v>2805000</v>
      </c>
      <c r="L10" s="2222"/>
      <c r="M10" s="2234"/>
      <c r="N10" s="2222"/>
      <c r="O10" s="2234"/>
      <c r="P10" s="2222"/>
      <c r="Q10" s="2234"/>
      <c r="R10" s="2222"/>
      <c r="S10" s="2234"/>
      <c r="T10" s="2222"/>
      <c r="U10" s="2234"/>
      <c r="V10" s="2253"/>
      <c r="W10" s="2249"/>
      <c r="X10" s="1409"/>
      <c r="Y10" s="2253"/>
      <c r="Z10" s="2262"/>
      <c r="AA10" s="2284"/>
    </row>
    <row r="11" spans="1:27" s="1392" customFormat="1" ht="11.25">
      <c r="A11" s="1388"/>
      <c r="B11" s="1389" t="s">
        <v>1295</v>
      </c>
      <c r="C11" s="1410" t="s">
        <v>95</v>
      </c>
      <c r="D11" s="1328">
        <v>32</v>
      </c>
      <c r="E11" s="1411">
        <v>21400000</v>
      </c>
      <c r="F11" s="1348">
        <v>12</v>
      </c>
      <c r="G11" s="1412">
        <v>7920000</v>
      </c>
      <c r="H11" s="1328">
        <v>6</v>
      </c>
      <c r="I11" s="1411"/>
      <c r="J11" s="1328"/>
      <c r="K11" s="1329">
        <f>1200000+120000</f>
        <v>1320000</v>
      </c>
      <c r="L11" s="1328">
        <v>1</v>
      </c>
      <c r="M11" s="1329">
        <v>1320000</v>
      </c>
      <c r="N11" s="1328">
        <v>1</v>
      </c>
      <c r="O11" s="1329">
        <f>1200000+120000</f>
        <v>1320000</v>
      </c>
      <c r="P11" s="1328"/>
      <c r="Q11" s="1329">
        <f>1200000+120000</f>
        <v>1320000</v>
      </c>
      <c r="R11" s="1328">
        <v>1</v>
      </c>
      <c r="S11" s="1329">
        <f>1200000+120000</f>
        <v>1320000</v>
      </c>
      <c r="T11" s="1328"/>
      <c r="U11" s="1329">
        <f>1200000+120000</f>
        <v>1320000</v>
      </c>
      <c r="V11" s="1332"/>
      <c r="W11" s="1349">
        <f>G11+I11+K11+M11+O11+Q11+S11+U11</f>
        <v>15840000</v>
      </c>
      <c r="X11" s="1391"/>
      <c r="Y11" s="2260">
        <f>SUM(W11:W12)</f>
        <v>23540000</v>
      </c>
      <c r="Z11" s="2268">
        <f>SUM(E11:E12)</f>
        <v>23540000</v>
      </c>
      <c r="AA11" s="2281" t="b">
        <f>Z11=Y11</f>
        <v>1</v>
      </c>
    </row>
    <row r="12" spans="1:27" s="1397" customFormat="1" ht="13.5" customHeight="1" thickBot="1">
      <c r="A12" s="1393"/>
      <c r="B12" s="1394" t="s">
        <v>1316</v>
      </c>
      <c r="C12" s="1395" t="s">
        <v>92</v>
      </c>
      <c r="D12" s="1345"/>
      <c r="E12" s="1346">
        <f>E11*10%</f>
        <v>2140000</v>
      </c>
      <c r="F12" s="1350">
        <v>20</v>
      </c>
      <c r="G12" s="1413">
        <v>7700000</v>
      </c>
      <c r="H12" s="1345">
        <v>20</v>
      </c>
      <c r="I12" s="1346"/>
      <c r="J12" s="1345"/>
      <c r="K12" s="1414"/>
      <c r="L12" s="1345"/>
      <c r="M12" s="1414"/>
      <c r="N12" s="1345"/>
      <c r="O12" s="1414"/>
      <c r="P12" s="1345"/>
      <c r="Q12" s="1414"/>
      <c r="R12" s="1345"/>
      <c r="S12" s="1414"/>
      <c r="T12" s="1345"/>
      <c r="U12" s="1414"/>
      <c r="V12" s="1347"/>
      <c r="W12" s="1451">
        <f>G12+I12+K12+M12+O12+Q12+S12+U12</f>
        <v>7700000</v>
      </c>
      <c r="X12" s="1396"/>
      <c r="Y12" s="2255"/>
      <c r="Z12" s="2270"/>
      <c r="AA12" s="2282"/>
    </row>
    <row r="13" spans="1:27" s="1402" customFormat="1" ht="11.25">
      <c r="A13" s="1398"/>
      <c r="B13" s="1399" t="s">
        <v>1296</v>
      </c>
      <c r="C13" s="1415" t="s">
        <v>896</v>
      </c>
      <c r="D13" s="1292">
        <v>7</v>
      </c>
      <c r="E13" s="1293">
        <v>27440000</v>
      </c>
      <c r="F13" s="1309">
        <v>2</v>
      </c>
      <c r="G13" s="1416">
        <v>13574000</v>
      </c>
      <c r="H13" s="1292">
        <v>2</v>
      </c>
      <c r="I13" s="1301"/>
      <c r="J13" s="1292"/>
      <c r="K13" s="1293"/>
      <c r="L13" s="1292"/>
      <c r="M13" s="1293"/>
      <c r="N13" s="1292"/>
      <c r="O13" s="1293"/>
      <c r="P13" s="1292"/>
      <c r="Q13" s="1293"/>
      <c r="R13" s="1292"/>
      <c r="S13" s="1293"/>
      <c r="T13" s="1292"/>
      <c r="U13" s="1293"/>
      <c r="V13" s="1319"/>
      <c r="W13" s="1316">
        <f t="shared" ref="W13:Y16" si="3">G13+I13+K13+M13+O13+Q13+S13+U13</f>
        <v>13574000</v>
      </c>
      <c r="X13" s="1408"/>
      <c r="Y13" s="2273">
        <f>SUM(W13:W15)</f>
        <v>30184000</v>
      </c>
      <c r="Z13" s="2261">
        <f>SUM(E13:E15)</f>
        <v>30184000</v>
      </c>
      <c r="AA13" s="2283" t="b">
        <f>Z13=Y13</f>
        <v>1</v>
      </c>
    </row>
    <row r="14" spans="1:27" s="1422" customFormat="1" ht="12.75" customHeight="1">
      <c r="A14" s="1417"/>
      <c r="B14" s="1418" t="s">
        <v>1316</v>
      </c>
      <c r="C14" s="1419" t="s">
        <v>50</v>
      </c>
      <c r="D14" s="1290"/>
      <c r="E14" s="1291">
        <f>E13*10%</f>
        <v>2744000</v>
      </c>
      <c r="F14" s="1310">
        <v>1</v>
      </c>
      <c r="G14" s="1420">
        <v>9130000</v>
      </c>
      <c r="H14" s="1290">
        <v>1</v>
      </c>
      <c r="I14" s="1287"/>
      <c r="J14" s="1290"/>
      <c r="K14" s="1291"/>
      <c r="L14" s="1290"/>
      <c r="M14" s="1291"/>
      <c r="N14" s="1290"/>
      <c r="O14" s="1291"/>
      <c r="P14" s="1290"/>
      <c r="Q14" s="1291"/>
      <c r="R14" s="1290"/>
      <c r="S14" s="1291"/>
      <c r="T14" s="1290"/>
      <c r="U14" s="1291"/>
      <c r="V14" s="1501"/>
      <c r="W14" s="1291">
        <f t="shared" si="3"/>
        <v>9130000</v>
      </c>
      <c r="X14" s="1421"/>
      <c r="Y14" s="2274"/>
      <c r="Z14" s="2271"/>
      <c r="AA14" s="2285"/>
    </row>
    <row r="15" spans="1:27" s="1407" customFormat="1" ht="13.5" customHeight="1" thickBot="1">
      <c r="A15" s="1403"/>
      <c r="B15" s="1404"/>
      <c r="C15" s="1423" t="s">
        <v>50</v>
      </c>
      <c r="D15" s="1295"/>
      <c r="E15" s="1300"/>
      <c r="F15" s="1311">
        <v>4</v>
      </c>
      <c r="G15" s="1424">
        <v>7480000</v>
      </c>
      <c r="H15" s="1295">
        <v>4</v>
      </c>
      <c r="I15" s="1294"/>
      <c r="J15" s="1295"/>
      <c r="K15" s="1300"/>
      <c r="L15" s="1295"/>
      <c r="M15" s="1300"/>
      <c r="N15" s="1295"/>
      <c r="O15" s="1300"/>
      <c r="P15" s="1295"/>
      <c r="Q15" s="1300"/>
      <c r="R15" s="1295"/>
      <c r="S15" s="1300"/>
      <c r="T15" s="1295"/>
      <c r="U15" s="1300"/>
      <c r="V15" s="1321"/>
      <c r="W15" s="1317">
        <f t="shared" si="3"/>
        <v>7480000</v>
      </c>
      <c r="X15" s="1409"/>
      <c r="Y15" s="2275"/>
      <c r="Z15" s="2262"/>
      <c r="AA15" s="2284"/>
    </row>
    <row r="16" spans="1:27" s="1392" customFormat="1" ht="11.25">
      <c r="A16" s="1388"/>
      <c r="B16" s="1389" t="s">
        <v>1297</v>
      </c>
      <c r="C16" s="1390"/>
      <c r="D16" s="1343">
        <v>1</v>
      </c>
      <c r="E16" s="1344">
        <v>5800000</v>
      </c>
      <c r="F16" s="2227">
        <v>1</v>
      </c>
      <c r="G16" s="2215">
        <v>6380000</v>
      </c>
      <c r="H16" s="2219">
        <v>1</v>
      </c>
      <c r="I16" s="1344"/>
      <c r="J16" s="2219"/>
      <c r="K16" s="2235"/>
      <c r="L16" s="2219"/>
      <c r="M16" s="1344"/>
      <c r="N16" s="2219"/>
      <c r="O16" s="1344"/>
      <c r="P16" s="2219"/>
      <c r="Q16" s="1344"/>
      <c r="R16" s="2219"/>
      <c r="S16" s="1344"/>
      <c r="T16" s="2219"/>
      <c r="U16" s="1344"/>
      <c r="V16" s="2254"/>
      <c r="W16" s="2209">
        <f>G16+I16+K16+M16+O16+Q16+S16+U16</f>
        <v>6380000</v>
      </c>
      <c r="X16" s="1391"/>
      <c r="Y16" s="2263">
        <f t="shared" si="3"/>
        <v>6380000</v>
      </c>
      <c r="Z16" s="2268">
        <f>SUM(E16:E17)</f>
        <v>6380000</v>
      </c>
      <c r="AA16" s="2281" t="b">
        <f>Z16=Y16</f>
        <v>1</v>
      </c>
    </row>
    <row r="17" spans="1:27" s="1397" customFormat="1" ht="13.5" customHeight="1" thickBot="1">
      <c r="A17" s="1393"/>
      <c r="B17" s="1394" t="s">
        <v>1316</v>
      </c>
      <c r="C17" s="1395"/>
      <c r="D17" s="1345"/>
      <c r="E17" s="1346">
        <f>E16*10%</f>
        <v>580000</v>
      </c>
      <c r="F17" s="2228"/>
      <c r="G17" s="2240"/>
      <c r="H17" s="2220"/>
      <c r="I17" s="1346"/>
      <c r="J17" s="2220"/>
      <c r="K17" s="2238"/>
      <c r="L17" s="2220"/>
      <c r="M17" s="1346"/>
      <c r="N17" s="2220"/>
      <c r="O17" s="1346"/>
      <c r="P17" s="2220"/>
      <c r="Q17" s="1346"/>
      <c r="R17" s="2220"/>
      <c r="S17" s="1346"/>
      <c r="T17" s="2220"/>
      <c r="U17" s="1346"/>
      <c r="V17" s="2255"/>
      <c r="W17" s="2258"/>
      <c r="X17" s="1396"/>
      <c r="Y17" s="2276"/>
      <c r="Z17" s="2270"/>
      <c r="AA17" s="2282"/>
    </row>
    <row r="18" spans="1:27" s="1402" customFormat="1" ht="11.25">
      <c r="A18" s="1398"/>
      <c r="B18" s="1399" t="s">
        <v>1298</v>
      </c>
      <c r="C18" s="1400"/>
      <c r="D18" s="1303">
        <v>4</v>
      </c>
      <c r="E18" s="1304">
        <v>9000000</v>
      </c>
      <c r="F18" s="2229">
        <v>4</v>
      </c>
      <c r="G18" s="2217">
        <v>9900000</v>
      </c>
      <c r="H18" s="2221">
        <v>4</v>
      </c>
      <c r="I18" s="2233"/>
      <c r="J18" s="2221"/>
      <c r="K18" s="2233"/>
      <c r="L18" s="2221"/>
      <c r="M18" s="1304"/>
      <c r="N18" s="2221"/>
      <c r="O18" s="1304"/>
      <c r="P18" s="2221"/>
      <c r="Q18" s="1304"/>
      <c r="R18" s="2221"/>
      <c r="S18" s="1304"/>
      <c r="T18" s="2221"/>
      <c r="U18" s="1304"/>
      <c r="V18" s="2251"/>
      <c r="W18" s="2248">
        <f t="shared" ref="W18" si="4">G18+I18+K18+M18+O18+Q18+S18+U18</f>
        <v>9900000</v>
      </c>
      <c r="X18" s="1408"/>
      <c r="Y18" s="2259">
        <f>SUM(W18)</f>
        <v>9900000</v>
      </c>
      <c r="Z18" s="2261">
        <f>SUM(E18:E19)</f>
        <v>9900000</v>
      </c>
      <c r="AA18" s="2283" t="b">
        <f>Z18=Y18</f>
        <v>1</v>
      </c>
    </row>
    <row r="19" spans="1:27" s="1407" customFormat="1" ht="20.25" customHeight="1" thickBot="1">
      <c r="A19" s="1403"/>
      <c r="B19" s="1404" t="s">
        <v>1316</v>
      </c>
      <c r="C19" s="1405"/>
      <c r="D19" s="1302"/>
      <c r="E19" s="1305">
        <f>E18*10%</f>
        <v>900000</v>
      </c>
      <c r="F19" s="2230"/>
      <c r="G19" s="2232"/>
      <c r="H19" s="2222"/>
      <c r="I19" s="2234"/>
      <c r="J19" s="2222"/>
      <c r="K19" s="2234"/>
      <c r="L19" s="2222"/>
      <c r="M19" s="1305"/>
      <c r="N19" s="2222"/>
      <c r="O19" s="1305"/>
      <c r="P19" s="2222"/>
      <c r="Q19" s="1305"/>
      <c r="R19" s="2222"/>
      <c r="S19" s="1305"/>
      <c r="T19" s="2222"/>
      <c r="U19" s="1305"/>
      <c r="V19" s="2253"/>
      <c r="W19" s="2249"/>
      <c r="X19" s="1409"/>
      <c r="Y19" s="2253"/>
      <c r="Z19" s="2262"/>
      <c r="AA19" s="2284"/>
    </row>
    <row r="20" spans="1:27" s="1392" customFormat="1" ht="11.25">
      <c r="A20" s="1388"/>
      <c r="B20" s="1389" t="s">
        <v>1299</v>
      </c>
      <c r="C20" s="1390"/>
      <c r="D20" s="1343">
        <v>60</v>
      </c>
      <c r="E20" s="1344">
        <v>130794000</v>
      </c>
      <c r="F20" s="2227">
        <v>60</v>
      </c>
      <c r="G20" s="2215">
        <v>71088810</v>
      </c>
      <c r="H20" s="2219">
        <v>29</v>
      </c>
      <c r="I20" s="2235">
        <v>2397890</v>
      </c>
      <c r="J20" s="2219">
        <v>1</v>
      </c>
      <c r="K20" s="2235">
        <v>11989450</v>
      </c>
      <c r="L20" s="2219">
        <v>5</v>
      </c>
      <c r="M20" s="2235">
        <v>11989450</v>
      </c>
      <c r="N20" s="2219">
        <v>5</v>
      </c>
      <c r="O20" s="2235">
        <v>11989450</v>
      </c>
      <c r="P20" s="2219">
        <v>5</v>
      </c>
      <c r="Q20" s="2235">
        <v>11989450</v>
      </c>
      <c r="R20" s="2219">
        <v>5</v>
      </c>
      <c r="S20" s="2235">
        <v>11989450</v>
      </c>
      <c r="T20" s="2219">
        <v>5</v>
      </c>
      <c r="U20" s="2235">
        <v>11989450</v>
      </c>
      <c r="V20" s="2219">
        <v>5</v>
      </c>
      <c r="W20" s="2209">
        <f>G20+I20+K20+M20+O20+Q20+S20+U20</f>
        <v>145423400</v>
      </c>
      <c r="X20" s="1391"/>
      <c r="Y20" s="2260">
        <f>W20</f>
        <v>145423400</v>
      </c>
      <c r="Z20" s="2268">
        <f>SUM(E20:E22)</f>
        <v>145423400</v>
      </c>
      <c r="AA20" s="2281" t="b">
        <f>Z20=Y20</f>
        <v>1</v>
      </c>
    </row>
    <row r="21" spans="1:27" s="1430" customFormat="1" ht="12.75" customHeight="1">
      <c r="A21" s="1425"/>
      <c r="B21" s="1426" t="s">
        <v>1316</v>
      </c>
      <c r="C21" s="1427"/>
      <c r="D21" s="1428"/>
      <c r="E21" s="1429">
        <v>13079400</v>
      </c>
      <c r="F21" s="2241"/>
      <c r="G21" s="2239"/>
      <c r="H21" s="2236"/>
      <c r="I21" s="2237">
        <v>2397890</v>
      </c>
      <c r="J21" s="2236"/>
      <c r="K21" s="2237"/>
      <c r="L21" s="2236"/>
      <c r="M21" s="2237"/>
      <c r="N21" s="2236"/>
      <c r="O21" s="2237"/>
      <c r="P21" s="2236"/>
      <c r="Q21" s="2237"/>
      <c r="R21" s="2236"/>
      <c r="S21" s="2237"/>
      <c r="T21" s="2236"/>
      <c r="U21" s="2237"/>
      <c r="V21" s="2236"/>
      <c r="W21" s="2257"/>
      <c r="X21" s="1431"/>
      <c r="Y21" s="2277"/>
      <c r="Z21" s="2269"/>
      <c r="AA21" s="2289"/>
    </row>
    <row r="22" spans="1:27" s="1397" customFormat="1" ht="13.5" customHeight="1" thickBot="1">
      <c r="A22" s="1393"/>
      <c r="B22" s="1394" t="s">
        <v>1317</v>
      </c>
      <c r="C22" s="1395"/>
      <c r="D22" s="1345"/>
      <c r="E22" s="1346">
        <v>1550000</v>
      </c>
      <c r="F22" s="2228"/>
      <c r="G22" s="2240"/>
      <c r="H22" s="2220"/>
      <c r="I22" s="2238">
        <v>2397890</v>
      </c>
      <c r="J22" s="2220"/>
      <c r="K22" s="2238"/>
      <c r="L22" s="2220"/>
      <c r="M22" s="2238"/>
      <c r="N22" s="2220"/>
      <c r="O22" s="2238"/>
      <c r="P22" s="2220"/>
      <c r="Q22" s="2238"/>
      <c r="R22" s="2220"/>
      <c r="S22" s="2238"/>
      <c r="T22" s="2220"/>
      <c r="U22" s="2238"/>
      <c r="V22" s="2220"/>
      <c r="W22" s="2258"/>
      <c r="X22" s="1396"/>
      <c r="Y22" s="2255"/>
      <c r="Z22" s="2270"/>
      <c r="AA22" s="2282"/>
    </row>
    <row r="23" spans="1:27" s="1402" customFormat="1" ht="11.25">
      <c r="A23" s="1398"/>
      <c r="B23" s="1399" t="s">
        <v>1300</v>
      </c>
      <c r="C23" s="1400"/>
      <c r="D23" s="1303">
        <v>6</v>
      </c>
      <c r="E23" s="1304">
        <v>94500000</v>
      </c>
      <c r="F23" s="2229">
        <v>6</v>
      </c>
      <c r="G23" s="2217"/>
      <c r="H23" s="2221"/>
      <c r="I23" s="1304"/>
      <c r="J23" s="1303"/>
      <c r="K23" s="2233">
        <v>17325000</v>
      </c>
      <c r="L23" s="2221">
        <v>1</v>
      </c>
      <c r="M23" s="2233">
        <v>17325000</v>
      </c>
      <c r="N23" s="2221">
        <v>1</v>
      </c>
      <c r="O23" s="2233">
        <f>17325000+E25</f>
        <v>18875000</v>
      </c>
      <c r="P23" s="2221">
        <v>1</v>
      </c>
      <c r="Q23" s="2233">
        <v>17325000</v>
      </c>
      <c r="R23" s="2221">
        <v>1</v>
      </c>
      <c r="S23" s="2233">
        <v>17325000</v>
      </c>
      <c r="T23" s="2221">
        <v>1</v>
      </c>
      <c r="U23" s="2233">
        <v>17325000</v>
      </c>
      <c r="V23" s="2251">
        <v>1</v>
      </c>
      <c r="W23" s="2223">
        <f>U23+S23+Q23+O23+M23+K23</f>
        <v>105500000</v>
      </c>
      <c r="X23" s="2221"/>
      <c r="Y23" s="2273">
        <f>SUM(W23:W25)</f>
        <v>105500000</v>
      </c>
      <c r="Z23" s="2261">
        <f>SUM(E23:E25)</f>
        <v>105500000</v>
      </c>
      <c r="AA23" s="2283" t="b">
        <f>Z23=Y23</f>
        <v>1</v>
      </c>
    </row>
    <row r="24" spans="1:27" s="1422" customFormat="1" ht="13.5" customHeight="1">
      <c r="A24" s="1417"/>
      <c r="B24" s="1418" t="s">
        <v>1316</v>
      </c>
      <c r="C24" s="1432"/>
      <c r="D24" s="1285"/>
      <c r="E24" s="1286">
        <v>9450000</v>
      </c>
      <c r="F24" s="2242"/>
      <c r="G24" s="2243"/>
      <c r="H24" s="2244"/>
      <c r="I24" s="1286"/>
      <c r="J24" s="1285"/>
      <c r="K24" s="2250"/>
      <c r="L24" s="2244"/>
      <c r="M24" s="2250"/>
      <c r="N24" s="2244"/>
      <c r="O24" s="2250"/>
      <c r="P24" s="2244"/>
      <c r="Q24" s="2250"/>
      <c r="R24" s="2244"/>
      <c r="S24" s="2250"/>
      <c r="T24" s="2244"/>
      <c r="U24" s="2250"/>
      <c r="V24" s="2252"/>
      <c r="W24" s="2256"/>
      <c r="X24" s="2244"/>
      <c r="Y24" s="2274"/>
      <c r="Z24" s="2271"/>
      <c r="AA24" s="2285"/>
    </row>
    <row r="25" spans="1:27" s="1407" customFormat="1" ht="13.5" customHeight="1" thickBot="1">
      <c r="A25" s="1403"/>
      <c r="B25" s="1404" t="s">
        <v>1317</v>
      </c>
      <c r="C25" s="1405"/>
      <c r="D25" s="1302"/>
      <c r="E25" s="1305">
        <v>1550000</v>
      </c>
      <c r="F25" s="2230"/>
      <c r="G25" s="2232"/>
      <c r="H25" s="2222"/>
      <c r="I25" s="1305"/>
      <c r="J25" s="1302"/>
      <c r="K25" s="2234"/>
      <c r="L25" s="2222"/>
      <c r="M25" s="2234"/>
      <c r="N25" s="2222"/>
      <c r="O25" s="2234"/>
      <c r="P25" s="2222"/>
      <c r="Q25" s="2234"/>
      <c r="R25" s="2222"/>
      <c r="S25" s="2234"/>
      <c r="T25" s="2222"/>
      <c r="U25" s="2234"/>
      <c r="V25" s="2253"/>
      <c r="W25" s="2231"/>
      <c r="X25" s="2222"/>
      <c r="Y25" s="2275"/>
      <c r="Z25" s="2262"/>
      <c r="AA25" s="2284"/>
    </row>
    <row r="26" spans="1:27" s="1392" customFormat="1" ht="11.25">
      <c r="A26" s="1388"/>
      <c r="B26" s="1389" t="s">
        <v>1301</v>
      </c>
      <c r="C26" s="1390"/>
      <c r="D26" s="1343">
        <v>12</v>
      </c>
      <c r="E26" s="1344">
        <v>131400000</v>
      </c>
      <c r="F26" s="2227">
        <v>12</v>
      </c>
      <c r="G26" s="2215">
        <v>72270000</v>
      </c>
      <c r="H26" s="2219">
        <v>6</v>
      </c>
      <c r="I26" s="1344"/>
      <c r="J26" s="1343"/>
      <c r="K26" s="2235">
        <v>12045000</v>
      </c>
      <c r="L26" s="2219">
        <v>1</v>
      </c>
      <c r="M26" s="2235">
        <v>12045000</v>
      </c>
      <c r="N26" s="2219">
        <v>1</v>
      </c>
      <c r="O26" s="2235">
        <v>12045000</v>
      </c>
      <c r="P26" s="2219">
        <v>1</v>
      </c>
      <c r="Q26" s="2235">
        <v>12045000</v>
      </c>
      <c r="R26" s="2219">
        <v>1</v>
      </c>
      <c r="S26" s="2235">
        <v>12045000</v>
      </c>
      <c r="T26" s="2219">
        <v>1</v>
      </c>
      <c r="U26" s="2235">
        <v>12045000</v>
      </c>
      <c r="V26" s="2219">
        <v>1</v>
      </c>
      <c r="W26" s="2209">
        <f>G26+I26+K26+M26+O26+Q26+S26+U26</f>
        <v>144540000</v>
      </c>
      <c r="X26" s="2219"/>
      <c r="Y26" s="2260">
        <f>SUM(W26)</f>
        <v>144540000</v>
      </c>
      <c r="Z26" s="2268">
        <f>SUM(E26:E27)</f>
        <v>144540000</v>
      </c>
      <c r="AA26" s="2281" t="b">
        <f>Z26=Y26</f>
        <v>1</v>
      </c>
    </row>
    <row r="27" spans="1:27" s="1397" customFormat="1" ht="13.5" customHeight="1" thickBot="1">
      <c r="A27" s="1393"/>
      <c r="B27" s="1394" t="s">
        <v>1316</v>
      </c>
      <c r="C27" s="1395"/>
      <c r="D27" s="1345"/>
      <c r="E27" s="1346">
        <f>E26*10%</f>
        <v>13140000</v>
      </c>
      <c r="F27" s="2228"/>
      <c r="G27" s="2240"/>
      <c r="H27" s="2220"/>
      <c r="I27" s="1346"/>
      <c r="J27" s="1345"/>
      <c r="K27" s="2238"/>
      <c r="L27" s="2220"/>
      <c r="M27" s="2238"/>
      <c r="N27" s="2220"/>
      <c r="O27" s="2238"/>
      <c r="P27" s="2220"/>
      <c r="Q27" s="2238"/>
      <c r="R27" s="2220"/>
      <c r="S27" s="2238"/>
      <c r="T27" s="2220"/>
      <c r="U27" s="2238"/>
      <c r="V27" s="2220"/>
      <c r="W27" s="2258"/>
      <c r="X27" s="2220"/>
      <c r="Y27" s="2255"/>
      <c r="Z27" s="2270"/>
      <c r="AA27" s="2282"/>
    </row>
    <row r="28" spans="1:27" s="1402" customFormat="1" ht="11.25">
      <c r="A28" s="1398"/>
      <c r="B28" s="1399" t="s">
        <v>1302</v>
      </c>
      <c r="C28" s="1433" t="s">
        <v>1165</v>
      </c>
      <c r="D28" s="1303" t="s">
        <v>711</v>
      </c>
      <c r="E28" s="1304">
        <v>193584000</v>
      </c>
      <c r="F28" s="1355"/>
      <c r="G28" s="1434">
        <v>23020800</v>
      </c>
      <c r="H28" s="1303">
        <v>8</v>
      </c>
      <c r="I28" s="1304"/>
      <c r="J28" s="1303"/>
      <c r="K28" s="1304"/>
      <c r="L28" s="1303"/>
      <c r="M28" s="1304"/>
      <c r="N28" s="1303"/>
      <c r="O28" s="1304"/>
      <c r="P28" s="1303"/>
      <c r="Q28" s="1304"/>
      <c r="R28" s="1303"/>
      <c r="S28" s="1304"/>
      <c r="T28" s="1303"/>
      <c r="U28" s="1304"/>
      <c r="V28" s="1322"/>
      <c r="W28" s="1316">
        <f>SUM(G28)</f>
        <v>23020800</v>
      </c>
      <c r="X28" s="1408"/>
      <c r="Y28" s="2259">
        <f>SUM(W28:W31)</f>
        <v>215922400</v>
      </c>
      <c r="Z28" s="2261">
        <f>SUM(E28:E31)</f>
        <v>215922400</v>
      </c>
      <c r="AA28" s="2288" t="b">
        <f>Z28=Y28</f>
        <v>1</v>
      </c>
    </row>
    <row r="29" spans="1:27" s="1422" customFormat="1" ht="11.25">
      <c r="A29" s="1417"/>
      <c r="B29" s="1418" t="s">
        <v>1316</v>
      </c>
      <c r="C29" s="1433" t="s">
        <v>176</v>
      </c>
      <c r="D29" s="1285"/>
      <c r="E29" s="1286">
        <f>E28*10%</f>
        <v>19358400</v>
      </c>
      <c r="F29" s="1313"/>
      <c r="G29" s="1435">
        <v>170840000</v>
      </c>
      <c r="H29" s="1285">
        <v>1</v>
      </c>
      <c r="I29" s="1286"/>
      <c r="J29" s="1285"/>
      <c r="K29" s="1286"/>
      <c r="L29" s="1285"/>
      <c r="M29" s="1286"/>
      <c r="N29" s="1285"/>
      <c r="O29" s="1286"/>
      <c r="P29" s="1285"/>
      <c r="Q29" s="1286"/>
      <c r="R29" s="1285"/>
      <c r="S29" s="1286"/>
      <c r="T29" s="1285"/>
      <c r="U29" s="1286"/>
      <c r="V29" s="1387"/>
      <c r="W29" s="1291">
        <f t="shared" ref="W29:W31" si="5">SUM(G29)</f>
        <v>170840000</v>
      </c>
      <c r="X29" s="1421"/>
      <c r="Y29" s="2252"/>
      <c r="Z29" s="2271"/>
      <c r="AA29" s="2285"/>
    </row>
    <row r="30" spans="1:27" s="1422" customFormat="1" ht="11.25">
      <c r="A30" s="1417"/>
      <c r="B30" s="1418" t="s">
        <v>1317</v>
      </c>
      <c r="C30" s="1432" t="s">
        <v>1165</v>
      </c>
      <c r="D30" s="1285"/>
      <c r="E30" s="1286">
        <v>2980000</v>
      </c>
      <c r="F30" s="1313"/>
      <c r="G30" s="1435">
        <v>15587000</v>
      </c>
      <c r="H30" s="1285">
        <v>10</v>
      </c>
      <c r="I30" s="1286"/>
      <c r="J30" s="1285"/>
      <c r="K30" s="1286"/>
      <c r="L30" s="1285"/>
      <c r="M30" s="1286"/>
      <c r="N30" s="1285"/>
      <c r="O30" s="1286"/>
      <c r="P30" s="1285"/>
      <c r="Q30" s="1286"/>
      <c r="R30" s="1285"/>
      <c r="S30" s="1286"/>
      <c r="T30" s="1285"/>
      <c r="U30" s="1286"/>
      <c r="V30" s="1387"/>
      <c r="W30" s="1291">
        <f t="shared" si="5"/>
        <v>15587000</v>
      </c>
      <c r="X30" s="1421"/>
      <c r="Y30" s="2252"/>
      <c r="Z30" s="2271"/>
      <c r="AA30" s="2285"/>
    </row>
    <row r="31" spans="1:27" s="1422" customFormat="1" ht="12" thickBot="1">
      <c r="A31" s="1417"/>
      <c r="B31" s="1436"/>
      <c r="C31" s="1432" t="s">
        <v>1165</v>
      </c>
      <c r="D31" s="1285"/>
      <c r="E31" s="1286"/>
      <c r="F31" s="1313"/>
      <c r="G31" s="1435">
        <v>6474600</v>
      </c>
      <c r="H31" s="1285">
        <v>4</v>
      </c>
      <c r="I31" s="1286"/>
      <c r="J31" s="1285"/>
      <c r="K31" s="1286"/>
      <c r="L31" s="1285"/>
      <c r="M31" s="1286"/>
      <c r="N31" s="1285"/>
      <c r="O31" s="1286"/>
      <c r="P31" s="1285"/>
      <c r="Q31" s="1286"/>
      <c r="R31" s="1285"/>
      <c r="S31" s="1286"/>
      <c r="T31" s="1285"/>
      <c r="U31" s="1286"/>
      <c r="V31" s="1324"/>
      <c r="W31" s="1318">
        <f t="shared" si="5"/>
        <v>6474600</v>
      </c>
      <c r="X31" s="1421"/>
      <c r="Y31" s="2253"/>
      <c r="Z31" s="2262"/>
      <c r="AA31" s="2284"/>
    </row>
    <row r="32" spans="1:27" s="1441" customFormat="1" ht="11.25">
      <c r="A32" s="1437"/>
      <c r="B32" s="1410" t="s">
        <v>1303</v>
      </c>
      <c r="C32" s="1438" t="s">
        <v>1135</v>
      </c>
      <c r="D32" s="1328" t="s">
        <v>1318</v>
      </c>
      <c r="E32" s="1329">
        <v>349905000</v>
      </c>
      <c r="F32" s="1330">
        <v>1</v>
      </c>
      <c r="G32" s="1439">
        <v>99000000</v>
      </c>
      <c r="H32" s="1331">
        <v>1</v>
      </c>
      <c r="I32" s="1329"/>
      <c r="J32" s="1328"/>
      <c r="K32" s="1329"/>
      <c r="L32" s="1328"/>
      <c r="M32" s="1329"/>
      <c r="N32" s="1328"/>
      <c r="O32" s="1329"/>
      <c r="P32" s="1328"/>
      <c r="Q32" s="1329"/>
      <c r="R32" s="1328"/>
      <c r="S32" s="1329"/>
      <c r="T32" s="1328"/>
      <c r="U32" s="1329"/>
      <c r="V32" s="1379"/>
      <c r="W32" s="1329">
        <f>SUM(G32+I32+K32+M32+O32+Q32+S32+U32)</f>
        <v>99000000</v>
      </c>
      <c r="X32" s="1440"/>
      <c r="Y32" s="2263">
        <f>SUM(W32:W47)</f>
        <v>387875500</v>
      </c>
      <c r="Z32" s="2268">
        <f>SUM(E32:E35)</f>
        <v>387875500</v>
      </c>
      <c r="AA32" s="2286" t="b">
        <f>Z32=Y32</f>
        <v>1</v>
      </c>
    </row>
    <row r="33" spans="1:27" s="1447" customFormat="1" ht="12.75" customHeight="1">
      <c r="A33" s="1442"/>
      <c r="B33" s="1443" t="s">
        <v>1316</v>
      </c>
      <c r="C33" s="1444" t="s">
        <v>1139</v>
      </c>
      <c r="D33" s="1333"/>
      <c r="E33" s="1334">
        <f>E32*10%</f>
        <v>34990500</v>
      </c>
      <c r="F33" s="1335">
        <v>1</v>
      </c>
      <c r="G33" s="1445">
        <v>15125000</v>
      </c>
      <c r="H33" s="1336">
        <v>1</v>
      </c>
      <c r="I33" s="1334"/>
      <c r="J33" s="1333"/>
      <c r="K33" s="1334"/>
      <c r="L33" s="1333"/>
      <c r="M33" s="1334"/>
      <c r="N33" s="1333"/>
      <c r="O33" s="1334"/>
      <c r="P33" s="1333"/>
      <c r="Q33" s="1334"/>
      <c r="R33" s="1333"/>
      <c r="S33" s="1334"/>
      <c r="T33" s="1333"/>
      <c r="U33" s="1334"/>
      <c r="V33" s="1380"/>
      <c r="W33" s="1334">
        <f t="shared" ref="W33:W47" si="6">SUM(G33+I33+K33+M33+O33+Q33+S33+U33)</f>
        <v>15125000</v>
      </c>
      <c r="X33" s="1446"/>
      <c r="Y33" s="2264"/>
      <c r="Z33" s="2269"/>
      <c r="AA33" s="2287"/>
    </row>
    <row r="34" spans="1:27" s="1447" customFormat="1" ht="12.75" customHeight="1">
      <c r="A34" s="1442"/>
      <c r="B34" s="1443" t="s">
        <v>1317</v>
      </c>
      <c r="C34" s="1444" t="s">
        <v>1141</v>
      </c>
      <c r="D34" s="1333"/>
      <c r="E34" s="1334">
        <v>2980000</v>
      </c>
      <c r="F34" s="1335">
        <v>1</v>
      </c>
      <c r="G34" s="1445">
        <v>2530000</v>
      </c>
      <c r="H34" s="1336">
        <v>1</v>
      </c>
      <c r="I34" s="1334"/>
      <c r="J34" s="1333"/>
      <c r="K34" s="1334"/>
      <c r="L34" s="1333"/>
      <c r="M34" s="1334"/>
      <c r="N34" s="1333"/>
      <c r="O34" s="1334"/>
      <c r="P34" s="1333"/>
      <c r="Q34" s="1334"/>
      <c r="R34" s="1333"/>
      <c r="S34" s="1334"/>
      <c r="T34" s="1333"/>
      <c r="U34" s="1334"/>
      <c r="V34" s="1380"/>
      <c r="W34" s="1334">
        <f t="shared" si="6"/>
        <v>2530000</v>
      </c>
      <c r="X34" s="1446"/>
      <c r="Y34" s="2264"/>
      <c r="Z34" s="2269"/>
      <c r="AA34" s="2287"/>
    </row>
    <row r="35" spans="1:27" s="1447" customFormat="1" ht="12.75" customHeight="1">
      <c r="A35" s="1442"/>
      <c r="B35" s="1443"/>
      <c r="C35" s="1444" t="s">
        <v>1143</v>
      </c>
      <c r="D35" s="1333"/>
      <c r="E35" s="1334"/>
      <c r="F35" s="1335">
        <v>2</v>
      </c>
      <c r="G35" s="1445">
        <v>17600000</v>
      </c>
      <c r="H35" s="1336">
        <v>2</v>
      </c>
      <c r="I35" s="1334"/>
      <c r="J35" s="1333"/>
      <c r="K35" s="1334"/>
      <c r="L35" s="1333"/>
      <c r="M35" s="1334"/>
      <c r="N35" s="1333"/>
      <c r="O35" s="1334"/>
      <c r="P35" s="1333"/>
      <c r="Q35" s="1334"/>
      <c r="R35" s="1333"/>
      <c r="S35" s="1334"/>
      <c r="T35" s="1333"/>
      <c r="U35" s="1334"/>
      <c r="V35" s="1380"/>
      <c r="W35" s="1334">
        <f t="shared" si="6"/>
        <v>17600000</v>
      </c>
      <c r="X35" s="1446"/>
      <c r="Y35" s="2264"/>
      <c r="Z35" s="2269"/>
      <c r="AA35" s="2287"/>
    </row>
    <row r="36" spans="1:27" s="1447" customFormat="1" ht="12.75" customHeight="1">
      <c r="A36" s="1442"/>
      <c r="B36" s="1443"/>
      <c r="C36" s="1444" t="s">
        <v>1145</v>
      </c>
      <c r="D36" s="1333"/>
      <c r="E36" s="1334"/>
      <c r="F36" s="1335">
        <v>1</v>
      </c>
      <c r="G36" s="1445">
        <v>4235000</v>
      </c>
      <c r="H36" s="1336">
        <v>1</v>
      </c>
      <c r="I36" s="1334"/>
      <c r="J36" s="1333"/>
      <c r="K36" s="1334"/>
      <c r="L36" s="1333"/>
      <c r="M36" s="1334"/>
      <c r="N36" s="1333"/>
      <c r="O36" s="1334"/>
      <c r="P36" s="1333"/>
      <c r="Q36" s="1334"/>
      <c r="R36" s="1333"/>
      <c r="S36" s="1334"/>
      <c r="T36" s="1333"/>
      <c r="U36" s="1334"/>
      <c r="V36" s="1380"/>
      <c r="W36" s="1334">
        <f t="shared" si="6"/>
        <v>4235000</v>
      </c>
      <c r="X36" s="1446"/>
      <c r="Y36" s="2264"/>
      <c r="Z36" s="2269"/>
      <c r="AA36" s="2287"/>
    </row>
    <row r="37" spans="1:27" s="1447" customFormat="1" ht="12.75" customHeight="1">
      <c r="A37" s="1442"/>
      <c r="B37" s="1443"/>
      <c r="C37" s="1444" t="s">
        <v>1147</v>
      </c>
      <c r="D37" s="1333"/>
      <c r="E37" s="1334"/>
      <c r="F37" s="1335">
        <v>2</v>
      </c>
      <c r="G37" s="1445">
        <v>5940000</v>
      </c>
      <c r="H37" s="1336">
        <v>2</v>
      </c>
      <c r="I37" s="1334"/>
      <c r="J37" s="1333"/>
      <c r="K37" s="1334"/>
      <c r="L37" s="1333"/>
      <c r="M37" s="1334"/>
      <c r="N37" s="1333"/>
      <c r="O37" s="1334"/>
      <c r="P37" s="1333"/>
      <c r="Q37" s="1334"/>
      <c r="R37" s="1333"/>
      <c r="S37" s="1334"/>
      <c r="T37" s="1333"/>
      <c r="U37" s="1334"/>
      <c r="V37" s="1380"/>
      <c r="W37" s="1334">
        <f t="shared" si="6"/>
        <v>5940000</v>
      </c>
      <c r="X37" s="1446"/>
      <c r="Y37" s="2264"/>
      <c r="Z37" s="2269"/>
      <c r="AA37" s="2287"/>
    </row>
    <row r="38" spans="1:27" s="1447" customFormat="1" ht="12.75" customHeight="1">
      <c r="A38" s="1442"/>
      <c r="B38" s="1443"/>
      <c r="C38" s="1444" t="s">
        <v>1149</v>
      </c>
      <c r="D38" s="1333"/>
      <c r="E38" s="1334"/>
      <c r="F38" s="1335">
        <v>2</v>
      </c>
      <c r="G38" s="1445">
        <v>128820000</v>
      </c>
      <c r="H38" s="1336">
        <v>2</v>
      </c>
      <c r="I38" s="1334"/>
      <c r="J38" s="1333"/>
      <c r="K38" s="1334"/>
      <c r="L38" s="1333"/>
      <c r="M38" s="1334"/>
      <c r="N38" s="1333"/>
      <c r="O38" s="1334"/>
      <c r="P38" s="1333"/>
      <c r="Q38" s="1334"/>
      <c r="R38" s="1333"/>
      <c r="S38" s="1334"/>
      <c r="T38" s="1333"/>
      <c r="U38" s="1334"/>
      <c r="V38" s="1380"/>
      <c r="W38" s="1334">
        <f t="shared" si="6"/>
        <v>128820000</v>
      </c>
      <c r="X38" s="1446"/>
      <c r="Y38" s="2264"/>
      <c r="Z38" s="2269"/>
      <c r="AA38" s="2287"/>
    </row>
    <row r="39" spans="1:27" s="1447" customFormat="1" ht="12.75" customHeight="1">
      <c r="A39" s="1442"/>
      <c r="B39" s="1443"/>
      <c r="C39" s="1444" t="s">
        <v>1151</v>
      </c>
      <c r="D39" s="1333"/>
      <c r="E39" s="1334"/>
      <c r="F39" s="1335">
        <v>1</v>
      </c>
      <c r="G39" s="1445">
        <v>10450000</v>
      </c>
      <c r="H39" s="1336">
        <v>1</v>
      </c>
      <c r="I39" s="1334"/>
      <c r="J39" s="1333"/>
      <c r="K39" s="1334"/>
      <c r="L39" s="1333"/>
      <c r="M39" s="1334"/>
      <c r="N39" s="1333"/>
      <c r="O39" s="1334"/>
      <c r="P39" s="1333"/>
      <c r="Q39" s="1334"/>
      <c r="R39" s="1333"/>
      <c r="S39" s="1334"/>
      <c r="T39" s="1333"/>
      <c r="U39" s="1334"/>
      <c r="V39" s="1380"/>
      <c r="W39" s="1334">
        <f t="shared" si="6"/>
        <v>10450000</v>
      </c>
      <c r="X39" s="1446"/>
      <c r="Y39" s="2264"/>
      <c r="Z39" s="2269"/>
      <c r="AA39" s="2287"/>
    </row>
    <row r="40" spans="1:27" s="1447" customFormat="1" ht="12.75" customHeight="1">
      <c r="A40" s="1442"/>
      <c r="B40" s="1443"/>
      <c r="C40" s="1444" t="s">
        <v>1160</v>
      </c>
      <c r="D40" s="1333"/>
      <c r="E40" s="1334"/>
      <c r="F40" s="1335">
        <v>1</v>
      </c>
      <c r="G40" s="1445">
        <v>2057000</v>
      </c>
      <c r="H40" s="1336">
        <v>1</v>
      </c>
      <c r="I40" s="1334"/>
      <c r="J40" s="1333"/>
      <c r="K40" s="1334"/>
      <c r="L40" s="1333"/>
      <c r="M40" s="1334"/>
      <c r="N40" s="1333"/>
      <c r="O40" s="1334"/>
      <c r="P40" s="1333"/>
      <c r="Q40" s="1334"/>
      <c r="R40" s="1333"/>
      <c r="S40" s="1334"/>
      <c r="T40" s="1333"/>
      <c r="U40" s="1334"/>
      <c r="V40" s="1380"/>
      <c r="W40" s="1334">
        <f t="shared" si="6"/>
        <v>2057000</v>
      </c>
      <c r="X40" s="1446"/>
      <c r="Y40" s="2264"/>
      <c r="Z40" s="2269"/>
      <c r="AA40" s="2287"/>
    </row>
    <row r="41" spans="1:27" s="1447" customFormat="1" ht="12.75" customHeight="1">
      <c r="A41" s="1442"/>
      <c r="B41" s="1443"/>
      <c r="C41" s="1444" t="s">
        <v>1161</v>
      </c>
      <c r="D41" s="1333"/>
      <c r="E41" s="1334"/>
      <c r="F41" s="1335">
        <v>10</v>
      </c>
      <c r="G41" s="1445">
        <v>55000000</v>
      </c>
      <c r="H41" s="1336">
        <v>10</v>
      </c>
      <c r="I41" s="1334"/>
      <c r="J41" s="1333"/>
      <c r="K41" s="1334"/>
      <c r="L41" s="1333"/>
      <c r="M41" s="1334"/>
      <c r="N41" s="1333"/>
      <c r="O41" s="1334"/>
      <c r="P41" s="1333"/>
      <c r="Q41" s="1334"/>
      <c r="R41" s="1333"/>
      <c r="S41" s="1334"/>
      <c r="T41" s="1333"/>
      <c r="U41" s="1334"/>
      <c r="V41" s="1380"/>
      <c r="W41" s="1334">
        <f t="shared" si="6"/>
        <v>55000000</v>
      </c>
      <c r="X41" s="1446"/>
      <c r="Y41" s="2264"/>
      <c r="Z41" s="2269"/>
      <c r="AA41" s="2287"/>
    </row>
    <row r="42" spans="1:27" s="1447" customFormat="1" ht="12.75" customHeight="1">
      <c r="A42" s="1442"/>
      <c r="B42" s="1443"/>
      <c r="C42" s="1444" t="s">
        <v>1163</v>
      </c>
      <c r="D42" s="1333"/>
      <c r="E42" s="1334"/>
      <c r="F42" s="1335">
        <v>1</v>
      </c>
      <c r="G42" s="1445">
        <v>11979000</v>
      </c>
      <c r="H42" s="1336">
        <v>1</v>
      </c>
      <c r="I42" s="1334"/>
      <c r="J42" s="1333"/>
      <c r="K42" s="1334"/>
      <c r="L42" s="1333"/>
      <c r="M42" s="1334"/>
      <c r="N42" s="1333"/>
      <c r="O42" s="1334"/>
      <c r="P42" s="1333"/>
      <c r="Q42" s="1334"/>
      <c r="R42" s="1333"/>
      <c r="S42" s="1334"/>
      <c r="T42" s="1333"/>
      <c r="U42" s="1334"/>
      <c r="V42" s="1380"/>
      <c r="W42" s="1334">
        <f t="shared" si="6"/>
        <v>11979000</v>
      </c>
      <c r="X42" s="1446"/>
      <c r="Y42" s="2264"/>
      <c r="Z42" s="2269"/>
      <c r="AA42" s="2287"/>
    </row>
    <row r="43" spans="1:27" s="1447" customFormat="1" ht="12.75" customHeight="1">
      <c r="A43" s="1442"/>
      <c r="B43" s="1443"/>
      <c r="C43" s="1443" t="s">
        <v>260</v>
      </c>
      <c r="D43" s="1333"/>
      <c r="E43" s="1334"/>
      <c r="F43" s="1338">
        <v>4</v>
      </c>
      <c r="G43" s="1448">
        <v>6292000</v>
      </c>
      <c r="H43" s="1333">
        <v>4</v>
      </c>
      <c r="I43" s="1334"/>
      <c r="J43" s="1333"/>
      <c r="K43" s="1334"/>
      <c r="L43" s="1333"/>
      <c r="M43" s="1334"/>
      <c r="N43" s="1333"/>
      <c r="O43" s="1334"/>
      <c r="P43" s="1333"/>
      <c r="Q43" s="1334"/>
      <c r="R43" s="1333"/>
      <c r="S43" s="1334"/>
      <c r="T43" s="1333"/>
      <c r="U43" s="1334"/>
      <c r="V43" s="1380"/>
      <c r="W43" s="1334">
        <f t="shared" si="6"/>
        <v>6292000</v>
      </c>
      <c r="X43" s="1446"/>
      <c r="Y43" s="2264"/>
      <c r="Z43" s="2269"/>
      <c r="AA43" s="2287"/>
    </row>
    <row r="44" spans="1:27" s="1447" customFormat="1" ht="12.75" customHeight="1">
      <c r="A44" s="1442"/>
      <c r="B44" s="1443"/>
      <c r="C44" s="1443" t="s">
        <v>1153</v>
      </c>
      <c r="D44" s="1333"/>
      <c r="E44" s="1334"/>
      <c r="F44" s="1338">
        <v>20</v>
      </c>
      <c r="G44" s="1448">
        <v>15400000</v>
      </c>
      <c r="H44" s="1333">
        <v>20</v>
      </c>
      <c r="I44" s="1334"/>
      <c r="J44" s="1333"/>
      <c r="K44" s="1334"/>
      <c r="L44" s="1333"/>
      <c r="M44" s="1334"/>
      <c r="N44" s="1333"/>
      <c r="O44" s="1334"/>
      <c r="P44" s="1333"/>
      <c r="Q44" s="1334"/>
      <c r="R44" s="1333"/>
      <c r="S44" s="1334"/>
      <c r="T44" s="1333"/>
      <c r="U44" s="1334"/>
      <c r="V44" s="1380"/>
      <c r="W44" s="1334">
        <f t="shared" si="6"/>
        <v>15400000</v>
      </c>
      <c r="X44" s="1446"/>
      <c r="Y44" s="2264"/>
      <c r="Z44" s="2269"/>
      <c r="AA44" s="2287"/>
    </row>
    <row r="45" spans="1:27" s="1447" customFormat="1" ht="12.75" customHeight="1">
      <c r="A45" s="1442"/>
      <c r="B45" s="1443"/>
      <c r="C45" s="1443" t="s">
        <v>1155</v>
      </c>
      <c r="D45" s="1333"/>
      <c r="E45" s="1334"/>
      <c r="F45" s="1338">
        <v>3</v>
      </c>
      <c r="G45" s="1448">
        <v>4290000</v>
      </c>
      <c r="H45" s="1333">
        <v>3</v>
      </c>
      <c r="I45" s="1334"/>
      <c r="J45" s="1333"/>
      <c r="K45" s="1334"/>
      <c r="L45" s="1333"/>
      <c r="M45" s="1334"/>
      <c r="N45" s="1333"/>
      <c r="O45" s="1334"/>
      <c r="P45" s="1333"/>
      <c r="Q45" s="1334"/>
      <c r="R45" s="1333"/>
      <c r="S45" s="1334"/>
      <c r="T45" s="1333"/>
      <c r="U45" s="1334"/>
      <c r="V45" s="1380"/>
      <c r="W45" s="1334">
        <f t="shared" si="6"/>
        <v>4290000</v>
      </c>
      <c r="X45" s="1446"/>
      <c r="Y45" s="2264"/>
      <c r="Z45" s="2269"/>
      <c r="AA45" s="2287"/>
    </row>
    <row r="46" spans="1:27" s="1447" customFormat="1" ht="12.75" customHeight="1">
      <c r="A46" s="1442"/>
      <c r="B46" s="1443"/>
      <c r="C46" s="1443" t="s">
        <v>1157</v>
      </c>
      <c r="D46" s="1333"/>
      <c r="E46" s="1334"/>
      <c r="F46" s="1338">
        <v>1</v>
      </c>
      <c r="G46" s="1448">
        <v>1182500</v>
      </c>
      <c r="H46" s="1333">
        <v>1</v>
      </c>
      <c r="I46" s="1334"/>
      <c r="J46" s="1333"/>
      <c r="K46" s="1334"/>
      <c r="L46" s="1333"/>
      <c r="M46" s="1334"/>
      <c r="N46" s="1333"/>
      <c r="O46" s="1334"/>
      <c r="P46" s="1333"/>
      <c r="Q46" s="1334"/>
      <c r="R46" s="1333"/>
      <c r="S46" s="1334"/>
      <c r="T46" s="1333"/>
      <c r="U46" s="1334"/>
      <c r="V46" s="1380"/>
      <c r="W46" s="1334">
        <f t="shared" si="6"/>
        <v>1182500</v>
      </c>
      <c r="X46" s="1446"/>
      <c r="Y46" s="2264"/>
      <c r="Z46" s="2269"/>
      <c r="AA46" s="2287"/>
    </row>
    <row r="47" spans="1:27" s="1453" customFormat="1" ht="13.5" customHeight="1" thickBot="1">
      <c r="A47" s="1449"/>
      <c r="B47" s="1450"/>
      <c r="C47" s="1450" t="s">
        <v>1289</v>
      </c>
      <c r="D47" s="1339"/>
      <c r="E47" s="1340"/>
      <c r="F47" s="1341">
        <v>1</v>
      </c>
      <c r="G47" s="1451">
        <v>7975000</v>
      </c>
      <c r="H47" s="1339">
        <v>1</v>
      </c>
      <c r="I47" s="1340"/>
      <c r="J47" s="1339"/>
      <c r="K47" s="1340"/>
      <c r="L47" s="1339"/>
      <c r="M47" s="1340"/>
      <c r="N47" s="1339"/>
      <c r="O47" s="1340"/>
      <c r="P47" s="1339"/>
      <c r="Q47" s="1340"/>
      <c r="R47" s="1339"/>
      <c r="S47" s="1340"/>
      <c r="T47" s="1339"/>
      <c r="U47" s="1340"/>
      <c r="V47" s="1381"/>
      <c r="W47" s="1340">
        <f t="shared" si="6"/>
        <v>7975000</v>
      </c>
      <c r="X47" s="1452"/>
      <c r="Y47" s="2265"/>
      <c r="Z47" s="2270"/>
      <c r="AA47" s="2216"/>
    </row>
    <row r="48" spans="1:27" s="1456" customFormat="1" ht="11.25">
      <c r="A48" s="1454"/>
      <c r="B48" s="1455" t="s">
        <v>1304</v>
      </c>
      <c r="C48" s="1415" t="s">
        <v>1329</v>
      </c>
      <c r="D48" s="1292">
        <v>13</v>
      </c>
      <c r="E48" s="1301">
        <v>21700000</v>
      </c>
      <c r="F48" s="1307">
        <v>1</v>
      </c>
      <c r="G48" s="1416">
        <v>4730000</v>
      </c>
      <c r="H48" s="1292">
        <v>1</v>
      </c>
      <c r="I48" s="1301"/>
      <c r="J48" s="1292"/>
      <c r="K48" s="1301"/>
      <c r="L48" s="1292"/>
      <c r="M48" s="1301"/>
      <c r="N48" s="1292"/>
      <c r="O48" s="1301"/>
      <c r="P48" s="1292"/>
      <c r="Q48" s="1301"/>
      <c r="R48" s="1292"/>
      <c r="S48" s="1301"/>
      <c r="T48" s="1292"/>
      <c r="U48" s="1301"/>
      <c r="V48" s="1319"/>
      <c r="W48" s="1503">
        <f>SUM(G48+I48+K48+M48+O48+Q48+S48+U48)</f>
        <v>4730000</v>
      </c>
      <c r="X48" s="2233"/>
      <c r="Y48" s="2233">
        <f>SUM(W48:W49)</f>
        <v>23870000</v>
      </c>
      <c r="Z48" s="2261">
        <f>SUM(E48:E49)</f>
        <v>23870000</v>
      </c>
      <c r="AA48" s="2283" t="b">
        <f>Z48=Y48</f>
        <v>1</v>
      </c>
    </row>
    <row r="49" spans="1:27" s="1461" customFormat="1" ht="12" thickBot="1">
      <c r="A49" s="1457"/>
      <c r="B49" s="1458" t="s">
        <v>1316</v>
      </c>
      <c r="C49" s="1459" t="s">
        <v>1330</v>
      </c>
      <c r="D49" s="1296"/>
      <c r="E49" s="1306">
        <f>E48*10%</f>
        <v>2170000</v>
      </c>
      <c r="F49" s="1312">
        <v>12</v>
      </c>
      <c r="G49" s="1460">
        <v>19140000</v>
      </c>
      <c r="H49" s="1296">
        <v>12</v>
      </c>
      <c r="I49" s="1306"/>
      <c r="J49" s="1296"/>
      <c r="K49" s="1306"/>
      <c r="L49" s="1296"/>
      <c r="M49" s="1306"/>
      <c r="N49" s="1296"/>
      <c r="O49" s="1306"/>
      <c r="P49" s="1296"/>
      <c r="Q49" s="1306"/>
      <c r="R49" s="1296"/>
      <c r="S49" s="1306"/>
      <c r="T49" s="1296"/>
      <c r="U49" s="1306"/>
      <c r="V49" s="1323"/>
      <c r="W49" s="1424">
        <f>G49+I49+K49+M49+O49+Q49+S49+U49</f>
        <v>19140000</v>
      </c>
      <c r="X49" s="2222"/>
      <c r="Y49" s="2222"/>
      <c r="Z49" s="2262"/>
      <c r="AA49" s="2284"/>
    </row>
    <row r="50" spans="1:27" s="1441" customFormat="1" ht="11.25">
      <c r="A50" s="1437"/>
      <c r="B50" s="1410" t="s">
        <v>1305</v>
      </c>
      <c r="C50" s="1438" t="s">
        <v>1117</v>
      </c>
      <c r="D50" s="1328">
        <v>10</v>
      </c>
      <c r="E50" s="1329">
        <v>30990000</v>
      </c>
      <c r="F50" s="1330">
        <v>6</v>
      </c>
      <c r="G50" s="1439">
        <v>8481000</v>
      </c>
      <c r="H50" s="1331">
        <v>6</v>
      </c>
      <c r="I50" s="1329"/>
      <c r="J50" s="1328"/>
      <c r="K50" s="1329"/>
      <c r="L50" s="1328"/>
      <c r="M50" s="1329"/>
      <c r="N50" s="1328"/>
      <c r="O50" s="1329"/>
      <c r="P50" s="1328"/>
      <c r="Q50" s="1329"/>
      <c r="R50" s="1328"/>
      <c r="S50" s="1329"/>
      <c r="T50" s="1328"/>
      <c r="U50" s="1329"/>
      <c r="V50" s="1332"/>
      <c r="W50" s="1370">
        <f>SUM(G50+I50+K50+M50+O50+Q50+S50+U50)</f>
        <v>8481000</v>
      </c>
      <c r="X50" s="2235"/>
      <c r="Y50" s="2235">
        <f>SUM(W50:W52)</f>
        <v>34089000</v>
      </c>
      <c r="Z50" s="2268">
        <f>SUM(E50:E52)</f>
        <v>34089000</v>
      </c>
      <c r="AA50" s="2286" t="b">
        <f>Z50=Y50</f>
        <v>1</v>
      </c>
    </row>
    <row r="51" spans="1:27" s="1447" customFormat="1" ht="15.75" customHeight="1">
      <c r="A51" s="1442"/>
      <c r="B51" s="1443" t="s">
        <v>1316</v>
      </c>
      <c r="C51" s="1444" t="s">
        <v>1118</v>
      </c>
      <c r="D51" s="1333"/>
      <c r="E51" s="1334">
        <f>E50*10%</f>
        <v>3099000</v>
      </c>
      <c r="F51" s="1335">
        <v>2</v>
      </c>
      <c r="G51" s="1445">
        <v>18920000</v>
      </c>
      <c r="H51" s="1336">
        <v>2</v>
      </c>
      <c r="I51" s="1334"/>
      <c r="J51" s="1333"/>
      <c r="K51" s="1334"/>
      <c r="L51" s="1333"/>
      <c r="M51" s="1334"/>
      <c r="N51" s="1333"/>
      <c r="O51" s="1334"/>
      <c r="P51" s="1333"/>
      <c r="Q51" s="1334"/>
      <c r="R51" s="1333"/>
      <c r="S51" s="1334"/>
      <c r="T51" s="1333"/>
      <c r="U51" s="1334"/>
      <c r="V51" s="1337"/>
      <c r="W51" s="1334">
        <f>SUM(G51+I51+K51+M51+O51+Q51+S51+U51)</f>
        <v>18920000</v>
      </c>
      <c r="X51" s="2236"/>
      <c r="Y51" s="2236"/>
      <c r="Z51" s="2269"/>
      <c r="AA51" s="2287"/>
    </row>
    <row r="52" spans="1:27" s="1453" customFormat="1" ht="15.75" customHeight="1" thickBot="1">
      <c r="A52" s="1449"/>
      <c r="B52" s="1450"/>
      <c r="C52" s="1462" t="s">
        <v>1119</v>
      </c>
      <c r="D52" s="1339"/>
      <c r="E52" s="1340"/>
      <c r="F52" s="1352">
        <v>2</v>
      </c>
      <c r="G52" s="1463">
        <v>6688000</v>
      </c>
      <c r="H52" s="1353">
        <v>2</v>
      </c>
      <c r="I52" s="1340"/>
      <c r="J52" s="1339"/>
      <c r="K52" s="1340"/>
      <c r="L52" s="1339"/>
      <c r="M52" s="1340"/>
      <c r="N52" s="1339"/>
      <c r="O52" s="1340"/>
      <c r="P52" s="1339"/>
      <c r="Q52" s="1340"/>
      <c r="R52" s="1339"/>
      <c r="S52" s="1340"/>
      <c r="T52" s="1339"/>
      <c r="U52" s="1340"/>
      <c r="V52" s="1342"/>
      <c r="W52" s="1340">
        <f t="shared" ref="W52" si="7">SUM(G52+I52+K52+M52+O52+Q52+S52+U52)</f>
        <v>6688000</v>
      </c>
      <c r="X52" s="2220"/>
      <c r="Y52" s="2220"/>
      <c r="Z52" s="2270"/>
      <c r="AA52" s="2216"/>
    </row>
    <row r="53" spans="1:27" s="1422" customFormat="1" ht="11.25">
      <c r="A53" s="1417"/>
      <c r="B53" s="1418" t="s">
        <v>1306</v>
      </c>
      <c r="C53" s="1432"/>
      <c r="D53" s="1285">
        <v>1</v>
      </c>
      <c r="E53" s="1286">
        <v>13150000</v>
      </c>
      <c r="F53" s="1313"/>
      <c r="G53" s="2217">
        <v>14465000</v>
      </c>
      <c r="H53" s="2221">
        <v>1</v>
      </c>
      <c r="I53" s="1286"/>
      <c r="J53" s="1285"/>
      <c r="K53" s="1286"/>
      <c r="L53" s="1285"/>
      <c r="M53" s="1286"/>
      <c r="N53" s="1285"/>
      <c r="O53" s="1286"/>
      <c r="P53" s="1285"/>
      <c r="Q53" s="1286"/>
      <c r="R53" s="1285"/>
      <c r="S53" s="1286"/>
      <c r="T53" s="1285"/>
      <c r="U53" s="1286"/>
      <c r="V53" s="1324"/>
      <c r="W53" s="2217">
        <f>G53</f>
        <v>14465000</v>
      </c>
      <c r="X53" s="1421"/>
      <c r="Y53" s="2259">
        <f>SUM(W53)</f>
        <v>14465000</v>
      </c>
      <c r="Z53" s="2261">
        <f>SUM(E53:E54)</f>
        <v>14465000</v>
      </c>
      <c r="AA53" s="2283" t="b">
        <f>Z53=Y53</f>
        <v>1</v>
      </c>
    </row>
    <row r="54" spans="1:27" s="1407" customFormat="1" ht="13.5" customHeight="1" thickBot="1">
      <c r="A54" s="1403"/>
      <c r="B54" s="1404" t="s">
        <v>1316</v>
      </c>
      <c r="C54" s="1405"/>
      <c r="D54" s="1302"/>
      <c r="E54" s="1305">
        <f>E53*10%</f>
        <v>1315000</v>
      </c>
      <c r="F54" s="1308"/>
      <c r="G54" s="2232"/>
      <c r="H54" s="2222"/>
      <c r="I54" s="1305"/>
      <c r="J54" s="1302"/>
      <c r="K54" s="1305"/>
      <c r="L54" s="1302"/>
      <c r="M54" s="1305"/>
      <c r="N54" s="1302"/>
      <c r="O54" s="1305"/>
      <c r="P54" s="1302"/>
      <c r="Q54" s="1305"/>
      <c r="R54" s="1302"/>
      <c r="S54" s="1305"/>
      <c r="T54" s="1302"/>
      <c r="U54" s="1305"/>
      <c r="V54" s="1320"/>
      <c r="W54" s="2218"/>
      <c r="X54" s="1409"/>
      <c r="Y54" s="2253"/>
      <c r="Z54" s="2262"/>
      <c r="AA54" s="2284"/>
    </row>
    <row r="55" spans="1:27" s="1441" customFormat="1" ht="11.25">
      <c r="A55" s="1464"/>
      <c r="B55" s="1465" t="s">
        <v>1307</v>
      </c>
      <c r="C55" s="1410" t="s">
        <v>653</v>
      </c>
      <c r="D55" s="1328">
        <v>9</v>
      </c>
      <c r="E55" s="1329">
        <v>29955000</v>
      </c>
      <c r="F55" s="1354">
        <v>8</v>
      </c>
      <c r="G55" s="1466">
        <v>19404000</v>
      </c>
      <c r="H55" s="1328">
        <v>6</v>
      </c>
      <c r="I55" s="1329"/>
      <c r="J55" s="1328"/>
      <c r="K55" s="1329"/>
      <c r="L55" s="1328"/>
      <c r="M55" s="1329"/>
      <c r="N55" s="1328"/>
      <c r="O55" s="1329"/>
      <c r="P55" s="1328"/>
      <c r="Q55" s="1329">
        <v>3234000</v>
      </c>
      <c r="R55" s="1328"/>
      <c r="S55" s="1329"/>
      <c r="T55" s="1328"/>
      <c r="U55" s="1329">
        <v>3234000</v>
      </c>
      <c r="V55" s="1332"/>
      <c r="W55" s="1412">
        <f>SUM(G55+I55+K55+M55+O55+Q55+S55+U55)</f>
        <v>25872000</v>
      </c>
      <c r="Y55" s="2260">
        <f>SUM(W55:W56)</f>
        <v>32950500</v>
      </c>
      <c r="Z55" s="2268">
        <f>SUM(E55:E56)</f>
        <v>32950500</v>
      </c>
      <c r="AA55" s="2286" t="b">
        <f>Z55=Y55</f>
        <v>1</v>
      </c>
    </row>
    <row r="56" spans="1:27" s="1453" customFormat="1" ht="13.5" customHeight="1" thickBot="1">
      <c r="A56" s="1467"/>
      <c r="B56" s="1468" t="s">
        <v>1316</v>
      </c>
      <c r="C56" s="1450" t="s">
        <v>1113</v>
      </c>
      <c r="D56" s="1339"/>
      <c r="E56" s="1340">
        <f>E55*10%</f>
        <v>2995500</v>
      </c>
      <c r="F56" s="1341">
        <v>1</v>
      </c>
      <c r="G56" s="1463">
        <v>7078500</v>
      </c>
      <c r="H56" s="1339">
        <v>1</v>
      </c>
      <c r="I56" s="1340"/>
      <c r="J56" s="1339"/>
      <c r="K56" s="1340"/>
      <c r="L56" s="1339"/>
      <c r="M56" s="1340"/>
      <c r="N56" s="1339"/>
      <c r="O56" s="1340"/>
      <c r="P56" s="1339"/>
      <c r="Q56" s="1340"/>
      <c r="R56" s="1339"/>
      <c r="S56" s="1340"/>
      <c r="T56" s="1339"/>
      <c r="U56" s="1340"/>
      <c r="V56" s="1342"/>
      <c r="W56" s="1451">
        <f>SUM(G56+I56+K56+M56+O56+Q56+S56+U56)</f>
        <v>7078500</v>
      </c>
      <c r="Y56" s="2255"/>
      <c r="Z56" s="2270"/>
      <c r="AA56" s="2216"/>
    </row>
    <row r="57" spans="1:27" s="1402" customFormat="1" ht="11.25">
      <c r="A57" s="1398"/>
      <c r="B57" s="1399" t="s">
        <v>1308</v>
      </c>
      <c r="C57" s="1400"/>
      <c r="D57" s="1303">
        <v>1</v>
      </c>
      <c r="E57" s="1304">
        <v>242051818</v>
      </c>
      <c r="F57" s="1355"/>
      <c r="G57" s="2217">
        <v>286480001</v>
      </c>
      <c r="H57" s="2221">
        <v>1</v>
      </c>
      <c r="I57" s="1304"/>
      <c r="J57" s="1303"/>
      <c r="K57" s="1304"/>
      <c r="L57" s="1303"/>
      <c r="M57" s="1304"/>
      <c r="N57" s="1303"/>
      <c r="O57" s="1304"/>
      <c r="P57" s="1303"/>
      <c r="Q57" s="1304"/>
      <c r="R57" s="1303"/>
      <c r="S57" s="1304"/>
      <c r="T57" s="1303"/>
      <c r="U57" s="1304"/>
      <c r="V57" s="1322"/>
      <c r="W57" s="2217">
        <f>SUM(G57)</f>
        <v>286480001</v>
      </c>
      <c r="X57" s="1408"/>
      <c r="Y57" s="2259">
        <f>SUM(W57)</f>
        <v>286480001</v>
      </c>
      <c r="Z57" s="2261">
        <f>SUM(E57:E60)</f>
        <v>286480001</v>
      </c>
      <c r="AA57" s="2283" t="b">
        <f>Z57=Y57</f>
        <v>1</v>
      </c>
    </row>
    <row r="58" spans="1:27" s="1422" customFormat="1" ht="11.25">
      <c r="A58" s="1417"/>
      <c r="B58" s="1418" t="s">
        <v>1316</v>
      </c>
      <c r="C58" s="1432"/>
      <c r="D58" s="1285"/>
      <c r="E58" s="1286">
        <v>24205183</v>
      </c>
      <c r="F58" s="1313"/>
      <c r="G58" s="2243"/>
      <c r="H58" s="2244"/>
      <c r="I58" s="1286"/>
      <c r="J58" s="1285"/>
      <c r="K58" s="1286"/>
      <c r="L58" s="1285"/>
      <c r="M58" s="1286"/>
      <c r="N58" s="1285"/>
      <c r="O58" s="1286"/>
      <c r="P58" s="1285"/>
      <c r="Q58" s="1286"/>
      <c r="R58" s="1285"/>
      <c r="S58" s="1286"/>
      <c r="T58" s="1285"/>
      <c r="U58" s="1286"/>
      <c r="V58" s="1324"/>
      <c r="W58" s="2280"/>
      <c r="X58" s="1421"/>
      <c r="Y58" s="2252"/>
      <c r="Z58" s="2271"/>
      <c r="AA58" s="2285"/>
    </row>
    <row r="59" spans="1:27" s="1422" customFormat="1" ht="11.25">
      <c r="A59" s="1417"/>
      <c r="B59" s="1418" t="s">
        <v>1319</v>
      </c>
      <c r="C59" s="1432"/>
      <c r="D59" s="1285"/>
      <c r="E59" s="1286">
        <v>17243000</v>
      </c>
      <c r="F59" s="1313"/>
      <c r="G59" s="2243"/>
      <c r="H59" s="2244"/>
      <c r="I59" s="1286"/>
      <c r="J59" s="1285"/>
      <c r="K59" s="1286"/>
      <c r="L59" s="1285"/>
      <c r="M59" s="1286"/>
      <c r="N59" s="1285"/>
      <c r="O59" s="1286"/>
      <c r="P59" s="1285"/>
      <c r="Q59" s="1286"/>
      <c r="R59" s="1285"/>
      <c r="S59" s="1286"/>
      <c r="T59" s="1285"/>
      <c r="U59" s="1286"/>
      <c r="V59" s="1324"/>
      <c r="W59" s="2280"/>
      <c r="X59" s="1421"/>
      <c r="Y59" s="2252"/>
      <c r="Z59" s="2271"/>
      <c r="AA59" s="2285"/>
    </row>
    <row r="60" spans="1:27" s="1422" customFormat="1" ht="12" thickBot="1">
      <c r="A60" s="1417"/>
      <c r="B60" s="1418" t="s">
        <v>1317</v>
      </c>
      <c r="C60" s="1432"/>
      <c r="D60" s="1285"/>
      <c r="E60" s="1286">
        <v>2980000</v>
      </c>
      <c r="F60" s="1313"/>
      <c r="G60" s="2232"/>
      <c r="H60" s="2222"/>
      <c r="I60" s="1286"/>
      <c r="J60" s="1285"/>
      <c r="K60" s="1286"/>
      <c r="L60" s="1285"/>
      <c r="M60" s="1286"/>
      <c r="N60" s="1285"/>
      <c r="O60" s="1286"/>
      <c r="P60" s="1285"/>
      <c r="Q60" s="1286"/>
      <c r="R60" s="1285"/>
      <c r="S60" s="1286"/>
      <c r="T60" s="1285"/>
      <c r="U60" s="1286"/>
      <c r="V60" s="1324"/>
      <c r="W60" s="2218"/>
      <c r="X60" s="1421"/>
      <c r="Y60" s="2253"/>
      <c r="Z60" s="2262"/>
      <c r="AA60" s="2284"/>
    </row>
    <row r="61" spans="1:27" s="1471" customFormat="1" ht="12" thickBot="1">
      <c r="A61" s="1469"/>
      <c r="B61" s="1470" t="s">
        <v>1309</v>
      </c>
      <c r="C61" s="1470"/>
      <c r="D61" s="1363">
        <v>1</v>
      </c>
      <c r="E61" s="1367">
        <v>70710000</v>
      </c>
      <c r="F61" s="1368"/>
      <c r="G61" s="1367">
        <v>70710000</v>
      </c>
      <c r="H61" s="1363">
        <v>1</v>
      </c>
      <c r="I61" s="1367"/>
      <c r="J61" s="1363"/>
      <c r="K61" s="1367"/>
      <c r="L61" s="1363"/>
      <c r="M61" s="1367"/>
      <c r="N61" s="1363"/>
      <c r="O61" s="1367"/>
      <c r="P61" s="1363"/>
      <c r="Q61" s="1367"/>
      <c r="R61" s="1363"/>
      <c r="S61" s="1367"/>
      <c r="T61" s="1363"/>
      <c r="U61" s="1367"/>
      <c r="V61" s="1363"/>
      <c r="W61" s="1504">
        <f>SUM(G61+I61+K61+M61+O61+Q61+S61+U61)</f>
        <v>70710000</v>
      </c>
      <c r="Y61" s="1509">
        <f>W61</f>
        <v>70710000</v>
      </c>
      <c r="Z61" s="1382">
        <f>SUM(E61)</f>
        <v>70710000</v>
      </c>
      <c r="AA61" s="1471" t="b">
        <f>Z61=Y61</f>
        <v>1</v>
      </c>
    </row>
    <row r="62" spans="1:27" s="1474" customFormat="1" ht="12" thickBot="1">
      <c r="A62" s="1472"/>
      <c r="B62" s="1473" t="s">
        <v>1310</v>
      </c>
      <c r="C62" s="1473"/>
      <c r="D62" s="1299" t="s">
        <v>1320</v>
      </c>
      <c r="E62" s="1365">
        <v>8712000</v>
      </c>
      <c r="F62" s="1366"/>
      <c r="G62" s="1365">
        <v>8712000</v>
      </c>
      <c r="H62" s="1299">
        <v>1</v>
      </c>
      <c r="I62" s="1365"/>
      <c r="J62" s="1299"/>
      <c r="K62" s="1365"/>
      <c r="L62" s="1299"/>
      <c r="M62" s="1365"/>
      <c r="N62" s="1299"/>
      <c r="O62" s="1365"/>
      <c r="P62" s="1299"/>
      <c r="Q62" s="1365"/>
      <c r="R62" s="1299"/>
      <c r="S62" s="1365"/>
      <c r="T62" s="1299"/>
      <c r="U62" s="1365"/>
      <c r="V62" s="1299"/>
      <c r="W62" s="1503">
        <f>SUM(G62+I62+K62+M62+O62+Q62+S62+U62)</f>
        <v>8712000</v>
      </c>
      <c r="Y62" s="1510">
        <f>W62</f>
        <v>8712000</v>
      </c>
      <c r="Z62" s="1383">
        <f>SUM(E62)</f>
        <v>8712000</v>
      </c>
      <c r="AA62" s="1474" t="b">
        <f>Z62=Y62</f>
        <v>1</v>
      </c>
    </row>
    <row r="63" spans="1:27" s="1479" customFormat="1" ht="11.25">
      <c r="A63" s="1475"/>
      <c r="B63" s="1476" t="s">
        <v>1311</v>
      </c>
      <c r="C63" s="1477" t="s">
        <v>1099</v>
      </c>
      <c r="D63" s="1369" t="s">
        <v>1320</v>
      </c>
      <c r="E63" s="1370">
        <v>414885000</v>
      </c>
      <c r="F63" s="1371">
        <v>1</v>
      </c>
      <c r="G63" s="1478">
        <v>339884500</v>
      </c>
      <c r="H63" s="1372">
        <v>1</v>
      </c>
      <c r="I63" s="1370"/>
      <c r="J63" s="1369"/>
      <c r="K63" s="1370"/>
      <c r="L63" s="1369"/>
      <c r="M63" s="1370"/>
      <c r="N63" s="1369"/>
      <c r="O63" s="1370"/>
      <c r="P63" s="1369"/>
      <c r="Q63" s="1370"/>
      <c r="R63" s="1369"/>
      <c r="S63" s="1370"/>
      <c r="T63" s="1369"/>
      <c r="U63" s="1370"/>
      <c r="V63" s="1373"/>
      <c r="W63" s="1505">
        <f t="shared" ref="W63:W68" si="8">SUM(G63+I63+K63+M63+O63+Q63+S63+U63)</f>
        <v>339884500</v>
      </c>
      <c r="Y63" s="2260">
        <f>SUM(W63:W68)</f>
        <v>460378500</v>
      </c>
      <c r="Z63" s="2268">
        <f>SUM(E63:E68)</f>
        <v>460378500</v>
      </c>
      <c r="AA63" s="2286" t="b">
        <f>Z63=Y63</f>
        <v>1</v>
      </c>
    </row>
    <row r="64" spans="1:27" s="1447" customFormat="1" ht="12.75" customHeight="1">
      <c r="A64" s="1480"/>
      <c r="B64" s="1481" t="s">
        <v>1316</v>
      </c>
      <c r="C64" s="1444" t="s">
        <v>1101</v>
      </c>
      <c r="D64" s="1333"/>
      <c r="E64" s="1334">
        <f t="shared" ref="E64" si="9">E63*10%</f>
        <v>41488500</v>
      </c>
      <c r="F64" s="1335">
        <v>1</v>
      </c>
      <c r="G64" s="1445">
        <v>3740000</v>
      </c>
      <c r="H64" s="1336">
        <v>1</v>
      </c>
      <c r="I64" s="1334"/>
      <c r="J64" s="1333"/>
      <c r="K64" s="1334"/>
      <c r="L64" s="1333"/>
      <c r="M64" s="1334"/>
      <c r="N64" s="1333"/>
      <c r="O64" s="1334"/>
      <c r="P64" s="1333"/>
      <c r="Q64" s="1334"/>
      <c r="R64" s="1333"/>
      <c r="S64" s="1334"/>
      <c r="T64" s="1333"/>
      <c r="U64" s="1334"/>
      <c r="V64" s="1337"/>
      <c r="W64" s="1506">
        <f t="shared" si="8"/>
        <v>3740000</v>
      </c>
      <c r="Y64" s="2277"/>
      <c r="Z64" s="2278"/>
      <c r="AA64" s="2287"/>
    </row>
    <row r="65" spans="1:27" s="1447" customFormat="1" ht="12.75" customHeight="1">
      <c r="A65" s="1480"/>
      <c r="B65" s="1481" t="s">
        <v>1317</v>
      </c>
      <c r="C65" s="1444" t="s">
        <v>1101</v>
      </c>
      <c r="D65" s="1333"/>
      <c r="E65" s="1334">
        <v>4005000</v>
      </c>
      <c r="F65" s="1335">
        <v>1</v>
      </c>
      <c r="G65" s="1445">
        <v>3740000</v>
      </c>
      <c r="H65" s="1336">
        <v>1</v>
      </c>
      <c r="I65" s="1334"/>
      <c r="J65" s="1333"/>
      <c r="K65" s="1334"/>
      <c r="L65" s="1333"/>
      <c r="M65" s="1334"/>
      <c r="N65" s="1333"/>
      <c r="O65" s="1334"/>
      <c r="P65" s="1333"/>
      <c r="Q65" s="1334"/>
      <c r="R65" s="1333"/>
      <c r="S65" s="1334"/>
      <c r="T65" s="1333"/>
      <c r="U65" s="1334"/>
      <c r="V65" s="1337"/>
      <c r="W65" s="1506">
        <f t="shared" si="8"/>
        <v>3740000</v>
      </c>
      <c r="Y65" s="2277"/>
      <c r="Z65" s="2278"/>
      <c r="AA65" s="2287"/>
    </row>
    <row r="66" spans="1:27" s="1447" customFormat="1" ht="12.75" customHeight="1">
      <c r="A66" s="1480"/>
      <c r="B66" s="1481"/>
      <c r="C66" s="1444" t="s">
        <v>1104</v>
      </c>
      <c r="D66" s="1333"/>
      <c r="E66" s="1334"/>
      <c r="F66" s="1335">
        <v>2</v>
      </c>
      <c r="G66" s="1445">
        <v>53240000</v>
      </c>
      <c r="H66" s="1336">
        <v>2</v>
      </c>
      <c r="I66" s="1334"/>
      <c r="J66" s="1333"/>
      <c r="K66" s="1334"/>
      <c r="L66" s="1333"/>
      <c r="M66" s="1334"/>
      <c r="N66" s="1333"/>
      <c r="O66" s="1334"/>
      <c r="P66" s="1333"/>
      <c r="Q66" s="1334"/>
      <c r="R66" s="1333"/>
      <c r="S66" s="1334"/>
      <c r="T66" s="1333"/>
      <c r="U66" s="1334"/>
      <c r="V66" s="1337"/>
      <c r="W66" s="1506">
        <f t="shared" si="8"/>
        <v>53240000</v>
      </c>
      <c r="Y66" s="2277"/>
      <c r="Z66" s="2278"/>
      <c r="AA66" s="2287"/>
    </row>
    <row r="67" spans="1:27" s="1447" customFormat="1" ht="12.75" customHeight="1">
      <c r="A67" s="1480"/>
      <c r="B67" s="1481"/>
      <c r="C67" s="1444" t="s">
        <v>1106</v>
      </c>
      <c r="D67" s="1333"/>
      <c r="E67" s="1334"/>
      <c r="F67" s="1335">
        <v>1</v>
      </c>
      <c r="G67" s="1445">
        <v>41789000</v>
      </c>
      <c r="H67" s="1336">
        <v>1</v>
      </c>
      <c r="I67" s="1334"/>
      <c r="J67" s="1333"/>
      <c r="K67" s="1334"/>
      <c r="L67" s="1333"/>
      <c r="M67" s="1334"/>
      <c r="N67" s="1333"/>
      <c r="O67" s="1334"/>
      <c r="P67" s="1333"/>
      <c r="Q67" s="1334"/>
      <c r="R67" s="1333"/>
      <c r="S67" s="1334"/>
      <c r="T67" s="1333"/>
      <c r="U67" s="1334"/>
      <c r="V67" s="1337"/>
      <c r="W67" s="1506">
        <f t="shared" si="8"/>
        <v>41789000</v>
      </c>
      <c r="Y67" s="2277"/>
      <c r="Z67" s="2278"/>
      <c r="AA67" s="2287"/>
    </row>
    <row r="68" spans="1:27" s="1486" customFormat="1" ht="13.5" customHeight="1" thickBot="1">
      <c r="A68" s="1482"/>
      <c r="B68" s="1483"/>
      <c r="C68" s="1484" t="s">
        <v>1107</v>
      </c>
      <c r="D68" s="1374"/>
      <c r="E68" s="1375"/>
      <c r="F68" s="1376">
        <v>1</v>
      </c>
      <c r="G68" s="1485">
        <v>17985000</v>
      </c>
      <c r="H68" s="1377">
        <v>1</v>
      </c>
      <c r="I68" s="1375"/>
      <c r="J68" s="1374"/>
      <c r="K68" s="1375"/>
      <c r="L68" s="1374"/>
      <c r="M68" s="1375"/>
      <c r="N68" s="1374"/>
      <c r="O68" s="1375"/>
      <c r="P68" s="1374"/>
      <c r="Q68" s="1375"/>
      <c r="R68" s="1374"/>
      <c r="S68" s="1375"/>
      <c r="T68" s="1374"/>
      <c r="U68" s="1375"/>
      <c r="V68" s="1378"/>
      <c r="W68" s="1502">
        <f t="shared" si="8"/>
        <v>17985000</v>
      </c>
      <c r="Y68" s="2255"/>
      <c r="Z68" s="2279"/>
      <c r="AA68" s="2216"/>
    </row>
    <row r="69" spans="1:27" s="1491" customFormat="1" ht="12" thickBot="1">
      <c r="A69" s="1487"/>
      <c r="B69" s="1488" t="s">
        <v>1312</v>
      </c>
      <c r="C69" s="1489"/>
      <c r="D69" s="1297">
        <v>3</v>
      </c>
      <c r="E69" s="1298">
        <v>4200000</v>
      </c>
      <c r="F69" s="1314"/>
      <c r="G69" s="1490">
        <v>4200000</v>
      </c>
      <c r="H69" s="1299">
        <v>3</v>
      </c>
      <c r="I69" s="1298"/>
      <c r="J69" s="1299"/>
      <c r="K69" s="1298"/>
      <c r="L69" s="1299"/>
      <c r="M69" s="1298"/>
      <c r="N69" s="1299"/>
      <c r="O69" s="1298"/>
      <c r="P69" s="1299"/>
      <c r="Q69" s="1298"/>
      <c r="R69" s="1299"/>
      <c r="S69" s="1298"/>
      <c r="T69" s="1299"/>
      <c r="U69" s="1298"/>
      <c r="V69" s="1325"/>
      <c r="W69" s="1503">
        <f>SUM(G69+I69+K69+M69+O69+Q69+S69+U69)</f>
        <v>4200000</v>
      </c>
      <c r="X69" s="1474"/>
      <c r="Y69" s="1507">
        <f>SUM(W69)</f>
        <v>4200000</v>
      </c>
      <c r="Z69" s="1383">
        <f>SUM(E69)</f>
        <v>4200000</v>
      </c>
      <c r="AA69" s="1491" t="b">
        <f>Z69=Y69</f>
        <v>1</v>
      </c>
    </row>
    <row r="70" spans="1:27" s="1496" customFormat="1" ht="12" thickBot="1">
      <c r="A70" s="1492"/>
      <c r="B70" s="1493" t="s">
        <v>1313</v>
      </c>
      <c r="C70" s="1494"/>
      <c r="D70" s="1360">
        <v>1</v>
      </c>
      <c r="E70" s="1361">
        <v>2772000</v>
      </c>
      <c r="F70" s="1362">
        <v>1</v>
      </c>
      <c r="G70" s="1495">
        <v>2772000</v>
      </c>
      <c r="H70" s="1363">
        <v>1</v>
      </c>
      <c r="I70" s="1361"/>
      <c r="J70" s="1363"/>
      <c r="K70" s="1361"/>
      <c r="L70" s="1363"/>
      <c r="M70" s="1361"/>
      <c r="N70" s="1363"/>
      <c r="O70" s="1361"/>
      <c r="P70" s="1363"/>
      <c r="Q70" s="1361"/>
      <c r="R70" s="1363"/>
      <c r="S70" s="1361"/>
      <c r="T70" s="1363"/>
      <c r="U70" s="1361"/>
      <c r="V70" s="1364"/>
      <c r="W70" s="1504">
        <f>SUM(G70+I70+K70+M70+O70+Q70+S70+U70)</f>
        <v>2772000</v>
      </c>
      <c r="X70" s="1471"/>
      <c r="Y70" s="1508">
        <f>W70</f>
        <v>2772000</v>
      </c>
      <c r="Z70" s="1382">
        <f>SUM(E70)</f>
        <v>2772000</v>
      </c>
      <c r="AA70" s="1496" t="b">
        <f>Z70=Y70</f>
        <v>1</v>
      </c>
    </row>
    <row r="71" spans="1:27" s="1491" customFormat="1" ht="12" thickBot="1">
      <c r="A71" s="1384"/>
      <c r="B71" s="1488" t="s">
        <v>1314</v>
      </c>
      <c r="C71" s="1489"/>
      <c r="D71" s="1297" t="s">
        <v>1320</v>
      </c>
      <c r="E71" s="1298">
        <v>4206400</v>
      </c>
      <c r="F71" s="1314">
        <v>1</v>
      </c>
      <c r="G71" s="1490">
        <v>4206400</v>
      </c>
      <c r="H71" s="1299">
        <v>1</v>
      </c>
      <c r="I71" s="1298"/>
      <c r="J71" s="1299"/>
      <c r="K71" s="1298"/>
      <c r="L71" s="1299"/>
      <c r="M71" s="1298"/>
      <c r="N71" s="1299"/>
      <c r="O71" s="1298"/>
      <c r="P71" s="1299"/>
      <c r="Q71" s="1298"/>
      <c r="R71" s="1299"/>
      <c r="S71" s="1298"/>
      <c r="T71" s="1299"/>
      <c r="U71" s="1298"/>
      <c r="V71" s="1325"/>
      <c r="W71" s="1503">
        <f>SUM(G71+I71+K71+M71+O71+Q71+S71+U71)</f>
        <v>4206400</v>
      </c>
      <c r="X71" s="1474"/>
      <c r="Y71" s="1507">
        <f>SUM(W71)</f>
        <v>4206400</v>
      </c>
      <c r="Z71" s="1383">
        <f>SUM(E71)</f>
        <v>4206400</v>
      </c>
      <c r="AA71" s="1491" t="b">
        <f>Z71=Y71</f>
        <v>1</v>
      </c>
    </row>
    <row r="72" spans="1:27" s="1259" customFormat="1" ht="28.5" customHeight="1">
      <c r="A72" s="1256"/>
      <c r="B72" s="1356"/>
      <c r="C72" s="1357"/>
      <c r="D72" s="1357"/>
      <c r="E72" s="1358">
        <f t="shared" ref="E72:W72" si="10">SUM(E3:E71)</f>
        <v>2244044701</v>
      </c>
      <c r="F72" s="1359">
        <f t="shared" si="10"/>
        <v>262</v>
      </c>
      <c r="G72" s="1358">
        <f t="shared" si="10"/>
        <v>1926864111</v>
      </c>
      <c r="H72" s="1359">
        <f t="shared" si="10"/>
        <v>226</v>
      </c>
      <c r="I72" s="1358">
        <f t="shared" si="10"/>
        <v>9998670</v>
      </c>
      <c r="J72" s="1359">
        <f t="shared" si="10"/>
        <v>2</v>
      </c>
      <c r="K72" s="1358">
        <f t="shared" si="10"/>
        <v>53247700</v>
      </c>
      <c r="L72" s="1359">
        <f t="shared" si="10"/>
        <v>10</v>
      </c>
      <c r="M72" s="1358">
        <f t="shared" si="10"/>
        <v>53247700</v>
      </c>
      <c r="N72" s="1359">
        <f t="shared" si="10"/>
        <v>11</v>
      </c>
      <c r="O72" s="1358">
        <f t="shared" si="10"/>
        <v>47034450</v>
      </c>
      <c r="P72" s="1359">
        <f t="shared" si="10"/>
        <v>7</v>
      </c>
      <c r="Q72" s="1358">
        <f t="shared" si="10"/>
        <v>56481700</v>
      </c>
      <c r="R72" s="1359">
        <f t="shared" si="10"/>
        <v>11</v>
      </c>
      <c r="S72" s="1358">
        <f t="shared" si="10"/>
        <v>48289450</v>
      </c>
      <c r="T72" s="1359">
        <f t="shared" si="10"/>
        <v>7</v>
      </c>
      <c r="U72" s="1358">
        <f t="shared" si="10"/>
        <v>56481700</v>
      </c>
      <c r="V72" s="1359">
        <f t="shared" si="10"/>
        <v>7</v>
      </c>
      <c r="W72" s="1358">
        <f t="shared" si="10"/>
        <v>2244044701</v>
      </c>
      <c r="X72" s="1260"/>
      <c r="Y72" s="1386">
        <f>SUM(Y3:Y71)</f>
        <v>2244044701</v>
      </c>
      <c r="Z72" s="1386">
        <f>SUM(Z3:Z71)</f>
        <v>2244044701</v>
      </c>
      <c r="AA72" s="1259" t="b">
        <f>Z72=Y72</f>
        <v>1</v>
      </c>
    </row>
  </sheetData>
  <mergeCells count="228">
    <mergeCell ref="AA57:AA60"/>
    <mergeCell ref="AA63:AA68"/>
    <mergeCell ref="AA28:AA31"/>
    <mergeCell ref="AA32:AA47"/>
    <mergeCell ref="AA48:AA49"/>
    <mergeCell ref="AA50:AA52"/>
    <mergeCell ref="AA53:AA54"/>
    <mergeCell ref="AA55:AA56"/>
    <mergeCell ref="AA13:AA15"/>
    <mergeCell ref="AA16:AA17"/>
    <mergeCell ref="AA18:AA19"/>
    <mergeCell ref="AA20:AA22"/>
    <mergeCell ref="AA23:AA25"/>
    <mergeCell ref="AA26:AA27"/>
    <mergeCell ref="X5:X6"/>
    <mergeCell ref="Y18:Y19"/>
    <mergeCell ref="X23:X25"/>
    <mergeCell ref="W16:W17"/>
    <mergeCell ref="Z28:Z31"/>
    <mergeCell ref="AA3:AA4"/>
    <mergeCell ref="AA5:AA6"/>
    <mergeCell ref="AA7:AA8"/>
    <mergeCell ref="AA9:AA10"/>
    <mergeCell ref="AA11:AA12"/>
    <mergeCell ref="W26:W27"/>
    <mergeCell ref="X26:X27"/>
    <mergeCell ref="Z18:Z19"/>
    <mergeCell ref="Z20:Z22"/>
    <mergeCell ref="Z23:Z25"/>
    <mergeCell ref="Z26:Z27"/>
    <mergeCell ref="Y3:Y4"/>
    <mergeCell ref="Y9:Y10"/>
    <mergeCell ref="Y7:Y8"/>
    <mergeCell ref="Y5:Y6"/>
    <mergeCell ref="Y11:Y12"/>
    <mergeCell ref="Z57:Z60"/>
    <mergeCell ref="Z55:Z56"/>
    <mergeCell ref="Z63:Z68"/>
    <mergeCell ref="Z50:Z52"/>
    <mergeCell ref="Z53:Z54"/>
    <mergeCell ref="W57:W60"/>
    <mergeCell ref="Y57:Y60"/>
    <mergeCell ref="Y63:Y68"/>
    <mergeCell ref="X50:X52"/>
    <mergeCell ref="X48:X49"/>
    <mergeCell ref="Y50:Y52"/>
    <mergeCell ref="W53:W54"/>
    <mergeCell ref="Y53:Y54"/>
    <mergeCell ref="Y55:Y56"/>
    <mergeCell ref="Z48:Z49"/>
    <mergeCell ref="Y32:Y47"/>
    <mergeCell ref="Z1:Z2"/>
    <mergeCell ref="Z32:Z47"/>
    <mergeCell ref="Z3:Z4"/>
    <mergeCell ref="Z5:Z6"/>
    <mergeCell ref="Z7:Z8"/>
    <mergeCell ref="Z9:Z10"/>
    <mergeCell ref="Z11:Z12"/>
    <mergeCell ref="Z13:Z15"/>
    <mergeCell ref="Z16:Z17"/>
    <mergeCell ref="Y1:Y2"/>
    <mergeCell ref="Y13:Y15"/>
    <mergeCell ref="Y23:Y25"/>
    <mergeCell ref="Y16:Y17"/>
    <mergeCell ref="Y48:Y49"/>
    <mergeCell ref="Y28:Y31"/>
    <mergeCell ref="Y26:Y27"/>
    <mergeCell ref="Y20:Y22"/>
    <mergeCell ref="G53:G54"/>
    <mergeCell ref="H53:H54"/>
    <mergeCell ref="G57:G60"/>
    <mergeCell ref="H57:H60"/>
    <mergeCell ref="W18:W19"/>
    <mergeCell ref="I18:I19"/>
    <mergeCell ref="K18:K19"/>
    <mergeCell ref="P26:P27"/>
    <mergeCell ref="Q26:Q27"/>
    <mergeCell ref="R26:R27"/>
    <mergeCell ref="W23:W25"/>
    <mergeCell ref="W20:W22"/>
    <mergeCell ref="O23:O25"/>
    <mergeCell ref="P23:P25"/>
    <mergeCell ref="K23:K25"/>
    <mergeCell ref="L23:L25"/>
    <mergeCell ref="M23:M25"/>
    <mergeCell ref="N23:N25"/>
    <mergeCell ref="Q23:Q25"/>
    <mergeCell ref="R23:R25"/>
    <mergeCell ref="K26:K27"/>
    <mergeCell ref="L26:L27"/>
    <mergeCell ref="M26:M27"/>
    <mergeCell ref="N26:N27"/>
    <mergeCell ref="W1:W2"/>
    <mergeCell ref="W3:W4"/>
    <mergeCell ref="W5:W6"/>
    <mergeCell ref="W7:W8"/>
    <mergeCell ref="W9:W10"/>
    <mergeCell ref="S23:S25"/>
    <mergeCell ref="T23:T25"/>
    <mergeCell ref="U23:U25"/>
    <mergeCell ref="V23:V25"/>
    <mergeCell ref="T9:T10"/>
    <mergeCell ref="U1:U2"/>
    <mergeCell ref="U3:U4"/>
    <mergeCell ref="V3:V4"/>
    <mergeCell ref="U5:U6"/>
    <mergeCell ref="V5:V6"/>
    <mergeCell ref="U7:U8"/>
    <mergeCell ref="V7:V8"/>
    <mergeCell ref="U9:U10"/>
    <mergeCell ref="V9:V10"/>
    <mergeCell ref="T16:T17"/>
    <mergeCell ref="T18:T19"/>
    <mergeCell ref="V16:V17"/>
    <mergeCell ref="V18:V19"/>
    <mergeCell ref="S1:S2"/>
    <mergeCell ref="P16:P17"/>
    <mergeCell ref="P18:P19"/>
    <mergeCell ref="G16:G17"/>
    <mergeCell ref="H16:H17"/>
    <mergeCell ref="G18:G19"/>
    <mergeCell ref="H18:H19"/>
    <mergeCell ref="J16:J17"/>
    <mergeCell ref="J18:J19"/>
    <mergeCell ref="K16:K17"/>
    <mergeCell ref="F23:F25"/>
    <mergeCell ref="F26:F27"/>
    <mergeCell ref="V20:V22"/>
    <mergeCell ref="G23:G25"/>
    <mergeCell ref="H23:H25"/>
    <mergeCell ref="G26:G27"/>
    <mergeCell ref="H26:H27"/>
    <mergeCell ref="T20:T22"/>
    <mergeCell ref="U20:U22"/>
    <mergeCell ref="O26:O27"/>
    <mergeCell ref="S26:S27"/>
    <mergeCell ref="T26:T27"/>
    <mergeCell ref="U26:U27"/>
    <mergeCell ref="V26:V27"/>
    <mergeCell ref="F7:F8"/>
    <mergeCell ref="F9:F10"/>
    <mergeCell ref="P20:P22"/>
    <mergeCell ref="Q20:Q22"/>
    <mergeCell ref="R20:R22"/>
    <mergeCell ref="S20:S22"/>
    <mergeCell ref="J20:J22"/>
    <mergeCell ref="K20:K22"/>
    <mergeCell ref="L20:L22"/>
    <mergeCell ref="M20:M22"/>
    <mergeCell ref="N20:N22"/>
    <mergeCell ref="O20:O22"/>
    <mergeCell ref="G20:G22"/>
    <mergeCell ref="H20:H22"/>
    <mergeCell ref="I20:I22"/>
    <mergeCell ref="R16:R17"/>
    <mergeCell ref="R18:R19"/>
    <mergeCell ref="L16:L17"/>
    <mergeCell ref="L18:L19"/>
    <mergeCell ref="N16:N17"/>
    <mergeCell ref="N18:N19"/>
    <mergeCell ref="F16:F17"/>
    <mergeCell ref="F18:F19"/>
    <mergeCell ref="F20:F22"/>
    <mergeCell ref="S3:S4"/>
    <mergeCell ref="T3:T4"/>
    <mergeCell ref="S5:S6"/>
    <mergeCell ref="T5:T6"/>
    <mergeCell ref="S7:S8"/>
    <mergeCell ref="T7:T8"/>
    <mergeCell ref="S9:S10"/>
    <mergeCell ref="Q1:Q2"/>
    <mergeCell ref="Q3:Q4"/>
    <mergeCell ref="R3:R4"/>
    <mergeCell ref="Q5:Q6"/>
    <mergeCell ref="R5:R6"/>
    <mergeCell ref="Q7:Q8"/>
    <mergeCell ref="R7:R8"/>
    <mergeCell ref="P3:P4"/>
    <mergeCell ref="O5:O6"/>
    <mergeCell ref="P5:P6"/>
    <mergeCell ref="O7:O8"/>
    <mergeCell ref="P7:P8"/>
    <mergeCell ref="O9:O10"/>
    <mergeCell ref="P9:P10"/>
    <mergeCell ref="Q9:Q10"/>
    <mergeCell ref="R9:R10"/>
    <mergeCell ref="K1:K2"/>
    <mergeCell ref="K3:K4"/>
    <mergeCell ref="L3:L4"/>
    <mergeCell ref="K5:K6"/>
    <mergeCell ref="L5:L6"/>
    <mergeCell ref="K7:K8"/>
    <mergeCell ref="L7:L8"/>
    <mergeCell ref="N9:N10"/>
    <mergeCell ref="O1:O2"/>
    <mergeCell ref="O3:O4"/>
    <mergeCell ref="L9:L10"/>
    <mergeCell ref="M1:M2"/>
    <mergeCell ref="M3:M4"/>
    <mergeCell ref="N3:N4"/>
    <mergeCell ref="M5:M6"/>
    <mergeCell ref="N5:N6"/>
    <mergeCell ref="M7:M8"/>
    <mergeCell ref="N7:N8"/>
    <mergeCell ref="M9:M10"/>
    <mergeCell ref="I7:I8"/>
    <mergeCell ref="J7:J8"/>
    <mergeCell ref="I9:I10"/>
    <mergeCell ref="J9:J10"/>
    <mergeCell ref="G7:G8"/>
    <mergeCell ref="H7:H8"/>
    <mergeCell ref="G9:G10"/>
    <mergeCell ref="H9:H10"/>
    <mergeCell ref="K9:K10"/>
    <mergeCell ref="I1:I2"/>
    <mergeCell ref="I3:I4"/>
    <mergeCell ref="B1:E2"/>
    <mergeCell ref="G1:G2"/>
    <mergeCell ref="G3:G4"/>
    <mergeCell ref="G5:G6"/>
    <mergeCell ref="H3:H4"/>
    <mergeCell ref="H5:H6"/>
    <mergeCell ref="J3:J4"/>
    <mergeCell ref="I5:I6"/>
    <mergeCell ref="J5:J6"/>
    <mergeCell ref="F1:F2"/>
    <mergeCell ref="F3:F4"/>
    <mergeCell ref="F5:F6"/>
  </mergeCells>
  <pageMargins left="0.7" right="0.7" top="0.75" bottom="0.75" header="0.3" footer="0.3"/>
  <pageSetup paperSize="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:AA468"/>
  <sheetViews>
    <sheetView view="pageBreakPreview" topLeftCell="F422" zoomScale="70" zoomScaleNormal="70" zoomScaleSheetLayoutView="70" zoomScalePageLayoutView="70" workbookViewId="0">
      <selection activeCell="M23" sqref="M23:AA25"/>
    </sheetView>
  </sheetViews>
  <sheetFormatPr defaultColWidth="6.85546875" defaultRowHeight="11.25"/>
  <cols>
    <col min="1" max="1" width="2" style="751" customWidth="1"/>
    <col min="2" max="2" width="2.85546875" style="751" customWidth="1"/>
    <col min="3" max="3" width="1.7109375" style="751" customWidth="1"/>
    <col min="4" max="4" width="10.85546875" style="751" customWidth="1"/>
    <col min="5" max="5" width="9.85546875" style="751" customWidth="1"/>
    <col min="6" max="6" width="1.28515625" style="751" customWidth="1"/>
    <col min="7" max="7" width="27.7109375" style="752" customWidth="1"/>
    <col min="8" max="8" width="21" style="753" customWidth="1"/>
    <col min="9" max="9" width="16.7109375" style="753" customWidth="1"/>
    <col min="10" max="11" width="9.42578125" style="751" customWidth="1"/>
    <col min="12" max="12" width="6.85546875" style="751" customWidth="1"/>
    <col min="13" max="13" width="10.140625" style="751" customWidth="1"/>
    <col min="14" max="14" width="11.28515625" style="751" customWidth="1"/>
    <col min="15" max="15" width="6.85546875" style="751" customWidth="1"/>
    <col min="16" max="16" width="5.140625" style="751" hidden="1" customWidth="1"/>
    <col min="17" max="17" width="19.28515625" style="754" hidden="1" customWidth="1"/>
    <col min="18" max="18" width="18.7109375" style="751" hidden="1" customWidth="1"/>
    <col min="19" max="19" width="22.140625" style="755" hidden="1" customWidth="1"/>
    <col min="20" max="20" width="29.42578125" style="756" hidden="1" customWidth="1"/>
    <col min="21" max="21" width="10.5703125" style="1545" customWidth="1"/>
    <col min="22" max="22" width="21.28515625" style="1545" customWidth="1"/>
    <col min="23" max="23" width="23.85546875" style="751" customWidth="1"/>
    <col min="24" max="24" width="9.28515625" style="751" hidden="1" customWidth="1"/>
    <col min="25" max="25" width="6.85546875" style="751" hidden="1" customWidth="1"/>
    <col min="26" max="26" width="0" style="751" hidden="1" customWidth="1"/>
    <col min="27" max="27" width="15" style="757" bestFit="1" customWidth="1"/>
    <col min="28" max="16384" width="6.85546875" style="757"/>
  </cols>
  <sheetData>
    <row r="1" spans="1:27" ht="8.25" customHeight="1">
      <c r="A1" s="750"/>
    </row>
    <row r="2" spans="1:27" ht="20.100000000000001" customHeight="1">
      <c r="A2" s="758"/>
      <c r="B2" s="2054" t="s">
        <v>706</v>
      </c>
      <c r="C2" s="2054"/>
      <c r="D2" s="2054"/>
      <c r="E2" s="2054"/>
      <c r="F2" s="2054"/>
      <c r="G2" s="2054"/>
      <c r="H2" s="2054"/>
      <c r="I2" s="2054"/>
      <c r="J2" s="2054"/>
      <c r="K2" s="2054"/>
      <c r="L2" s="2054"/>
      <c r="M2" s="2054"/>
      <c r="N2" s="2054"/>
      <c r="O2" s="2054"/>
      <c r="P2" s="2054"/>
      <c r="Q2" s="2054"/>
      <c r="R2" s="2054"/>
    </row>
    <row r="3" spans="1:27" ht="20.100000000000001" customHeight="1">
      <c r="A3" s="758"/>
      <c r="B3" s="2055" t="s">
        <v>707</v>
      </c>
      <c r="C3" s="2055"/>
      <c r="D3" s="2055"/>
      <c r="E3" s="2055"/>
      <c r="F3" s="2055"/>
      <c r="G3" s="2055"/>
      <c r="H3" s="2055"/>
      <c r="I3" s="2055"/>
      <c r="J3" s="2055"/>
      <c r="K3" s="2055"/>
      <c r="L3" s="2055"/>
      <c r="M3" s="2055"/>
      <c r="N3" s="2055"/>
      <c r="O3" s="2055"/>
      <c r="P3" s="2055"/>
      <c r="Q3" s="2055"/>
      <c r="R3" s="2055"/>
    </row>
    <row r="4" spans="1:27" ht="15" customHeight="1">
      <c r="A4" s="758"/>
      <c r="B4" s="759" t="str">
        <f>'KIB C'!B3</f>
        <v>Provinsi</v>
      </c>
      <c r="C4" s="759"/>
      <c r="D4" s="759"/>
      <c r="E4" s="759"/>
      <c r="F4" s="760" t="s">
        <v>1</v>
      </c>
      <c r="G4" s="761" t="str">
        <f>'KIB C'!G3</f>
        <v>DAERAH KHUSUS IBUKOTA JAKARTA</v>
      </c>
      <c r="H4" s="758"/>
      <c r="I4" s="762"/>
      <c r="J4" s="758"/>
      <c r="K4" s="758"/>
      <c r="L4" s="758"/>
      <c r="M4" s="758"/>
      <c r="N4" s="758"/>
      <c r="O4" s="758"/>
      <c r="P4" s="758"/>
      <c r="Q4" s="755"/>
      <c r="R4" s="758"/>
    </row>
    <row r="5" spans="1:27" ht="15" customHeight="1">
      <c r="A5" s="758"/>
      <c r="B5" s="759" t="str">
        <f>'KIB C'!B4</f>
        <v>Kab./Kota</v>
      </c>
      <c r="C5" s="759"/>
      <c r="D5" s="759"/>
      <c r="E5" s="759"/>
      <c r="F5" s="760" t="s">
        <v>1</v>
      </c>
      <c r="G5" s="761" t="str">
        <f>'KIB C'!G4</f>
        <v>KOTA JAKARTA TIMUR</v>
      </c>
      <c r="H5" s="758"/>
      <c r="I5" s="762"/>
      <c r="J5" s="758"/>
      <c r="K5" s="758"/>
      <c r="L5" s="758"/>
      <c r="M5" s="758"/>
      <c r="N5" s="758"/>
      <c r="O5" s="758"/>
      <c r="P5" s="758"/>
      <c r="Q5" s="755"/>
      <c r="R5" s="758"/>
    </row>
    <row r="6" spans="1:27" ht="15" customHeight="1">
      <c r="A6" s="758"/>
      <c r="B6" s="759" t="str">
        <f>'KIB C'!B5</f>
        <v>Bidang</v>
      </c>
      <c r="C6" s="759"/>
      <c r="D6" s="759"/>
      <c r="E6" s="759"/>
      <c r="F6" s="760" t="s">
        <v>1</v>
      </c>
      <c r="G6" s="761" t="str">
        <f>'KIB C'!G5</f>
        <v>BIDANG KESEHATAN</v>
      </c>
      <c r="H6" s="758"/>
      <c r="I6" s="762"/>
      <c r="J6" s="758"/>
      <c r="K6" s="758"/>
      <c r="L6" s="758"/>
      <c r="M6" s="758"/>
      <c r="N6" s="758"/>
      <c r="O6" s="758"/>
      <c r="P6" s="758"/>
      <c r="Q6" s="755"/>
      <c r="R6" s="758"/>
    </row>
    <row r="7" spans="1:27" ht="15" customHeight="1">
      <c r="A7" s="758"/>
      <c r="B7" s="759" t="str">
        <f>'KIB C'!B6</f>
        <v>Unit Organisasi</v>
      </c>
      <c r="C7" s="759"/>
      <c r="D7" s="759"/>
      <c r="E7" s="759"/>
      <c r="F7" s="760" t="s">
        <v>1</v>
      </c>
      <c r="G7" s="761" t="str">
        <f>'KIB C'!G6</f>
        <v>SUDIN KESEHATAN MASYARAKAT</v>
      </c>
      <c r="H7" s="758"/>
      <c r="I7" s="762"/>
      <c r="J7" s="758"/>
      <c r="K7" s="758"/>
      <c r="L7" s="758"/>
      <c r="M7" s="758"/>
      <c r="N7" s="758"/>
      <c r="O7" s="758"/>
      <c r="P7" s="758"/>
      <c r="Q7" s="755"/>
      <c r="R7" s="758"/>
    </row>
    <row r="8" spans="1:27" ht="15" customHeight="1">
      <c r="A8" s="758"/>
      <c r="B8" s="759" t="str">
        <f>'KIB C'!B7</f>
        <v>Sub Unit Organisasi</v>
      </c>
      <c r="C8" s="759"/>
      <c r="D8" s="759"/>
      <c r="E8" s="759"/>
      <c r="F8" s="760" t="s">
        <v>1</v>
      </c>
      <c r="G8" s="761" t="str">
        <f>'KIB C'!G7</f>
        <v>PKM KEC. MATRAMAN</v>
      </c>
      <c r="H8" s="758"/>
      <c r="I8" s="762"/>
      <c r="J8" s="758"/>
      <c r="K8" s="758"/>
      <c r="L8" s="758"/>
      <c r="M8" s="758"/>
      <c r="N8" s="758"/>
      <c r="O8" s="758"/>
      <c r="P8" s="758"/>
      <c r="Q8" s="755"/>
      <c r="R8" s="758"/>
    </row>
    <row r="9" spans="1:27" ht="15" customHeight="1">
      <c r="A9" s="758"/>
      <c r="B9" s="759" t="str">
        <f>'KIB C'!B8</f>
        <v>U P B</v>
      </c>
      <c r="C9" s="759"/>
      <c r="D9" s="759"/>
      <c r="E9" s="759"/>
      <c r="F9" s="760" t="s">
        <v>1</v>
      </c>
      <c r="G9" s="761" t="str">
        <f>'KIB C'!G8</f>
        <v>PKM KEC. MATRAMAN</v>
      </c>
      <c r="H9" s="758"/>
      <c r="I9" s="762"/>
      <c r="J9" s="758"/>
      <c r="K9" s="758"/>
      <c r="L9" s="758"/>
      <c r="M9" s="758"/>
      <c r="N9" s="758"/>
      <c r="O9" s="758"/>
      <c r="P9" s="758"/>
      <c r="Q9" s="755"/>
      <c r="R9" s="758"/>
    </row>
    <row r="10" spans="1:27" ht="15" customHeight="1">
      <c r="A10" s="758"/>
      <c r="B10" s="759" t="str">
        <f>'KIB C'!B9</f>
        <v xml:space="preserve">NO. KODE LOKASI </v>
      </c>
      <c r="C10" s="759"/>
      <c r="D10" s="759"/>
      <c r="E10" s="759"/>
      <c r="F10" s="760" t="s">
        <v>1</v>
      </c>
      <c r="G10" s="761" t="str">
        <f>'KIB C'!G9</f>
        <v>11.09.05.07.01.09.57.00</v>
      </c>
      <c r="H10" s="758"/>
      <c r="I10" s="762"/>
      <c r="J10" s="758"/>
      <c r="K10" s="758"/>
      <c r="L10" s="758"/>
      <c r="M10" s="758"/>
      <c r="N10" s="758"/>
      <c r="O10" s="758"/>
      <c r="P10" s="758"/>
      <c r="Q10" s="755"/>
      <c r="R10" s="758"/>
    </row>
    <row r="11" spans="1:27" ht="6" customHeight="1"/>
    <row r="12" spans="1:27" ht="3" customHeight="1"/>
    <row r="13" spans="1:27" s="1638" customFormat="1" ht="17.25" customHeight="1">
      <c r="A13" s="361"/>
      <c r="B13" s="2290" t="s">
        <v>10</v>
      </c>
      <c r="C13" s="2290"/>
      <c r="D13" s="2290"/>
      <c r="E13" s="2290"/>
      <c r="F13" s="2290"/>
      <c r="G13" s="2290" t="s">
        <v>11</v>
      </c>
      <c r="H13" s="2290"/>
      <c r="I13" s="2290"/>
      <c r="J13" s="2290" t="s">
        <v>15</v>
      </c>
      <c r="K13" s="2290" t="s">
        <v>13</v>
      </c>
      <c r="L13" s="2290" t="s">
        <v>700</v>
      </c>
      <c r="M13" s="2290" t="s">
        <v>701</v>
      </c>
      <c r="N13" s="2290" t="s">
        <v>16</v>
      </c>
      <c r="O13" s="2290" t="s">
        <v>702</v>
      </c>
      <c r="P13" s="2290" t="s">
        <v>12</v>
      </c>
      <c r="Q13" s="2290"/>
      <c r="R13" s="2290" t="s">
        <v>17</v>
      </c>
      <c r="S13" s="518"/>
      <c r="T13" s="2290" t="s">
        <v>1022</v>
      </c>
      <c r="U13" s="2290" t="s">
        <v>12</v>
      </c>
      <c r="V13" s="2290"/>
      <c r="W13" s="2294" t="s">
        <v>732</v>
      </c>
      <c r="X13" s="2290" t="s">
        <v>1022</v>
      </c>
      <c r="Y13" s="2291" t="s">
        <v>1025</v>
      </c>
      <c r="Z13" s="361"/>
      <c r="AA13" s="361"/>
    </row>
    <row r="14" spans="1:27" s="1638" customFormat="1" ht="29.25" customHeight="1">
      <c r="A14" s="361"/>
      <c r="B14" s="2290" t="s">
        <v>18</v>
      </c>
      <c r="C14" s="2290"/>
      <c r="D14" s="2290" t="s">
        <v>19</v>
      </c>
      <c r="E14" s="2290" t="s">
        <v>20</v>
      </c>
      <c r="F14" s="2290"/>
      <c r="G14" s="2290" t="s">
        <v>21</v>
      </c>
      <c r="H14" s="2290" t="s">
        <v>14</v>
      </c>
      <c r="I14" s="2290" t="s">
        <v>505</v>
      </c>
      <c r="J14" s="2290"/>
      <c r="K14" s="2290"/>
      <c r="L14" s="2290"/>
      <c r="M14" s="2290"/>
      <c r="N14" s="2290"/>
      <c r="O14" s="2290"/>
      <c r="P14" s="2290"/>
      <c r="Q14" s="2290"/>
      <c r="R14" s="2290"/>
      <c r="S14" s="518"/>
      <c r="T14" s="2290"/>
      <c r="U14" s="2290"/>
      <c r="V14" s="2290"/>
      <c r="W14" s="2294"/>
      <c r="X14" s="2290"/>
      <c r="Y14" s="2292"/>
      <c r="Z14" s="361"/>
      <c r="AA14" s="361"/>
    </row>
    <row r="15" spans="1:27" s="1638" customFormat="1" ht="29.25" customHeight="1">
      <c r="A15" s="361"/>
      <c r="B15" s="2290"/>
      <c r="C15" s="2290"/>
      <c r="D15" s="2290"/>
      <c r="E15" s="2290"/>
      <c r="F15" s="2290"/>
      <c r="G15" s="2290"/>
      <c r="H15" s="2290"/>
      <c r="I15" s="2290"/>
      <c r="J15" s="2290"/>
      <c r="K15" s="2290"/>
      <c r="L15" s="2290"/>
      <c r="M15" s="2290"/>
      <c r="N15" s="2290"/>
      <c r="O15" s="2290"/>
      <c r="P15" s="1630" t="s">
        <v>22</v>
      </c>
      <c r="Q15" s="1152" t="s">
        <v>23</v>
      </c>
      <c r="R15" s="2290"/>
      <c r="S15" s="518"/>
      <c r="T15" s="2290"/>
      <c r="U15" s="1630" t="s">
        <v>22</v>
      </c>
      <c r="V15" s="1152" t="s">
        <v>23</v>
      </c>
      <c r="W15" s="2294"/>
      <c r="X15" s="2290"/>
      <c r="Y15" s="2293"/>
      <c r="Z15" s="361"/>
      <c r="AA15" s="361"/>
    </row>
    <row r="16" spans="1:27" s="1638" customFormat="1" ht="12.75" customHeight="1">
      <c r="A16" s="361"/>
      <c r="B16" s="2297" t="s">
        <v>24</v>
      </c>
      <c r="C16" s="2298"/>
      <c r="D16" s="1153" t="s">
        <v>25</v>
      </c>
      <c r="E16" s="2297" t="s">
        <v>26</v>
      </c>
      <c r="F16" s="2298"/>
      <c r="G16" s="1630" t="s">
        <v>27</v>
      </c>
      <c r="H16" s="1630" t="s">
        <v>28</v>
      </c>
      <c r="I16" s="1630" t="s">
        <v>29</v>
      </c>
      <c r="J16" s="1630" t="s">
        <v>30</v>
      </c>
      <c r="K16" s="1630" t="s">
        <v>31</v>
      </c>
      <c r="L16" s="1630" t="s">
        <v>32</v>
      </c>
      <c r="M16" s="1630" t="s">
        <v>33</v>
      </c>
      <c r="N16" s="1630" t="s">
        <v>34</v>
      </c>
      <c r="O16" s="1630" t="s">
        <v>35</v>
      </c>
      <c r="P16" s="1630" t="s">
        <v>36</v>
      </c>
      <c r="Q16" s="1152" t="s">
        <v>37</v>
      </c>
      <c r="R16" s="1630" t="s">
        <v>38</v>
      </c>
      <c r="S16" s="518"/>
      <c r="T16" s="1154"/>
      <c r="U16" s="1155"/>
      <c r="V16" s="1155"/>
      <c r="W16" s="1155"/>
      <c r="X16" s="1154"/>
      <c r="Y16" s="1155"/>
      <c r="Z16" s="361"/>
      <c r="AA16" s="361"/>
    </row>
    <row r="17" spans="1:27" s="1162" customFormat="1" ht="4.5" customHeight="1">
      <c r="A17" s="1156"/>
      <c r="B17" s="2299"/>
      <c r="C17" s="2300"/>
      <c r="D17" s="2300"/>
      <c r="E17" s="2300"/>
      <c r="F17" s="2300"/>
      <c r="G17" s="2300"/>
      <c r="H17" s="2300"/>
      <c r="I17" s="2300"/>
      <c r="J17" s="2300"/>
      <c r="K17" s="2300"/>
      <c r="L17" s="2300"/>
      <c r="M17" s="2300"/>
      <c r="N17" s="2300"/>
      <c r="O17" s="2300"/>
      <c r="P17" s="2300"/>
      <c r="Q17" s="2300"/>
      <c r="R17" s="2301"/>
      <c r="S17" s="1157"/>
      <c r="T17" s="1158"/>
      <c r="U17" s="1159"/>
      <c r="V17" s="1159"/>
      <c r="W17" s="1160"/>
      <c r="X17" s="1158"/>
      <c r="Y17" s="1161"/>
      <c r="Z17" s="1156"/>
      <c r="AA17" s="1156"/>
    </row>
    <row r="18" spans="1:27" s="1163" customFormat="1" ht="24.95" hidden="1" customHeight="1">
      <c r="B18" s="2302"/>
      <c r="C18" s="2303"/>
      <c r="D18" s="1164"/>
      <c r="E18" s="1165"/>
      <c r="F18" s="1166"/>
      <c r="G18" s="1167"/>
      <c r="H18" s="1168"/>
      <c r="I18" s="1169"/>
      <c r="J18" s="1169"/>
      <c r="K18" s="1169"/>
      <c r="L18" s="1170"/>
      <c r="M18" s="1166"/>
      <c r="N18" s="1166"/>
      <c r="O18" s="1166"/>
      <c r="P18" s="1629"/>
      <c r="Q18" s="1171"/>
      <c r="R18" s="1166"/>
      <c r="S18" s="1172"/>
      <c r="T18" s="1173"/>
      <c r="U18" s="1164"/>
      <c r="V18" s="1174"/>
      <c r="W18" s="1164"/>
      <c r="X18" s="1173"/>
      <c r="Y18" s="1175"/>
    </row>
    <row r="19" spans="1:27" s="1163" customFormat="1" ht="18" hidden="1" customHeight="1">
      <c r="B19" s="2295"/>
      <c r="C19" s="2296"/>
      <c r="D19" s="1116"/>
      <c r="F19" s="1176"/>
      <c r="G19" s="1177"/>
      <c r="H19" s="1178"/>
      <c r="I19" s="1179"/>
      <c r="J19" s="1179"/>
      <c r="K19" s="1179"/>
      <c r="L19" s="1180"/>
      <c r="M19" s="1176"/>
      <c r="N19" s="1176"/>
      <c r="O19" s="1176"/>
      <c r="P19" s="1619"/>
      <c r="Q19" s="1181"/>
      <c r="R19" s="1176"/>
      <c r="S19" s="1172"/>
      <c r="T19" s="1182"/>
      <c r="U19" s="1116"/>
      <c r="V19" s="1183"/>
      <c r="W19" s="1116"/>
      <c r="X19" s="1182"/>
      <c r="Y19" s="1184"/>
    </row>
    <row r="20" spans="1:27" s="1163" customFormat="1" ht="18" hidden="1" customHeight="1">
      <c r="B20" s="2295"/>
      <c r="C20" s="2296"/>
      <c r="D20" s="1116"/>
      <c r="F20" s="1176"/>
      <c r="G20" s="1177"/>
      <c r="H20" s="1179"/>
      <c r="I20" s="1179"/>
      <c r="J20" s="1179"/>
      <c r="K20" s="1179"/>
      <c r="L20" s="1180"/>
      <c r="M20" s="1176"/>
      <c r="N20" s="1176"/>
      <c r="O20" s="1176"/>
      <c r="P20" s="1619"/>
      <c r="Q20" s="1181"/>
      <c r="R20" s="1176"/>
      <c r="S20" s="1172"/>
      <c r="T20" s="1182"/>
      <c r="U20" s="1116"/>
      <c r="V20" s="1183"/>
      <c r="W20" s="1116"/>
      <c r="X20" s="1182"/>
      <c r="Y20" s="1184"/>
    </row>
    <row r="21" spans="1:27" s="1163" customFormat="1" ht="18" hidden="1" customHeight="1">
      <c r="B21" s="2295"/>
      <c r="C21" s="2296"/>
      <c r="D21" s="1116"/>
      <c r="F21" s="1176"/>
      <c r="G21" s="1177"/>
      <c r="H21" s="1178"/>
      <c r="I21" s="1179"/>
      <c r="J21" s="1179"/>
      <c r="K21" s="1179"/>
      <c r="L21" s="1180"/>
      <c r="M21" s="1176"/>
      <c r="N21" s="1176"/>
      <c r="O21" s="1176"/>
      <c r="P21" s="1619"/>
      <c r="Q21" s="1181"/>
      <c r="R21" s="1178"/>
      <c r="S21" s="1172"/>
      <c r="T21" s="1182"/>
      <c r="U21" s="1116"/>
      <c r="V21" s="1183"/>
      <c r="W21" s="1116"/>
      <c r="X21" s="1182"/>
      <c r="Y21" s="1184"/>
    </row>
    <row r="22" spans="1:27" s="1163" customFormat="1" ht="18" hidden="1" customHeight="1">
      <c r="B22" s="2295"/>
      <c r="C22" s="2296"/>
      <c r="D22" s="1116"/>
      <c r="F22" s="1176"/>
      <c r="G22" s="1177"/>
      <c r="H22" s="1179"/>
      <c r="I22" s="1179"/>
      <c r="J22" s="1179"/>
      <c r="K22" s="1179"/>
      <c r="L22" s="1180"/>
      <c r="M22" s="1176"/>
      <c r="N22" s="1176"/>
      <c r="O22" s="1176"/>
      <c r="P22" s="1619"/>
      <c r="Q22" s="1181"/>
      <c r="R22" s="1176"/>
      <c r="S22" s="1172"/>
      <c r="T22" s="1182"/>
      <c r="U22" s="1116"/>
      <c r="V22" s="1183"/>
      <c r="W22" s="1116"/>
      <c r="X22" s="1182"/>
      <c r="Y22" s="1184"/>
    </row>
    <row r="23" spans="1:27" s="1163" customFormat="1" ht="18" hidden="1" customHeight="1">
      <c r="B23" s="2295"/>
      <c r="C23" s="2296"/>
      <c r="D23" s="1116"/>
      <c r="F23" s="1176"/>
      <c r="G23" s="1177"/>
      <c r="H23" s="1179"/>
      <c r="I23" s="1179"/>
      <c r="J23" s="1179"/>
      <c r="K23" s="1179"/>
      <c r="L23" s="1180"/>
      <c r="M23" s="1176"/>
      <c r="N23" s="1176"/>
      <c r="O23" s="1176"/>
      <c r="P23" s="1619"/>
      <c r="Q23" s="1181"/>
      <c r="R23" s="1178"/>
      <c r="S23" s="1172"/>
      <c r="T23" s="1182"/>
      <c r="U23" s="1116"/>
      <c r="V23" s="1183"/>
      <c r="W23" s="1116"/>
      <c r="X23" s="1182"/>
      <c r="Y23" s="1184"/>
    </row>
    <row r="24" spans="1:27" s="1163" customFormat="1" ht="18" hidden="1" customHeight="1">
      <c r="B24" s="2295"/>
      <c r="C24" s="2296"/>
      <c r="D24" s="1116"/>
      <c r="F24" s="1176"/>
      <c r="G24" s="1177"/>
      <c r="H24" s="1179"/>
      <c r="I24" s="1179"/>
      <c r="J24" s="1179"/>
      <c r="K24" s="1179"/>
      <c r="L24" s="1180"/>
      <c r="M24" s="1176"/>
      <c r="N24" s="1176"/>
      <c r="O24" s="1176"/>
      <c r="P24" s="1619"/>
      <c r="Q24" s="1181"/>
      <c r="R24" s="1178"/>
      <c r="S24" s="1172"/>
      <c r="T24" s="1182"/>
      <c r="U24" s="1116"/>
      <c r="V24" s="1183"/>
      <c r="W24" s="1116"/>
      <c r="X24" s="1182"/>
      <c r="Y24" s="1184"/>
    </row>
    <row r="25" spans="1:27" s="1163" customFormat="1" ht="18" hidden="1" customHeight="1">
      <c r="B25" s="2295"/>
      <c r="C25" s="2296"/>
      <c r="D25" s="1116"/>
      <c r="F25" s="1176"/>
      <c r="G25" s="1177"/>
      <c r="H25" s="1179"/>
      <c r="I25" s="1179"/>
      <c r="J25" s="1179"/>
      <c r="K25" s="1179"/>
      <c r="L25" s="1180"/>
      <c r="M25" s="1176"/>
      <c r="N25" s="1176"/>
      <c r="O25" s="1176"/>
      <c r="P25" s="1619"/>
      <c r="Q25" s="1181"/>
      <c r="R25" s="1178"/>
      <c r="S25" s="1172"/>
      <c r="T25" s="1182"/>
      <c r="U25" s="1116"/>
      <c r="V25" s="1183"/>
      <c r="W25" s="1116"/>
      <c r="X25" s="1182"/>
      <c r="Y25" s="1184"/>
    </row>
    <row r="26" spans="1:27" s="1163" customFormat="1" ht="18" hidden="1" customHeight="1">
      <c r="B26" s="2295"/>
      <c r="C26" s="2296"/>
      <c r="D26" s="1176"/>
      <c r="F26" s="1176"/>
      <c r="G26" s="1177"/>
      <c r="H26" s="1179"/>
      <c r="I26" s="1179"/>
      <c r="J26" s="1179"/>
      <c r="K26" s="1179"/>
      <c r="L26" s="1185"/>
      <c r="M26" s="1176"/>
      <c r="N26" s="1176"/>
      <c r="O26" s="1176"/>
      <c r="P26" s="1619"/>
      <c r="Q26" s="1181"/>
      <c r="R26" s="1178"/>
      <c r="S26" s="1172"/>
      <c r="T26" s="1182"/>
      <c r="U26" s="1116"/>
      <c r="V26" s="1183"/>
      <c r="W26" s="1116"/>
      <c r="X26" s="1182"/>
      <c r="Y26" s="1184"/>
    </row>
    <row r="27" spans="1:27" s="1163" customFormat="1" ht="18" hidden="1" customHeight="1">
      <c r="B27" s="2295"/>
      <c r="C27" s="2296"/>
      <c r="D27" s="1176"/>
      <c r="F27" s="1176"/>
      <c r="G27" s="1177"/>
      <c r="H27" s="1179"/>
      <c r="I27" s="1179"/>
      <c r="J27" s="1179"/>
      <c r="K27" s="1179"/>
      <c r="L27" s="1185"/>
      <c r="M27" s="1176"/>
      <c r="N27" s="1176"/>
      <c r="O27" s="1176"/>
      <c r="P27" s="1619"/>
      <c r="Q27" s="1181"/>
      <c r="R27" s="1176"/>
      <c r="S27" s="1172"/>
      <c r="T27" s="1182"/>
      <c r="U27" s="1116"/>
      <c r="V27" s="1183"/>
      <c r="W27" s="1116"/>
      <c r="X27" s="1182"/>
      <c r="Y27" s="1184"/>
    </row>
    <row r="28" spans="1:27" s="1163" customFormat="1" ht="18" hidden="1" customHeight="1">
      <c r="B28" s="2295"/>
      <c r="C28" s="2296"/>
      <c r="D28" s="1176"/>
      <c r="F28" s="1176"/>
      <c r="G28" s="1177"/>
      <c r="H28" s="1179"/>
      <c r="I28" s="1179"/>
      <c r="J28" s="1179"/>
      <c r="K28" s="1179"/>
      <c r="L28" s="1185"/>
      <c r="M28" s="1176"/>
      <c r="N28" s="1176"/>
      <c r="O28" s="1176"/>
      <c r="P28" s="1619"/>
      <c r="Q28" s="1181"/>
      <c r="R28" s="1176"/>
      <c r="S28" s="1172"/>
      <c r="T28" s="1182"/>
      <c r="U28" s="1116"/>
      <c r="V28" s="1183"/>
      <c r="W28" s="1116"/>
      <c r="X28" s="1182"/>
      <c r="Y28" s="1184"/>
    </row>
    <row r="29" spans="1:27" s="1163" customFormat="1" ht="18" hidden="1" customHeight="1">
      <c r="B29" s="2295"/>
      <c r="C29" s="2296"/>
      <c r="D29" s="1176"/>
      <c r="F29" s="1176"/>
      <c r="G29" s="1177"/>
      <c r="H29" s="1179"/>
      <c r="I29" s="1179"/>
      <c r="J29" s="1179"/>
      <c r="K29" s="1179"/>
      <c r="L29" s="1185"/>
      <c r="M29" s="1176"/>
      <c r="N29" s="1176"/>
      <c r="O29" s="1176"/>
      <c r="P29" s="1619"/>
      <c r="Q29" s="1181"/>
      <c r="R29" s="1176"/>
      <c r="S29" s="1172"/>
      <c r="T29" s="1182"/>
      <c r="U29" s="1116"/>
      <c r="V29" s="1183"/>
      <c r="W29" s="1116"/>
      <c r="X29" s="1182"/>
      <c r="Y29" s="1184"/>
    </row>
    <row r="30" spans="1:27" s="1163" customFormat="1" ht="18" hidden="1" customHeight="1">
      <c r="B30" s="2295"/>
      <c r="C30" s="2296"/>
      <c r="D30" s="1176"/>
      <c r="F30" s="1176"/>
      <c r="G30" s="1177"/>
      <c r="H30" s="1179"/>
      <c r="I30" s="1179"/>
      <c r="J30" s="1179"/>
      <c r="K30" s="1179"/>
      <c r="L30" s="1185"/>
      <c r="M30" s="1176"/>
      <c r="N30" s="1176"/>
      <c r="O30" s="1176"/>
      <c r="P30" s="1619"/>
      <c r="Q30" s="1181"/>
      <c r="R30" s="1178"/>
      <c r="S30" s="1172"/>
      <c r="T30" s="1182"/>
      <c r="U30" s="1116"/>
      <c r="V30" s="1183"/>
      <c r="W30" s="1116"/>
      <c r="X30" s="1182"/>
      <c r="Y30" s="1184"/>
    </row>
    <row r="31" spans="1:27" s="1163" customFormat="1" ht="18" hidden="1" customHeight="1">
      <c r="B31" s="2295"/>
      <c r="C31" s="2296"/>
      <c r="D31" s="1176"/>
      <c r="F31" s="1176"/>
      <c r="G31" s="1177"/>
      <c r="H31" s="1179"/>
      <c r="I31" s="1179"/>
      <c r="J31" s="1179"/>
      <c r="K31" s="1179"/>
      <c r="L31" s="1185"/>
      <c r="M31" s="1176"/>
      <c r="N31" s="1176"/>
      <c r="O31" s="1176"/>
      <c r="P31" s="1619"/>
      <c r="Q31" s="1181"/>
      <c r="R31" s="1176"/>
      <c r="S31" s="1172"/>
      <c r="T31" s="1182"/>
      <c r="U31" s="1116"/>
      <c r="V31" s="1183"/>
      <c r="W31" s="1116"/>
      <c r="X31" s="1182"/>
      <c r="Y31" s="1184"/>
    </row>
    <row r="32" spans="1:27" s="1163" customFormat="1" ht="18" hidden="1" customHeight="1">
      <c r="B32" s="2295"/>
      <c r="C32" s="2296"/>
      <c r="D32" s="1116"/>
      <c r="F32" s="1176"/>
      <c r="G32" s="1177"/>
      <c r="H32" s="1186"/>
      <c r="I32" s="1179"/>
      <c r="J32" s="1179"/>
      <c r="K32" s="1179"/>
      <c r="L32" s="1185"/>
      <c r="M32" s="1176"/>
      <c r="N32" s="1176"/>
      <c r="O32" s="1176"/>
      <c r="P32" s="1619"/>
      <c r="Q32" s="1181"/>
      <c r="R32" s="1176"/>
      <c r="S32" s="1172"/>
      <c r="T32" s="1182"/>
      <c r="U32" s="1116"/>
      <c r="V32" s="1183"/>
      <c r="W32" s="1116"/>
      <c r="X32" s="1182"/>
      <c r="Y32" s="1184"/>
    </row>
    <row r="33" spans="1:27" s="1163" customFormat="1" ht="18" hidden="1" customHeight="1">
      <c r="B33" s="2295"/>
      <c r="C33" s="2296"/>
      <c r="D33" s="1116"/>
      <c r="F33" s="1176"/>
      <c r="G33" s="1177"/>
      <c r="H33" s="1179"/>
      <c r="I33" s="1179"/>
      <c r="J33" s="1179"/>
      <c r="K33" s="1179"/>
      <c r="L33" s="1185"/>
      <c r="M33" s="1176"/>
      <c r="N33" s="1176"/>
      <c r="O33" s="1176"/>
      <c r="P33" s="1619"/>
      <c r="Q33" s="1181"/>
      <c r="R33" s="1178"/>
      <c r="S33" s="1172"/>
      <c r="T33" s="1182"/>
      <c r="U33" s="1116"/>
      <c r="V33" s="1183"/>
      <c r="W33" s="1116"/>
      <c r="X33" s="1182"/>
      <c r="Y33" s="1184"/>
    </row>
    <row r="34" spans="1:27" s="1163" customFormat="1" ht="18" hidden="1" customHeight="1">
      <c r="B34" s="2295"/>
      <c r="C34" s="2296"/>
      <c r="D34" s="1116"/>
      <c r="F34" s="1176"/>
      <c r="G34" s="1177"/>
      <c r="H34" s="1179"/>
      <c r="I34" s="1179"/>
      <c r="J34" s="1179"/>
      <c r="K34" s="1179"/>
      <c r="L34" s="1185"/>
      <c r="M34" s="1176"/>
      <c r="N34" s="1176"/>
      <c r="O34" s="1176"/>
      <c r="P34" s="1619"/>
      <c r="Q34" s="1181"/>
      <c r="R34" s="1178"/>
      <c r="S34" s="1172"/>
      <c r="T34" s="1182"/>
      <c r="U34" s="1116"/>
      <c r="V34" s="1183"/>
      <c r="W34" s="1116"/>
      <c r="X34" s="1182"/>
      <c r="Y34" s="1184"/>
    </row>
    <row r="35" spans="1:27" s="1163" customFormat="1" ht="18" hidden="1" customHeight="1">
      <c r="B35" s="2295"/>
      <c r="C35" s="2296"/>
      <c r="D35" s="1116"/>
      <c r="F35" s="1176"/>
      <c r="G35" s="1177"/>
      <c r="H35" s="1179"/>
      <c r="I35" s="1179"/>
      <c r="J35" s="1179"/>
      <c r="K35" s="1179"/>
      <c r="L35" s="1185"/>
      <c r="M35" s="1176"/>
      <c r="N35" s="1176"/>
      <c r="O35" s="1176"/>
      <c r="P35" s="1619"/>
      <c r="Q35" s="1181"/>
      <c r="R35" s="1176"/>
      <c r="S35" s="1172"/>
      <c r="T35" s="1182"/>
      <c r="U35" s="1116"/>
      <c r="V35" s="1183"/>
      <c r="W35" s="1116"/>
      <c r="X35" s="1182"/>
      <c r="Y35" s="1184"/>
    </row>
    <row r="36" spans="1:27" s="1163" customFormat="1" ht="18" hidden="1" customHeight="1">
      <c r="B36" s="2295"/>
      <c r="C36" s="2296"/>
      <c r="D36" s="1116"/>
      <c r="F36" s="1176"/>
      <c r="G36" s="1177"/>
      <c r="H36" s="1179"/>
      <c r="I36" s="1179"/>
      <c r="J36" s="1179"/>
      <c r="K36" s="1179"/>
      <c r="L36" s="1185"/>
      <c r="M36" s="1176"/>
      <c r="N36" s="1176"/>
      <c r="O36" s="1176"/>
      <c r="P36" s="1619"/>
      <c r="Q36" s="1181"/>
      <c r="R36" s="1176"/>
      <c r="S36" s="1172"/>
      <c r="T36" s="1182"/>
      <c r="U36" s="1116"/>
      <c r="V36" s="1183"/>
      <c r="W36" s="1116"/>
      <c r="X36" s="1182"/>
      <c r="Y36" s="1184"/>
    </row>
    <row r="37" spans="1:27" s="1163" customFormat="1" ht="18" hidden="1" customHeight="1">
      <c r="B37" s="2304"/>
      <c r="C37" s="2305"/>
      <c r="D37" s="1116"/>
      <c r="F37" s="1176"/>
      <c r="G37" s="1177"/>
      <c r="H37" s="1179"/>
      <c r="I37" s="1179"/>
      <c r="J37" s="1179"/>
      <c r="K37" s="1179"/>
      <c r="L37" s="1185"/>
      <c r="M37" s="1176"/>
      <c r="N37" s="1176"/>
      <c r="O37" s="1176"/>
      <c r="P37" s="1619"/>
      <c r="Q37" s="1181"/>
      <c r="R37" s="1176"/>
      <c r="S37" s="1172"/>
      <c r="T37" s="1182"/>
      <c r="U37" s="1116"/>
      <c r="V37" s="1183"/>
      <c r="W37" s="1116"/>
      <c r="X37" s="1182"/>
      <c r="Y37" s="1184"/>
    </row>
    <row r="38" spans="1:27" s="1187" customFormat="1" ht="24" hidden="1" customHeight="1">
      <c r="B38" s="1188"/>
      <c r="C38" s="1188"/>
      <c r="D38" s="1189"/>
      <c r="E38" s="1189"/>
      <c r="F38" s="1189"/>
      <c r="G38" s="1190"/>
      <c r="H38" s="1191"/>
      <c r="I38" s="1191"/>
      <c r="J38" s="1191"/>
      <c r="K38" s="1191"/>
      <c r="L38" s="1192"/>
      <c r="M38" s="2306"/>
      <c r="N38" s="2307"/>
      <c r="O38" s="2308"/>
      <c r="P38" s="1193"/>
      <c r="Q38" s="1194"/>
      <c r="R38" s="1195"/>
      <c r="S38" s="1196"/>
      <c r="T38" s="1620"/>
      <c r="U38" s="1193"/>
      <c r="V38" s="1194"/>
      <c r="X38" s="1620"/>
      <c r="Y38" s="1197"/>
    </row>
    <row r="39" spans="1:27" s="1187" customFormat="1" ht="9.75" hidden="1" customHeight="1">
      <c r="B39" s="1188"/>
      <c r="C39" s="1188"/>
      <c r="D39" s="1189"/>
      <c r="E39" s="1189"/>
      <c r="F39" s="1189"/>
      <c r="G39" s="1190"/>
      <c r="H39" s="1191"/>
      <c r="I39" s="1191"/>
      <c r="J39" s="1191"/>
      <c r="K39" s="1191"/>
      <c r="L39" s="1192"/>
      <c r="M39" s="1198"/>
      <c r="N39" s="1198"/>
      <c r="O39" s="1198"/>
      <c r="P39" s="1199"/>
      <c r="Q39" s="1200"/>
      <c r="S39" s="1201"/>
      <c r="T39" s="1202"/>
      <c r="V39" s="1201"/>
      <c r="X39" s="1202"/>
      <c r="Y39" s="1203"/>
    </row>
    <row r="40" spans="1:27" s="1162" customFormat="1" ht="17.25" hidden="1" customHeight="1">
      <c r="A40" s="1156"/>
      <c r="B40" s="2319"/>
      <c r="C40" s="2320"/>
      <c r="D40" s="2320"/>
      <c r="E40" s="2320"/>
      <c r="F40" s="2321"/>
      <c r="G40" s="2319"/>
      <c r="H40" s="2320"/>
      <c r="I40" s="2321"/>
      <c r="J40" s="2312"/>
      <c r="K40" s="2312"/>
      <c r="L40" s="2312"/>
      <c r="M40" s="2312"/>
      <c r="N40" s="2312"/>
      <c r="O40" s="2312"/>
      <c r="P40" s="2315"/>
      <c r="Q40" s="2316"/>
      <c r="R40" s="2312"/>
      <c r="S40" s="1157"/>
      <c r="T40" s="2312"/>
      <c r="U40" s="2309"/>
      <c r="V40" s="2309"/>
      <c r="W40" s="2309"/>
      <c r="X40" s="2312"/>
      <c r="Y40" s="2309"/>
      <c r="Z40" s="1156"/>
      <c r="AA40" s="1156"/>
    </row>
    <row r="41" spans="1:27" s="1162" customFormat="1" ht="29.25" hidden="1" customHeight="1">
      <c r="A41" s="1156"/>
      <c r="B41" s="2315"/>
      <c r="C41" s="2316"/>
      <c r="D41" s="2312"/>
      <c r="E41" s="2315"/>
      <c r="F41" s="2316"/>
      <c r="G41" s="2312"/>
      <c r="H41" s="2312"/>
      <c r="I41" s="2312"/>
      <c r="J41" s="2313"/>
      <c r="K41" s="2313"/>
      <c r="L41" s="2313"/>
      <c r="M41" s="2313"/>
      <c r="N41" s="2313"/>
      <c r="O41" s="2313"/>
      <c r="P41" s="2317"/>
      <c r="Q41" s="2318"/>
      <c r="R41" s="2313"/>
      <c r="S41" s="1157"/>
      <c r="T41" s="2313"/>
      <c r="U41" s="2310"/>
      <c r="V41" s="2310"/>
      <c r="W41" s="2310"/>
      <c r="X41" s="2313"/>
      <c r="Y41" s="2310"/>
      <c r="Z41" s="1156"/>
      <c r="AA41" s="1156"/>
    </row>
    <row r="42" spans="1:27" s="1162" customFormat="1" ht="29.25" hidden="1" customHeight="1">
      <c r="A42" s="1156"/>
      <c r="B42" s="2317"/>
      <c r="C42" s="2318"/>
      <c r="D42" s="2314"/>
      <c r="E42" s="2317"/>
      <c r="F42" s="2318"/>
      <c r="G42" s="2314"/>
      <c r="H42" s="2314"/>
      <c r="I42" s="2314"/>
      <c r="J42" s="2314"/>
      <c r="K42" s="2314"/>
      <c r="L42" s="2314"/>
      <c r="M42" s="2314"/>
      <c r="N42" s="2314"/>
      <c r="O42" s="2314"/>
      <c r="P42" s="1617"/>
      <c r="Q42" s="1204"/>
      <c r="R42" s="2314"/>
      <c r="S42" s="1157"/>
      <c r="T42" s="2314"/>
      <c r="U42" s="2311"/>
      <c r="V42" s="2311"/>
      <c r="W42" s="2311"/>
      <c r="X42" s="2314"/>
      <c r="Y42" s="2311"/>
      <c r="Z42" s="1156"/>
      <c r="AA42" s="1156"/>
    </row>
    <row r="43" spans="1:27" s="1162" customFormat="1" ht="12.75" hidden="1" customHeight="1">
      <c r="A43" s="1156"/>
      <c r="B43" s="2319"/>
      <c r="C43" s="2321"/>
      <c r="D43" s="1628"/>
      <c r="E43" s="2319"/>
      <c r="F43" s="2321"/>
      <c r="G43" s="1617"/>
      <c r="H43" s="1617"/>
      <c r="I43" s="1617"/>
      <c r="J43" s="1617"/>
      <c r="K43" s="1617"/>
      <c r="L43" s="1617"/>
      <c r="M43" s="1617"/>
      <c r="N43" s="1617"/>
      <c r="O43" s="1617"/>
      <c r="P43" s="1617"/>
      <c r="Q43" s="1204"/>
      <c r="R43" s="1617"/>
      <c r="S43" s="1157"/>
      <c r="T43" s="1205"/>
      <c r="U43" s="1206"/>
      <c r="V43" s="1206"/>
      <c r="W43" s="1206"/>
      <c r="X43" s="1205"/>
      <c r="Y43" s="1206"/>
      <c r="Z43" s="1156"/>
      <c r="AA43" s="1156"/>
    </row>
    <row r="44" spans="1:27" s="1162" customFormat="1" ht="4.5" hidden="1" customHeight="1">
      <c r="A44" s="1156"/>
      <c r="B44" s="2299"/>
      <c r="C44" s="2300"/>
      <c r="D44" s="2300"/>
      <c r="E44" s="2300"/>
      <c r="F44" s="2300"/>
      <c r="G44" s="2300"/>
      <c r="H44" s="2300"/>
      <c r="I44" s="2300"/>
      <c r="J44" s="2300"/>
      <c r="K44" s="2300"/>
      <c r="L44" s="2300"/>
      <c r="M44" s="2300"/>
      <c r="N44" s="2300"/>
      <c r="O44" s="2300"/>
      <c r="P44" s="2300"/>
      <c r="Q44" s="2300"/>
      <c r="R44" s="2301"/>
      <c r="S44" s="1157"/>
      <c r="T44" s="1158"/>
      <c r="U44" s="1159"/>
      <c r="V44" s="1159"/>
      <c r="W44" s="1160"/>
      <c r="X44" s="1158"/>
      <c r="Y44" s="1161"/>
      <c r="Z44" s="1156"/>
      <c r="AA44" s="1156"/>
    </row>
    <row r="45" spans="1:27" s="1162" customFormat="1" ht="26.25" hidden="1" customHeight="1">
      <c r="A45" s="1156"/>
      <c r="B45" s="1625"/>
      <c r="C45" s="1626"/>
      <c r="D45" s="1207"/>
      <c r="E45" s="1207"/>
      <c r="F45" s="1207"/>
      <c r="G45" s="1207"/>
      <c r="H45" s="1207"/>
      <c r="I45" s="1207"/>
      <c r="J45" s="1207"/>
      <c r="K45" s="1207"/>
      <c r="L45" s="1207"/>
      <c r="M45" s="2322"/>
      <c r="N45" s="2323"/>
      <c r="O45" s="2324"/>
      <c r="P45" s="1208"/>
      <c r="Q45" s="1209"/>
      <c r="R45" s="1210"/>
      <c r="S45" s="1211"/>
      <c r="T45" s="1627"/>
      <c r="U45" s="1208"/>
      <c r="V45" s="1209"/>
      <c r="W45" s="1176"/>
      <c r="X45" s="1627"/>
      <c r="Y45" s="1116"/>
      <c r="Z45" s="1156"/>
      <c r="AA45" s="1156"/>
    </row>
    <row r="46" spans="1:27" s="1163" customFormat="1" ht="24.95" hidden="1" customHeight="1">
      <c r="B46" s="2302"/>
      <c r="C46" s="2303"/>
      <c r="D46" s="1176"/>
      <c r="F46" s="1176"/>
      <c r="G46" s="1177"/>
      <c r="H46" s="1179"/>
      <c r="I46" s="1179"/>
      <c r="J46" s="1179"/>
      <c r="K46" s="1179"/>
      <c r="L46" s="1185"/>
      <c r="M46" s="1176"/>
      <c r="N46" s="1176"/>
      <c r="O46" s="1176"/>
      <c r="P46" s="1619"/>
      <c r="Q46" s="1181"/>
      <c r="R46" s="1176"/>
      <c r="S46" s="1172"/>
      <c r="T46" s="1182"/>
      <c r="U46" s="1116"/>
      <c r="V46" s="1183"/>
      <c r="W46" s="1116"/>
      <c r="X46" s="1182"/>
      <c r="Y46" s="1184"/>
    </row>
    <row r="47" spans="1:27" s="1163" customFormat="1" ht="24.95" hidden="1" customHeight="1">
      <c r="B47" s="2295"/>
      <c r="C47" s="2296"/>
      <c r="D47" s="1176"/>
      <c r="F47" s="1176"/>
      <c r="G47" s="1177"/>
      <c r="H47" s="1179"/>
      <c r="I47" s="1179"/>
      <c r="J47" s="1179"/>
      <c r="K47" s="1179"/>
      <c r="L47" s="1185"/>
      <c r="M47" s="1176"/>
      <c r="N47" s="1176"/>
      <c r="O47" s="1176"/>
      <c r="P47" s="1619"/>
      <c r="Q47" s="1181"/>
      <c r="R47" s="1176"/>
      <c r="S47" s="1172"/>
      <c r="T47" s="1182"/>
      <c r="U47" s="1116"/>
      <c r="V47" s="1183"/>
      <c r="W47" s="1116"/>
      <c r="X47" s="1182"/>
      <c r="Y47" s="1184"/>
    </row>
    <row r="48" spans="1:27" s="1163" customFormat="1" ht="24.95" hidden="1" customHeight="1">
      <c r="B48" s="2295"/>
      <c r="C48" s="2296"/>
      <c r="D48" s="1176"/>
      <c r="F48" s="1176"/>
      <c r="G48" s="1177"/>
      <c r="H48" s="1179"/>
      <c r="I48" s="1179"/>
      <c r="J48" s="1179"/>
      <c r="K48" s="1179"/>
      <c r="L48" s="1185"/>
      <c r="M48" s="1176"/>
      <c r="N48" s="1176"/>
      <c r="O48" s="1176"/>
      <c r="P48" s="1619"/>
      <c r="Q48" s="1181"/>
      <c r="R48" s="1176"/>
      <c r="S48" s="1172"/>
      <c r="T48" s="1182"/>
      <c r="U48" s="1116"/>
      <c r="V48" s="1183"/>
      <c r="W48" s="1116"/>
      <c r="X48" s="1182"/>
      <c r="Y48" s="1184"/>
    </row>
    <row r="49" spans="2:26" s="1163" customFormat="1" ht="24.95" hidden="1" customHeight="1">
      <c r="B49" s="2295"/>
      <c r="C49" s="2296"/>
      <c r="D49" s="1176"/>
      <c r="F49" s="1176"/>
      <c r="G49" s="1177"/>
      <c r="H49" s="1179"/>
      <c r="I49" s="1179"/>
      <c r="J49" s="1179"/>
      <c r="K49" s="1179"/>
      <c r="L49" s="1185"/>
      <c r="M49" s="1176"/>
      <c r="N49" s="1176"/>
      <c r="O49" s="1176"/>
      <c r="P49" s="1619"/>
      <c r="Q49" s="1181"/>
      <c r="R49" s="1176"/>
      <c r="S49" s="1172"/>
      <c r="T49" s="1182"/>
      <c r="U49" s="1116"/>
      <c r="V49" s="1183"/>
      <c r="W49" s="1116"/>
      <c r="X49" s="1182"/>
      <c r="Y49" s="1184"/>
    </row>
    <row r="50" spans="2:26" s="1163" customFormat="1" ht="24.95" hidden="1" customHeight="1">
      <c r="B50" s="2295"/>
      <c r="C50" s="2296"/>
      <c r="D50" s="1176"/>
      <c r="F50" s="1176"/>
      <c r="G50" s="1177"/>
      <c r="H50" s="1179"/>
      <c r="I50" s="1179"/>
      <c r="J50" s="1179"/>
      <c r="K50" s="1179"/>
      <c r="L50" s="1185"/>
      <c r="M50" s="1176"/>
      <c r="N50" s="1176"/>
      <c r="O50" s="1176"/>
      <c r="P50" s="1619"/>
      <c r="Q50" s="1181"/>
      <c r="R50" s="1176"/>
      <c r="S50" s="1172"/>
      <c r="T50" s="1182"/>
      <c r="U50" s="1116"/>
      <c r="V50" s="1183"/>
      <c r="W50" s="1116"/>
      <c r="X50" s="1182"/>
      <c r="Y50" s="1184"/>
    </row>
    <row r="51" spans="2:26" s="1163" customFormat="1" ht="24.95" hidden="1" customHeight="1">
      <c r="B51" s="2295"/>
      <c r="C51" s="2296"/>
      <c r="D51" s="1176"/>
      <c r="F51" s="1176"/>
      <c r="G51" s="1177"/>
      <c r="H51" s="1179"/>
      <c r="I51" s="1179"/>
      <c r="J51" s="1179"/>
      <c r="K51" s="1179"/>
      <c r="L51" s="1185"/>
      <c r="M51" s="1176"/>
      <c r="N51" s="1176"/>
      <c r="O51" s="1176"/>
      <c r="P51" s="1619"/>
      <c r="Q51" s="1181"/>
      <c r="R51" s="1176"/>
      <c r="S51" s="1172"/>
      <c r="T51" s="1182"/>
      <c r="U51" s="1182"/>
      <c r="V51" s="1183"/>
      <c r="W51" s="1116"/>
      <c r="X51" s="1182"/>
      <c r="Y51" s="1184"/>
    </row>
    <row r="52" spans="2:26" s="1163" customFormat="1" ht="24.95" hidden="1" customHeight="1">
      <c r="B52" s="2295"/>
      <c r="C52" s="2296"/>
      <c r="D52" s="1176"/>
      <c r="F52" s="1176"/>
      <c r="G52" s="1177"/>
      <c r="H52" s="1179"/>
      <c r="I52" s="1179"/>
      <c r="J52" s="1179"/>
      <c r="K52" s="1179"/>
      <c r="L52" s="1185"/>
      <c r="M52" s="1176"/>
      <c r="N52" s="1176"/>
      <c r="O52" s="1176"/>
      <c r="P52" s="1619"/>
      <c r="Q52" s="1181"/>
      <c r="R52" s="1176"/>
      <c r="S52" s="1172"/>
      <c r="T52" s="1182"/>
      <c r="U52" s="1116"/>
      <c r="V52" s="1183"/>
      <c r="W52" s="1116"/>
      <c r="X52" s="1182"/>
      <c r="Y52" s="1184"/>
    </row>
    <row r="53" spans="2:26" s="1163" customFormat="1" ht="24.95" hidden="1" customHeight="1">
      <c r="B53" s="2295"/>
      <c r="C53" s="2296"/>
      <c r="D53" s="1176"/>
      <c r="F53" s="1176"/>
      <c r="G53" s="1177"/>
      <c r="H53" s="1179"/>
      <c r="I53" s="1179"/>
      <c r="J53" s="1179"/>
      <c r="K53" s="1179"/>
      <c r="L53" s="1185"/>
      <c r="M53" s="1176"/>
      <c r="N53" s="1176"/>
      <c r="O53" s="1176"/>
      <c r="P53" s="1619"/>
      <c r="Q53" s="1181"/>
      <c r="R53" s="1176"/>
      <c r="S53" s="1172"/>
      <c r="T53" s="1212"/>
      <c r="U53" s="1116"/>
      <c r="V53" s="1183"/>
      <c r="W53" s="1116"/>
      <c r="X53" s="1212"/>
      <c r="Y53" s="1184"/>
    </row>
    <row r="54" spans="2:26" s="1163" customFormat="1" ht="24.95" hidden="1" customHeight="1">
      <c r="B54" s="2295"/>
      <c r="C54" s="2296"/>
      <c r="D54" s="1176"/>
      <c r="F54" s="1176"/>
      <c r="G54" s="1177"/>
      <c r="H54" s="1179"/>
      <c r="I54" s="1179"/>
      <c r="J54" s="1179"/>
      <c r="K54" s="1179"/>
      <c r="L54" s="1185"/>
      <c r="M54" s="1176"/>
      <c r="N54" s="1176"/>
      <c r="O54" s="1176"/>
      <c r="P54" s="1619"/>
      <c r="Q54" s="1181"/>
      <c r="R54" s="1178"/>
      <c r="S54" s="1172"/>
      <c r="T54" s="1182"/>
      <c r="U54" s="1116"/>
      <c r="V54" s="1183"/>
      <c r="W54" s="1116"/>
      <c r="X54" s="1182"/>
      <c r="Y54" s="1184"/>
    </row>
    <row r="55" spans="2:26" s="1163" customFormat="1" ht="24.95" hidden="1" customHeight="1">
      <c r="B55" s="2295"/>
      <c r="C55" s="2296"/>
      <c r="D55" s="1176"/>
      <c r="F55" s="1176"/>
      <c r="G55" s="1177"/>
      <c r="H55" s="1179"/>
      <c r="I55" s="1179"/>
      <c r="J55" s="1179"/>
      <c r="K55" s="1179"/>
      <c r="L55" s="1185"/>
      <c r="M55" s="1176"/>
      <c r="N55" s="1176"/>
      <c r="O55" s="1176"/>
      <c r="P55" s="1619"/>
      <c r="Q55" s="1181"/>
      <c r="R55" s="1176"/>
      <c r="S55" s="1172"/>
      <c r="T55" s="1182"/>
      <c r="U55" s="1116"/>
      <c r="V55" s="1183"/>
      <c r="W55" s="1116"/>
      <c r="X55" s="1182"/>
      <c r="Y55" s="1184"/>
    </row>
    <row r="56" spans="2:26" s="1163" customFormat="1" ht="24.95" hidden="1" customHeight="1">
      <c r="B56" s="2295"/>
      <c r="C56" s="2296"/>
      <c r="D56" s="1176"/>
      <c r="F56" s="1176"/>
      <c r="G56" s="1177"/>
      <c r="H56" s="1179"/>
      <c r="I56" s="1179"/>
      <c r="J56" s="1179"/>
      <c r="K56" s="1179"/>
      <c r="L56" s="1185"/>
      <c r="M56" s="1176"/>
      <c r="N56" s="1176"/>
      <c r="O56" s="1176"/>
      <c r="P56" s="1619"/>
      <c r="Q56" s="1181"/>
      <c r="R56" s="1176"/>
      <c r="S56" s="1172"/>
      <c r="T56" s="1182"/>
      <c r="U56" s="1116"/>
      <c r="V56" s="1183"/>
      <c r="W56" s="1116"/>
      <c r="X56" s="1182"/>
      <c r="Y56" s="1184"/>
    </row>
    <row r="57" spans="2:26" s="1163" customFormat="1" ht="24.95" hidden="1" customHeight="1">
      <c r="B57" s="2295"/>
      <c r="C57" s="2296"/>
      <c r="D57" s="1176"/>
      <c r="F57" s="1176"/>
      <c r="G57" s="1177"/>
      <c r="H57" s="1179"/>
      <c r="I57" s="1179"/>
      <c r="J57" s="1179"/>
      <c r="K57" s="1179"/>
      <c r="L57" s="1185"/>
      <c r="M57" s="1176"/>
      <c r="N57" s="1176"/>
      <c r="O57" s="1176"/>
      <c r="P57" s="1619"/>
      <c r="Q57" s="1181"/>
      <c r="R57" s="1176"/>
      <c r="S57" s="1172"/>
      <c r="T57" s="1182"/>
      <c r="U57" s="1116"/>
      <c r="V57" s="1183"/>
      <c r="W57" s="1116"/>
      <c r="X57" s="1182"/>
      <c r="Y57" s="1184"/>
    </row>
    <row r="58" spans="2:26" s="1163" customFormat="1" ht="24.95" hidden="1" customHeight="1">
      <c r="B58" s="2295"/>
      <c r="C58" s="2296"/>
      <c r="D58" s="1176"/>
      <c r="F58" s="1176"/>
      <c r="G58" s="1177"/>
      <c r="H58" s="1179"/>
      <c r="I58" s="1179"/>
      <c r="J58" s="1179"/>
      <c r="K58" s="1179"/>
      <c r="L58" s="1185"/>
      <c r="M58" s="1176"/>
      <c r="N58" s="1176"/>
      <c r="O58" s="1176"/>
      <c r="P58" s="1619"/>
      <c r="Q58" s="1181"/>
      <c r="R58" s="1176"/>
      <c r="S58" s="1172"/>
      <c r="T58" s="1182"/>
      <c r="U58" s="1116"/>
      <c r="V58" s="1183"/>
      <c r="W58" s="1116"/>
      <c r="X58" s="1182"/>
      <c r="Y58" s="1184"/>
    </row>
    <row r="59" spans="2:26" s="1163" customFormat="1" ht="24.95" hidden="1" customHeight="1">
      <c r="B59" s="2295"/>
      <c r="C59" s="2296"/>
      <c r="D59" s="1176"/>
      <c r="F59" s="1176"/>
      <c r="G59" s="1177"/>
      <c r="H59" s="1179"/>
      <c r="I59" s="1179"/>
      <c r="J59" s="1179"/>
      <c r="K59" s="1179"/>
      <c r="L59" s="1185"/>
      <c r="M59" s="1176"/>
      <c r="N59" s="1176"/>
      <c r="O59" s="1176"/>
      <c r="P59" s="1619"/>
      <c r="Q59" s="1181"/>
      <c r="R59" s="1176"/>
      <c r="S59" s="1172"/>
      <c r="T59" s="1182"/>
      <c r="U59" s="1116"/>
      <c r="V59" s="1183"/>
      <c r="W59" s="1116"/>
      <c r="X59" s="1182"/>
      <c r="Y59" s="1184"/>
    </row>
    <row r="60" spans="2:26" s="1163" customFormat="1" ht="24.95" hidden="1" customHeight="1">
      <c r="B60" s="2295"/>
      <c r="C60" s="2296"/>
      <c r="D60" s="1176"/>
      <c r="F60" s="1176"/>
      <c r="G60" s="1177"/>
      <c r="H60" s="1178"/>
      <c r="I60" s="1179"/>
      <c r="J60" s="1179"/>
      <c r="K60" s="1179"/>
      <c r="L60" s="1185"/>
      <c r="M60" s="1176"/>
      <c r="N60" s="1176"/>
      <c r="O60" s="1176"/>
      <c r="P60" s="1619"/>
      <c r="Q60" s="1181"/>
      <c r="R60" s="1176"/>
      <c r="S60" s="1172"/>
      <c r="T60" s="1182"/>
      <c r="U60" s="1116"/>
      <c r="V60" s="1183"/>
      <c r="W60" s="1116"/>
      <c r="X60" s="1182"/>
      <c r="Y60" s="1184"/>
    </row>
    <row r="61" spans="2:26" s="1163" customFormat="1" ht="24.95" hidden="1" customHeight="1">
      <c r="B61" s="2295"/>
      <c r="C61" s="2296"/>
      <c r="D61" s="1176"/>
      <c r="F61" s="1176"/>
      <c r="G61" s="1177"/>
      <c r="H61" s="1178"/>
      <c r="I61" s="1179"/>
      <c r="J61" s="1179"/>
      <c r="K61" s="1179"/>
      <c r="L61" s="1185"/>
      <c r="M61" s="1176"/>
      <c r="N61" s="1176"/>
      <c r="O61" s="1176"/>
      <c r="P61" s="1619"/>
      <c r="Q61" s="1181"/>
      <c r="R61" s="1178"/>
      <c r="S61" s="1172"/>
      <c r="T61" s="1182"/>
      <c r="U61" s="1116"/>
      <c r="V61" s="1183"/>
      <c r="W61" s="1116"/>
      <c r="X61" s="1182"/>
      <c r="Y61" s="1184"/>
    </row>
    <row r="62" spans="2:26" s="1163" customFormat="1" ht="24.95" hidden="1" customHeight="1">
      <c r="B62" s="2295"/>
      <c r="C62" s="2296"/>
      <c r="D62" s="1176"/>
      <c r="F62" s="1176"/>
      <c r="G62" s="1177"/>
      <c r="H62" s="1178"/>
      <c r="I62" s="1179"/>
      <c r="J62" s="1179"/>
      <c r="K62" s="1179"/>
      <c r="L62" s="1185"/>
      <c r="M62" s="1176"/>
      <c r="N62" s="1176"/>
      <c r="O62" s="1176"/>
      <c r="P62" s="1619"/>
      <c r="Q62" s="1181"/>
      <c r="R62" s="1178"/>
      <c r="S62" s="1172"/>
      <c r="T62" s="1182"/>
      <c r="U62" s="1116"/>
      <c r="V62" s="1183"/>
      <c r="W62" s="1116"/>
      <c r="X62" s="1182"/>
      <c r="Y62" s="1184"/>
    </row>
    <row r="63" spans="2:26" s="1213" customFormat="1" ht="24.95" hidden="1" customHeight="1">
      <c r="B63" s="2295"/>
      <c r="C63" s="2296"/>
      <c r="D63" s="1176"/>
      <c r="E63" s="1163"/>
      <c r="F63" s="1176"/>
      <c r="G63" s="1177"/>
      <c r="H63" s="1179"/>
      <c r="I63" s="1179"/>
      <c r="J63" s="1179"/>
      <c r="K63" s="1179"/>
      <c r="L63" s="1185"/>
      <c r="M63" s="1176"/>
      <c r="N63" s="1176"/>
      <c r="O63" s="1176"/>
      <c r="P63" s="1619"/>
      <c r="Q63" s="1181"/>
      <c r="R63" s="1178"/>
      <c r="S63" s="1172"/>
      <c r="T63" s="1182"/>
      <c r="U63" s="1116"/>
      <c r="V63" s="1183"/>
      <c r="W63" s="1214"/>
      <c r="X63" s="1182"/>
      <c r="Y63" s="1184"/>
      <c r="Z63" s="1163"/>
    </row>
    <row r="64" spans="2:26" s="1213" customFormat="1" ht="24.95" hidden="1" customHeight="1">
      <c r="B64" s="2295"/>
      <c r="C64" s="2296"/>
      <c r="D64" s="1176"/>
      <c r="E64" s="1163"/>
      <c r="F64" s="1176"/>
      <c r="G64" s="1177"/>
      <c r="H64" s="1178"/>
      <c r="I64" s="1179"/>
      <c r="J64" s="1176"/>
      <c r="K64" s="1179"/>
      <c r="L64" s="1185"/>
      <c r="M64" s="1176"/>
      <c r="N64" s="1176"/>
      <c r="O64" s="1176"/>
      <c r="P64" s="1619"/>
      <c r="Q64" s="1181"/>
      <c r="R64" s="1176"/>
      <c r="S64" s="1172"/>
      <c r="T64" s="1182"/>
      <c r="U64" s="1116"/>
      <c r="V64" s="1183"/>
      <c r="W64" s="1214"/>
      <c r="X64" s="1182"/>
      <c r="Y64" s="1184"/>
      <c r="Z64" s="1163"/>
    </row>
    <row r="65" spans="1:27" s="1213" customFormat="1" ht="24.95" hidden="1" customHeight="1">
      <c r="B65" s="2304"/>
      <c r="C65" s="2305"/>
      <c r="D65" s="1176"/>
      <c r="E65" s="1163"/>
      <c r="F65" s="1176"/>
      <c r="G65" s="1177"/>
      <c r="H65" s="1178"/>
      <c r="I65" s="1179"/>
      <c r="J65" s="1176"/>
      <c r="K65" s="1179"/>
      <c r="L65" s="1185"/>
      <c r="M65" s="1176"/>
      <c r="N65" s="1176"/>
      <c r="O65" s="1176"/>
      <c r="P65" s="1619"/>
      <c r="Q65" s="1181"/>
      <c r="R65" s="1176"/>
      <c r="S65" s="1172"/>
      <c r="T65" s="1182"/>
      <c r="U65" s="1116"/>
      <c r="V65" s="1183"/>
      <c r="W65" s="1214"/>
      <c r="X65" s="1182"/>
      <c r="Y65" s="1184"/>
      <c r="Z65" s="1163"/>
    </row>
    <row r="66" spans="1:27" s="1216" customFormat="1" ht="24.95" hidden="1" customHeight="1">
      <c r="A66" s="1187"/>
      <c r="B66" s="1188"/>
      <c r="C66" s="1188"/>
      <c r="D66" s="1189"/>
      <c r="E66" s="1189"/>
      <c r="F66" s="1189"/>
      <c r="G66" s="1190"/>
      <c r="H66" s="1191"/>
      <c r="I66" s="1191"/>
      <c r="J66" s="1191"/>
      <c r="K66" s="1191"/>
      <c r="L66" s="1215"/>
      <c r="M66" s="2306"/>
      <c r="N66" s="2307"/>
      <c r="O66" s="2308"/>
      <c r="P66" s="1193"/>
      <c r="Q66" s="1194"/>
      <c r="R66" s="1195"/>
      <c r="S66" s="1196"/>
      <c r="T66" s="1620"/>
      <c r="U66" s="1193"/>
      <c r="V66" s="1194"/>
      <c r="X66" s="1620"/>
      <c r="Y66" s="1203"/>
      <c r="Z66" s="1187"/>
    </row>
    <row r="67" spans="1:27" s="1216" customFormat="1" ht="13.5" hidden="1" customHeight="1">
      <c r="A67" s="1187"/>
      <c r="B67" s="1203"/>
      <c r="C67" s="1203"/>
      <c r="D67" s="1187"/>
      <c r="E67" s="1187"/>
      <c r="F67" s="1187"/>
      <c r="G67" s="1217"/>
      <c r="H67" s="1202"/>
      <c r="I67" s="1202"/>
      <c r="J67" s="1202"/>
      <c r="K67" s="1202"/>
      <c r="L67" s="1218"/>
      <c r="M67" s="1198"/>
      <c r="N67" s="1198"/>
      <c r="O67" s="1198"/>
      <c r="P67" s="1199"/>
      <c r="Q67" s="1200"/>
      <c r="R67" s="1187"/>
      <c r="S67" s="1201"/>
      <c r="T67" s="1202"/>
      <c r="U67" s="1187"/>
      <c r="V67" s="1201"/>
      <c r="X67" s="1202"/>
      <c r="Y67" s="1203"/>
      <c r="Z67" s="1187"/>
    </row>
    <row r="68" spans="1:27" s="1162" customFormat="1" ht="17.25" hidden="1" customHeight="1">
      <c r="A68" s="1156"/>
      <c r="B68" s="2319"/>
      <c r="C68" s="2320"/>
      <c r="D68" s="2320"/>
      <c r="E68" s="2320"/>
      <c r="F68" s="2321"/>
      <c r="G68" s="2319"/>
      <c r="H68" s="2320"/>
      <c r="I68" s="2321"/>
      <c r="J68" s="2312"/>
      <c r="K68" s="2312"/>
      <c r="L68" s="2312"/>
      <c r="M68" s="2312"/>
      <c r="N68" s="2312"/>
      <c r="O68" s="2312"/>
      <c r="P68" s="2315"/>
      <c r="Q68" s="2316"/>
      <c r="R68" s="2312"/>
      <c r="S68" s="1157"/>
      <c r="T68" s="2312"/>
      <c r="U68" s="2309"/>
      <c r="V68" s="2309"/>
      <c r="W68" s="2309"/>
      <c r="X68" s="2312"/>
      <c r="Y68" s="2309"/>
      <c r="Z68" s="1156"/>
      <c r="AA68" s="1156"/>
    </row>
    <row r="69" spans="1:27" s="1162" customFormat="1" ht="29.25" hidden="1" customHeight="1">
      <c r="A69" s="1156"/>
      <c r="B69" s="2315"/>
      <c r="C69" s="2316"/>
      <c r="D69" s="2312"/>
      <c r="E69" s="2315"/>
      <c r="F69" s="2316"/>
      <c r="G69" s="2312"/>
      <c r="H69" s="2312"/>
      <c r="I69" s="2312"/>
      <c r="J69" s="2313"/>
      <c r="K69" s="2313"/>
      <c r="L69" s="2313"/>
      <c r="M69" s="2313"/>
      <c r="N69" s="2313"/>
      <c r="O69" s="2313"/>
      <c r="P69" s="2317"/>
      <c r="Q69" s="2318"/>
      <c r="R69" s="2313"/>
      <c r="S69" s="1157"/>
      <c r="T69" s="2313"/>
      <c r="U69" s="2310"/>
      <c r="V69" s="2310"/>
      <c r="W69" s="2310"/>
      <c r="X69" s="2313"/>
      <c r="Y69" s="2310"/>
      <c r="Z69" s="1156"/>
      <c r="AA69" s="1156"/>
    </row>
    <row r="70" spans="1:27" s="1162" customFormat="1" ht="29.25" hidden="1" customHeight="1">
      <c r="A70" s="1156"/>
      <c r="B70" s="2317"/>
      <c r="C70" s="2318"/>
      <c r="D70" s="2314"/>
      <c r="E70" s="2317"/>
      <c r="F70" s="2318"/>
      <c r="G70" s="2314"/>
      <c r="H70" s="2314"/>
      <c r="I70" s="2314"/>
      <c r="J70" s="2314"/>
      <c r="K70" s="2314"/>
      <c r="L70" s="2314"/>
      <c r="M70" s="2314"/>
      <c r="N70" s="2314"/>
      <c r="O70" s="2314"/>
      <c r="P70" s="1617"/>
      <c r="Q70" s="1204"/>
      <c r="R70" s="2314"/>
      <c r="S70" s="1157"/>
      <c r="T70" s="2314"/>
      <c r="U70" s="2311"/>
      <c r="V70" s="2311"/>
      <c r="W70" s="2311"/>
      <c r="X70" s="2314"/>
      <c r="Y70" s="2311"/>
      <c r="Z70" s="1156"/>
      <c r="AA70" s="1156"/>
    </row>
    <row r="71" spans="1:27" s="1162" customFormat="1" ht="12.75" hidden="1" customHeight="1">
      <c r="A71" s="1156"/>
      <c r="B71" s="2319"/>
      <c r="C71" s="2321"/>
      <c r="D71" s="1628"/>
      <c r="E71" s="2319"/>
      <c r="F71" s="2321"/>
      <c r="G71" s="1617"/>
      <c r="H71" s="1617"/>
      <c r="I71" s="1617"/>
      <c r="J71" s="1617"/>
      <c r="K71" s="1617"/>
      <c r="L71" s="1617"/>
      <c r="M71" s="1617"/>
      <c r="N71" s="1617"/>
      <c r="O71" s="1617"/>
      <c r="P71" s="1617"/>
      <c r="Q71" s="1204"/>
      <c r="R71" s="1617"/>
      <c r="S71" s="1157"/>
      <c r="T71" s="1205"/>
      <c r="U71" s="1206"/>
      <c r="V71" s="1206"/>
      <c r="W71" s="1206"/>
      <c r="X71" s="1205"/>
      <c r="Y71" s="1206"/>
      <c r="Z71" s="1156"/>
      <c r="AA71" s="1156"/>
    </row>
    <row r="72" spans="1:27" s="1162" customFormat="1" ht="4.5" hidden="1" customHeight="1">
      <c r="A72" s="1156"/>
      <c r="B72" s="2299"/>
      <c r="C72" s="2300"/>
      <c r="D72" s="2300"/>
      <c r="E72" s="2300"/>
      <c r="F72" s="2300"/>
      <c r="G72" s="2300"/>
      <c r="H72" s="2300"/>
      <c r="I72" s="2300"/>
      <c r="J72" s="2300"/>
      <c r="K72" s="2300"/>
      <c r="L72" s="2300"/>
      <c r="M72" s="2300"/>
      <c r="N72" s="2300"/>
      <c r="O72" s="2300"/>
      <c r="P72" s="2300"/>
      <c r="Q72" s="2300"/>
      <c r="R72" s="2301"/>
      <c r="S72" s="1157"/>
      <c r="T72" s="1158"/>
      <c r="U72" s="1159"/>
      <c r="V72" s="1159"/>
      <c r="W72" s="1160"/>
      <c r="X72" s="1158"/>
      <c r="Y72" s="1161"/>
      <c r="Z72" s="1156"/>
      <c r="AA72" s="1156"/>
    </row>
    <row r="73" spans="1:27" s="1162" customFormat="1" ht="26.25" hidden="1" customHeight="1">
      <c r="A73" s="1156"/>
      <c r="B73" s="1625"/>
      <c r="C73" s="1626"/>
      <c r="D73" s="1207"/>
      <c r="E73" s="1207"/>
      <c r="F73" s="1207"/>
      <c r="G73" s="1207"/>
      <c r="H73" s="1207"/>
      <c r="I73" s="1207"/>
      <c r="J73" s="1207"/>
      <c r="K73" s="1207"/>
      <c r="L73" s="1207"/>
      <c r="M73" s="2322"/>
      <c r="N73" s="2323"/>
      <c r="O73" s="2324"/>
      <c r="P73" s="1208"/>
      <c r="Q73" s="1209"/>
      <c r="R73" s="1210"/>
      <c r="S73" s="1211"/>
      <c r="T73" s="1627"/>
      <c r="U73" s="1208"/>
      <c r="V73" s="1209"/>
      <c r="W73" s="1176"/>
      <c r="X73" s="1627"/>
      <c r="Y73" s="1116"/>
      <c r="Z73" s="1156"/>
      <c r="AA73" s="1156"/>
    </row>
    <row r="74" spans="1:27" s="1213" customFormat="1" ht="24.95" hidden="1" customHeight="1">
      <c r="B74" s="2302"/>
      <c r="C74" s="2303"/>
      <c r="D74" s="1176"/>
      <c r="E74" s="1163"/>
      <c r="F74" s="1176"/>
      <c r="G74" s="1177"/>
      <c r="H74" s="1178"/>
      <c r="I74" s="1179"/>
      <c r="J74" s="1176"/>
      <c r="K74" s="1179"/>
      <c r="L74" s="1185"/>
      <c r="M74" s="1176"/>
      <c r="N74" s="1176"/>
      <c r="O74" s="1176"/>
      <c r="P74" s="1619"/>
      <c r="Q74" s="1181"/>
      <c r="R74" s="1176"/>
      <c r="S74" s="1172"/>
      <c r="T74" s="1182"/>
      <c r="U74" s="1116"/>
      <c r="V74" s="1183"/>
      <c r="W74" s="1214"/>
      <c r="X74" s="1182"/>
      <c r="Y74" s="1184"/>
      <c r="Z74" s="1163"/>
    </row>
    <row r="75" spans="1:27" s="1213" customFormat="1" ht="24.95" hidden="1" customHeight="1">
      <c r="B75" s="2295"/>
      <c r="C75" s="2296"/>
      <c r="D75" s="1176"/>
      <c r="E75" s="1163"/>
      <c r="F75" s="1176"/>
      <c r="G75" s="1177"/>
      <c r="H75" s="1178"/>
      <c r="I75" s="1179"/>
      <c r="J75" s="1179"/>
      <c r="K75" s="1179"/>
      <c r="L75" s="1185"/>
      <c r="M75" s="1176"/>
      <c r="N75" s="1176"/>
      <c r="O75" s="1176"/>
      <c r="P75" s="1619"/>
      <c r="Q75" s="1181"/>
      <c r="R75" s="1176"/>
      <c r="S75" s="1172"/>
      <c r="T75" s="1182"/>
      <c r="U75" s="1116"/>
      <c r="V75" s="1183"/>
      <c r="W75" s="1214"/>
      <c r="X75" s="1182"/>
      <c r="Y75" s="1184"/>
      <c r="Z75" s="1163"/>
    </row>
    <row r="76" spans="1:27" s="1213" customFormat="1" ht="24.95" hidden="1" customHeight="1">
      <c r="B76" s="2295"/>
      <c r="C76" s="2296"/>
      <c r="D76" s="1176"/>
      <c r="E76" s="1163"/>
      <c r="F76" s="1176"/>
      <c r="G76" s="1177"/>
      <c r="H76" s="1179"/>
      <c r="I76" s="1179"/>
      <c r="J76" s="1179"/>
      <c r="K76" s="1179"/>
      <c r="L76" s="1185"/>
      <c r="M76" s="1176"/>
      <c r="N76" s="1176"/>
      <c r="O76" s="1176"/>
      <c r="P76" s="1619"/>
      <c r="Q76" s="1181"/>
      <c r="R76" s="1176"/>
      <c r="S76" s="1172"/>
      <c r="T76" s="1182"/>
      <c r="U76" s="1116"/>
      <c r="V76" s="1183"/>
      <c r="W76" s="1214"/>
      <c r="X76" s="1182"/>
      <c r="Y76" s="1184"/>
      <c r="Z76" s="1163"/>
    </row>
    <row r="77" spans="1:27" s="1213" customFormat="1" ht="24.95" hidden="1" customHeight="1">
      <c r="B77" s="2295"/>
      <c r="C77" s="2296"/>
      <c r="D77" s="1176"/>
      <c r="E77" s="1163"/>
      <c r="F77" s="1176"/>
      <c r="G77" s="1177"/>
      <c r="H77" s="1179"/>
      <c r="I77" s="1179"/>
      <c r="J77" s="1179"/>
      <c r="K77" s="1179"/>
      <c r="L77" s="1185"/>
      <c r="M77" s="1176"/>
      <c r="N77" s="1176"/>
      <c r="O77" s="1176"/>
      <c r="P77" s="1619"/>
      <c r="Q77" s="1181"/>
      <c r="R77" s="1178"/>
      <c r="S77" s="1172"/>
      <c r="T77" s="1182"/>
      <c r="U77" s="1116"/>
      <c r="V77" s="1183"/>
      <c r="W77" s="1214"/>
      <c r="X77" s="1182"/>
      <c r="Y77" s="1184"/>
      <c r="Z77" s="1163"/>
    </row>
    <row r="78" spans="1:27" s="1213" customFormat="1" ht="24.95" hidden="1" customHeight="1">
      <c r="B78" s="2295"/>
      <c r="C78" s="2296"/>
      <c r="D78" s="1176"/>
      <c r="E78" s="1163"/>
      <c r="F78" s="1176"/>
      <c r="G78" s="1177"/>
      <c r="H78" s="1179"/>
      <c r="I78" s="1179"/>
      <c r="J78" s="1179"/>
      <c r="K78" s="1179"/>
      <c r="L78" s="1185"/>
      <c r="M78" s="1176"/>
      <c r="N78" s="1176"/>
      <c r="O78" s="1176"/>
      <c r="P78" s="1619"/>
      <c r="Q78" s="1181"/>
      <c r="R78" s="1176"/>
      <c r="S78" s="1172"/>
      <c r="T78" s="1182"/>
      <c r="U78" s="1116"/>
      <c r="V78" s="1183"/>
      <c r="W78" s="1214"/>
      <c r="X78" s="1182"/>
      <c r="Y78" s="1184"/>
      <c r="Z78" s="1163"/>
    </row>
    <row r="79" spans="1:27" s="1213" customFormat="1" ht="28.5" hidden="1" customHeight="1">
      <c r="B79" s="2295"/>
      <c r="C79" s="2296"/>
      <c r="D79" s="1176"/>
      <c r="E79" s="1163"/>
      <c r="F79" s="1176"/>
      <c r="G79" s="1177"/>
      <c r="H79" s="1179"/>
      <c r="I79" s="1179"/>
      <c r="J79" s="1179"/>
      <c r="K79" s="1179"/>
      <c r="L79" s="1185"/>
      <c r="M79" s="1176"/>
      <c r="N79" s="1176"/>
      <c r="O79" s="1176"/>
      <c r="P79" s="1619"/>
      <c r="Q79" s="1181"/>
      <c r="R79" s="1178"/>
      <c r="S79" s="1172"/>
      <c r="T79" s="1182"/>
      <c r="U79" s="1116"/>
      <c r="V79" s="1183"/>
      <c r="W79" s="1214"/>
      <c r="X79" s="1182"/>
      <c r="Y79" s="1184"/>
      <c r="Z79" s="1163"/>
    </row>
    <row r="80" spans="1:27" s="1213" customFormat="1" ht="24.95" hidden="1" customHeight="1">
      <c r="B80" s="2295"/>
      <c r="C80" s="2296"/>
      <c r="D80" s="1176"/>
      <c r="E80" s="1163"/>
      <c r="F80" s="1176"/>
      <c r="G80" s="1177"/>
      <c r="H80" s="1179"/>
      <c r="I80" s="1179"/>
      <c r="J80" s="1179"/>
      <c r="K80" s="1179"/>
      <c r="L80" s="1185"/>
      <c r="M80" s="1176"/>
      <c r="N80" s="1176"/>
      <c r="O80" s="1176"/>
      <c r="P80" s="1619"/>
      <c r="Q80" s="1181"/>
      <c r="R80" s="1178"/>
      <c r="S80" s="1172"/>
      <c r="T80" s="1182"/>
      <c r="U80" s="1116"/>
      <c r="V80" s="1183"/>
      <c r="W80" s="1214"/>
      <c r="X80" s="1182"/>
      <c r="Y80" s="1184"/>
      <c r="Z80" s="1163"/>
    </row>
    <row r="81" spans="1:27" s="1213" customFormat="1" ht="24.95" hidden="1" customHeight="1">
      <c r="B81" s="2295"/>
      <c r="C81" s="2296"/>
      <c r="D81" s="1176"/>
      <c r="E81" s="1163"/>
      <c r="F81" s="1176"/>
      <c r="G81" s="1177"/>
      <c r="H81" s="1219"/>
      <c r="I81" s="1179"/>
      <c r="J81" s="1179"/>
      <c r="K81" s="1179"/>
      <c r="L81" s="1185"/>
      <c r="M81" s="1176"/>
      <c r="N81" s="1176"/>
      <c r="O81" s="1176"/>
      <c r="P81" s="1619"/>
      <c r="Q81" s="1181"/>
      <c r="R81" s="1178"/>
      <c r="S81" s="1172"/>
      <c r="T81" s="1182"/>
      <c r="U81" s="1116"/>
      <c r="V81" s="1183"/>
      <c r="W81" s="1214"/>
      <c r="X81" s="1182"/>
      <c r="Y81" s="1184"/>
      <c r="Z81" s="1163"/>
    </row>
    <row r="82" spans="1:27" s="1213" customFormat="1" ht="24.95" hidden="1" customHeight="1">
      <c r="B82" s="2295"/>
      <c r="C82" s="2296"/>
      <c r="D82" s="1176"/>
      <c r="E82" s="1163"/>
      <c r="F82" s="1176"/>
      <c r="G82" s="1177"/>
      <c r="H82" s="1179"/>
      <c r="I82" s="1179"/>
      <c r="J82" s="1179"/>
      <c r="K82" s="1179"/>
      <c r="L82" s="1185"/>
      <c r="M82" s="1176"/>
      <c r="N82" s="1176"/>
      <c r="O82" s="1176"/>
      <c r="P82" s="1619"/>
      <c r="Q82" s="1181"/>
      <c r="R82" s="1176"/>
      <c r="S82" s="1172"/>
      <c r="T82" s="1182"/>
      <c r="U82" s="1116"/>
      <c r="V82" s="1183"/>
      <c r="W82" s="1214"/>
      <c r="X82" s="1182"/>
      <c r="Y82" s="1184"/>
      <c r="Z82" s="1163"/>
    </row>
    <row r="83" spans="1:27" s="1213" customFormat="1" ht="24.95" hidden="1" customHeight="1">
      <c r="B83" s="2295"/>
      <c r="C83" s="2296"/>
      <c r="D83" s="1176"/>
      <c r="E83" s="1163"/>
      <c r="F83" s="1176"/>
      <c r="G83" s="1177"/>
      <c r="H83" s="1179"/>
      <c r="I83" s="1179"/>
      <c r="J83" s="1179"/>
      <c r="K83" s="1179"/>
      <c r="L83" s="1185"/>
      <c r="M83" s="1176"/>
      <c r="N83" s="1176"/>
      <c r="O83" s="1176"/>
      <c r="P83" s="1619"/>
      <c r="Q83" s="1181"/>
      <c r="R83" s="1178"/>
      <c r="S83" s="1172"/>
      <c r="T83" s="1182"/>
      <c r="U83" s="1116"/>
      <c r="V83" s="1183"/>
      <c r="W83" s="1214"/>
      <c r="X83" s="1182"/>
      <c r="Y83" s="1184"/>
      <c r="Z83" s="1163"/>
    </row>
    <row r="84" spans="1:27" s="1213" customFormat="1" ht="24.95" hidden="1" customHeight="1">
      <c r="B84" s="2295"/>
      <c r="C84" s="2296"/>
      <c r="D84" s="1176"/>
      <c r="E84" s="1163"/>
      <c r="F84" s="1176"/>
      <c r="G84" s="1177"/>
      <c r="H84" s="1179"/>
      <c r="I84" s="1179"/>
      <c r="J84" s="1179"/>
      <c r="K84" s="1179"/>
      <c r="L84" s="1185"/>
      <c r="M84" s="1176"/>
      <c r="N84" s="1176"/>
      <c r="O84" s="1176"/>
      <c r="P84" s="1619"/>
      <c r="Q84" s="1181"/>
      <c r="R84" s="1178"/>
      <c r="S84" s="1172"/>
      <c r="T84" s="1182"/>
      <c r="U84" s="1116"/>
      <c r="V84" s="1183"/>
      <c r="W84" s="1214"/>
      <c r="X84" s="1182"/>
      <c r="Y84" s="1184"/>
      <c r="Z84" s="1163"/>
    </row>
    <row r="85" spans="1:27" s="1213" customFormat="1" ht="24.95" hidden="1" customHeight="1">
      <c r="B85" s="2295"/>
      <c r="C85" s="2296"/>
      <c r="D85" s="1176"/>
      <c r="E85" s="1163"/>
      <c r="F85" s="1176"/>
      <c r="G85" s="1177"/>
      <c r="H85" s="1179"/>
      <c r="I85" s="1179"/>
      <c r="J85" s="1179"/>
      <c r="K85" s="1179"/>
      <c r="L85" s="1185"/>
      <c r="M85" s="1176"/>
      <c r="N85" s="1176"/>
      <c r="O85" s="1176"/>
      <c r="P85" s="1619"/>
      <c r="Q85" s="1181"/>
      <c r="R85" s="1178"/>
      <c r="S85" s="1172"/>
      <c r="T85" s="1182"/>
      <c r="U85" s="1116"/>
      <c r="V85" s="1183"/>
      <c r="W85" s="1214"/>
      <c r="X85" s="1182"/>
      <c r="Y85" s="1184"/>
      <c r="Z85" s="1163"/>
    </row>
    <row r="86" spans="1:27" s="1213" customFormat="1" ht="24.95" hidden="1" customHeight="1">
      <c r="B86" s="2295"/>
      <c r="C86" s="2296"/>
      <c r="D86" s="1176"/>
      <c r="E86" s="1163"/>
      <c r="F86" s="1176"/>
      <c r="G86" s="1177"/>
      <c r="H86" s="1179"/>
      <c r="I86" s="1179"/>
      <c r="J86" s="1179"/>
      <c r="K86" s="1179"/>
      <c r="L86" s="1185"/>
      <c r="M86" s="1176"/>
      <c r="N86" s="1176"/>
      <c r="O86" s="1176"/>
      <c r="P86" s="1619"/>
      <c r="Q86" s="1181"/>
      <c r="R86" s="1176"/>
      <c r="S86" s="1172"/>
      <c r="T86" s="1182"/>
      <c r="U86" s="1116"/>
      <c r="V86" s="1183"/>
      <c r="W86" s="1214"/>
      <c r="X86" s="1182"/>
      <c r="Y86" s="1184"/>
      <c r="Z86" s="1163"/>
    </row>
    <row r="87" spans="1:27" s="1213" customFormat="1" ht="24.95" hidden="1" customHeight="1">
      <c r="B87" s="2295"/>
      <c r="C87" s="2296"/>
      <c r="D87" s="1176"/>
      <c r="E87" s="1163"/>
      <c r="F87" s="1176"/>
      <c r="G87" s="1177"/>
      <c r="H87" s="1220"/>
      <c r="I87" s="1179"/>
      <c r="J87" s="1179"/>
      <c r="K87" s="1179"/>
      <c r="L87" s="1185"/>
      <c r="M87" s="1176"/>
      <c r="N87" s="1176"/>
      <c r="O87" s="1176"/>
      <c r="P87" s="1619"/>
      <c r="Q87" s="1181"/>
      <c r="R87" s="1176"/>
      <c r="S87" s="1172"/>
      <c r="T87" s="1182"/>
      <c r="U87" s="1116"/>
      <c r="V87" s="1183"/>
      <c r="W87" s="1214"/>
      <c r="X87" s="1182"/>
      <c r="Y87" s="1184"/>
      <c r="Z87" s="1163"/>
    </row>
    <row r="88" spans="1:27" s="1213" customFormat="1" ht="24.95" hidden="1" customHeight="1">
      <c r="B88" s="2295"/>
      <c r="C88" s="2296"/>
      <c r="D88" s="1176"/>
      <c r="E88" s="1163"/>
      <c r="F88" s="1176"/>
      <c r="G88" s="1177"/>
      <c r="H88" s="1220"/>
      <c r="I88" s="1179"/>
      <c r="J88" s="1179"/>
      <c r="K88" s="1179"/>
      <c r="L88" s="1185"/>
      <c r="M88" s="1176"/>
      <c r="N88" s="1176"/>
      <c r="O88" s="1176"/>
      <c r="P88" s="1619"/>
      <c r="Q88" s="1181"/>
      <c r="R88" s="1176"/>
      <c r="S88" s="1172"/>
      <c r="T88" s="1182"/>
      <c r="U88" s="1116"/>
      <c r="V88" s="1183"/>
      <c r="W88" s="1214"/>
      <c r="X88" s="1182"/>
      <c r="Y88" s="1184"/>
      <c r="Z88" s="1163"/>
    </row>
    <row r="89" spans="1:27" s="1213" customFormat="1" ht="24.95" hidden="1" customHeight="1">
      <c r="B89" s="2295"/>
      <c r="C89" s="2296"/>
      <c r="D89" s="1176"/>
      <c r="E89" s="1163"/>
      <c r="F89" s="1176"/>
      <c r="G89" s="1177"/>
      <c r="H89" s="1186"/>
      <c r="I89" s="1179"/>
      <c r="J89" s="1179"/>
      <c r="K89" s="1179"/>
      <c r="L89" s="1185"/>
      <c r="M89" s="1176"/>
      <c r="N89" s="1176"/>
      <c r="O89" s="1176"/>
      <c r="P89" s="1619"/>
      <c r="Q89" s="1181"/>
      <c r="R89" s="1178"/>
      <c r="S89" s="1172"/>
      <c r="T89" s="1182"/>
      <c r="U89" s="1116"/>
      <c r="V89" s="1183"/>
      <c r="W89" s="1214"/>
      <c r="X89" s="1182"/>
      <c r="Y89" s="1184"/>
      <c r="Z89" s="1163"/>
    </row>
    <row r="90" spans="1:27" s="1213" customFormat="1" ht="24.95" hidden="1" customHeight="1">
      <c r="B90" s="2295"/>
      <c r="C90" s="2296"/>
      <c r="D90" s="1176"/>
      <c r="E90" s="1163"/>
      <c r="F90" s="1176"/>
      <c r="G90" s="1177"/>
      <c r="H90" s="1186"/>
      <c r="I90" s="1179"/>
      <c r="J90" s="1179"/>
      <c r="K90" s="1179"/>
      <c r="L90" s="1185"/>
      <c r="M90" s="1176"/>
      <c r="N90" s="1176"/>
      <c r="O90" s="1176"/>
      <c r="P90" s="1619"/>
      <c r="Q90" s="1181"/>
      <c r="R90" s="1178"/>
      <c r="S90" s="1172"/>
      <c r="T90" s="1182"/>
      <c r="U90" s="1116"/>
      <c r="V90" s="1183"/>
      <c r="W90" s="1214"/>
      <c r="X90" s="1182"/>
      <c r="Y90" s="1184"/>
      <c r="Z90" s="1163"/>
    </row>
    <row r="91" spans="1:27" s="1213" customFormat="1" ht="24.95" hidden="1" customHeight="1">
      <c r="B91" s="2295"/>
      <c r="C91" s="2296"/>
      <c r="D91" s="1176"/>
      <c r="E91" s="1163"/>
      <c r="F91" s="1176"/>
      <c r="G91" s="1177"/>
      <c r="H91" s="1220"/>
      <c r="I91" s="1179"/>
      <c r="J91" s="1179"/>
      <c r="K91" s="1179"/>
      <c r="L91" s="1185"/>
      <c r="M91" s="1176"/>
      <c r="N91" s="1176"/>
      <c r="O91" s="1176"/>
      <c r="P91" s="1619"/>
      <c r="Q91" s="1181"/>
      <c r="R91" s="1178"/>
      <c r="S91" s="1172"/>
      <c r="T91" s="1182"/>
      <c r="U91" s="1116"/>
      <c r="V91" s="1183"/>
      <c r="W91" s="1214"/>
      <c r="X91" s="1182"/>
      <c r="Y91" s="1184"/>
      <c r="Z91" s="1163"/>
    </row>
    <row r="92" spans="1:27" s="1213" customFormat="1" ht="24.95" hidden="1" customHeight="1">
      <c r="B92" s="2295"/>
      <c r="C92" s="2296"/>
      <c r="D92" s="1176"/>
      <c r="E92" s="1163"/>
      <c r="F92" s="1176"/>
      <c r="G92" s="1177"/>
      <c r="H92" s="1186"/>
      <c r="I92" s="1179"/>
      <c r="J92" s="1179"/>
      <c r="K92" s="1179"/>
      <c r="L92" s="1185"/>
      <c r="M92" s="1176"/>
      <c r="N92" s="1176"/>
      <c r="O92" s="1176"/>
      <c r="P92" s="1619"/>
      <c r="Q92" s="1181"/>
      <c r="R92" s="1176"/>
      <c r="S92" s="1172"/>
      <c r="T92" s="1182"/>
      <c r="U92" s="1116"/>
      <c r="V92" s="1183"/>
      <c r="W92" s="1214"/>
      <c r="X92" s="1182"/>
      <c r="Y92" s="1184"/>
      <c r="Z92" s="1163"/>
    </row>
    <row r="93" spans="1:27" s="1163" customFormat="1" ht="24.95" hidden="1" customHeight="1">
      <c r="B93" s="2304"/>
      <c r="C93" s="2305"/>
      <c r="D93" s="1176"/>
      <c r="F93" s="1176"/>
      <c r="G93" s="1177"/>
      <c r="H93" s="1220"/>
      <c r="I93" s="1179"/>
      <c r="J93" s="1179"/>
      <c r="K93" s="1179"/>
      <c r="L93" s="1185"/>
      <c r="M93" s="1176"/>
      <c r="N93" s="1176"/>
      <c r="O93" s="1176"/>
      <c r="P93" s="1619"/>
      <c r="Q93" s="1181"/>
      <c r="R93" s="1176"/>
      <c r="S93" s="1172"/>
      <c r="T93" s="1182"/>
      <c r="U93" s="1116"/>
      <c r="V93" s="1183"/>
      <c r="W93" s="1116"/>
      <c r="X93" s="1182"/>
      <c r="Y93" s="1184"/>
    </row>
    <row r="94" spans="1:27" s="1216" customFormat="1" ht="24.95" hidden="1" customHeight="1">
      <c r="A94" s="1187"/>
      <c r="B94" s="1188"/>
      <c r="C94" s="1188"/>
      <c r="D94" s="1189"/>
      <c r="E94" s="1189"/>
      <c r="F94" s="1189"/>
      <c r="G94" s="1190"/>
      <c r="H94" s="1191"/>
      <c r="I94" s="1191"/>
      <c r="J94" s="1191"/>
      <c r="K94" s="1191"/>
      <c r="L94" s="1215"/>
      <c r="M94" s="2306"/>
      <c r="N94" s="2307"/>
      <c r="O94" s="2308"/>
      <c r="P94" s="1193"/>
      <c r="Q94" s="1194"/>
      <c r="R94" s="1195"/>
      <c r="S94" s="1196"/>
      <c r="T94" s="1620"/>
      <c r="U94" s="1193"/>
      <c r="V94" s="1194"/>
      <c r="X94" s="1620"/>
      <c r="Y94" s="1203"/>
      <c r="Z94" s="1187"/>
    </row>
    <row r="95" spans="1:27" s="1163" customFormat="1" ht="6" hidden="1" customHeight="1">
      <c r="B95" s="1221"/>
      <c r="C95" s="1221"/>
      <c r="G95" s="1222"/>
      <c r="H95" s="1223"/>
      <c r="I95" s="1224"/>
      <c r="J95" s="1224"/>
      <c r="K95" s="1224"/>
      <c r="L95" s="1225"/>
      <c r="P95" s="1221"/>
      <c r="Q95" s="1226"/>
      <c r="S95" s="1172"/>
      <c r="T95" s="1224"/>
      <c r="V95" s="1172"/>
      <c r="X95" s="1224"/>
      <c r="Y95" s="1221"/>
    </row>
    <row r="96" spans="1:27" s="1162" customFormat="1" ht="17.25" hidden="1" customHeight="1">
      <c r="A96" s="1156"/>
      <c r="B96" s="2319"/>
      <c r="C96" s="2320"/>
      <c r="D96" s="2320"/>
      <c r="E96" s="2320"/>
      <c r="F96" s="2321"/>
      <c r="G96" s="2319"/>
      <c r="H96" s="2320"/>
      <c r="I96" s="2321"/>
      <c r="J96" s="2312"/>
      <c r="K96" s="2312"/>
      <c r="L96" s="2312"/>
      <c r="M96" s="2312"/>
      <c r="N96" s="2312"/>
      <c r="O96" s="2312"/>
      <c r="P96" s="2315"/>
      <c r="Q96" s="2316"/>
      <c r="R96" s="2312"/>
      <c r="S96" s="1157"/>
      <c r="T96" s="2312"/>
      <c r="U96" s="2309"/>
      <c r="V96" s="2309"/>
      <c r="W96" s="2309"/>
      <c r="X96" s="2312"/>
      <c r="Y96" s="2309"/>
      <c r="Z96" s="1156"/>
      <c r="AA96" s="1156"/>
    </row>
    <row r="97" spans="1:27" s="1162" customFormat="1" ht="29.25" hidden="1" customHeight="1">
      <c r="A97" s="1156"/>
      <c r="B97" s="2315"/>
      <c r="C97" s="2316"/>
      <c r="D97" s="2312"/>
      <c r="E97" s="2315"/>
      <c r="F97" s="2316"/>
      <c r="G97" s="2312"/>
      <c r="H97" s="2312"/>
      <c r="I97" s="2312"/>
      <c r="J97" s="2313"/>
      <c r="K97" s="2313"/>
      <c r="L97" s="2313"/>
      <c r="M97" s="2313"/>
      <c r="N97" s="2313"/>
      <c r="O97" s="2313"/>
      <c r="P97" s="2317"/>
      <c r="Q97" s="2318"/>
      <c r="R97" s="2313"/>
      <c r="S97" s="1157"/>
      <c r="T97" s="2313"/>
      <c r="U97" s="2310"/>
      <c r="V97" s="2310"/>
      <c r="W97" s="2310"/>
      <c r="X97" s="2313"/>
      <c r="Y97" s="2310"/>
      <c r="Z97" s="1156"/>
      <c r="AA97" s="1156"/>
    </row>
    <row r="98" spans="1:27" s="1162" customFormat="1" ht="29.25" hidden="1" customHeight="1">
      <c r="A98" s="1156"/>
      <c r="B98" s="2317"/>
      <c r="C98" s="2318"/>
      <c r="D98" s="2314"/>
      <c r="E98" s="2317"/>
      <c r="F98" s="2318"/>
      <c r="G98" s="2314"/>
      <c r="H98" s="2314"/>
      <c r="I98" s="2314"/>
      <c r="J98" s="2314"/>
      <c r="K98" s="2314"/>
      <c r="L98" s="2314"/>
      <c r="M98" s="2314"/>
      <c r="N98" s="2314"/>
      <c r="O98" s="2314"/>
      <c r="P98" s="1617"/>
      <c r="Q98" s="1204"/>
      <c r="R98" s="2314"/>
      <c r="S98" s="1157"/>
      <c r="T98" s="2314"/>
      <c r="U98" s="2311"/>
      <c r="V98" s="2311"/>
      <c r="W98" s="2311"/>
      <c r="X98" s="2314"/>
      <c r="Y98" s="2311"/>
      <c r="Z98" s="1156"/>
      <c r="AA98" s="1156"/>
    </row>
    <row r="99" spans="1:27" s="1162" customFormat="1" ht="12.75" hidden="1" customHeight="1">
      <c r="A99" s="1156"/>
      <c r="B99" s="2319"/>
      <c r="C99" s="2321"/>
      <c r="D99" s="1628"/>
      <c r="E99" s="2319"/>
      <c r="F99" s="2321"/>
      <c r="G99" s="1617"/>
      <c r="H99" s="1617"/>
      <c r="I99" s="1617"/>
      <c r="J99" s="1617"/>
      <c r="K99" s="1617"/>
      <c r="L99" s="1617"/>
      <c r="M99" s="1617"/>
      <c r="N99" s="1617"/>
      <c r="O99" s="1617"/>
      <c r="P99" s="1617"/>
      <c r="Q99" s="1204"/>
      <c r="R99" s="1617"/>
      <c r="S99" s="1157"/>
      <c r="T99" s="1205"/>
      <c r="U99" s="1206"/>
      <c r="V99" s="1206"/>
      <c r="W99" s="1206"/>
      <c r="X99" s="1205"/>
      <c r="Y99" s="1206"/>
      <c r="Z99" s="1156"/>
      <c r="AA99" s="1156"/>
    </row>
    <row r="100" spans="1:27" s="1162" customFormat="1" ht="4.5" hidden="1" customHeight="1">
      <c r="A100" s="1156"/>
      <c r="B100" s="2299"/>
      <c r="C100" s="2300"/>
      <c r="D100" s="2300"/>
      <c r="E100" s="2300"/>
      <c r="F100" s="2300"/>
      <c r="G100" s="2300"/>
      <c r="H100" s="2300"/>
      <c r="I100" s="2300"/>
      <c r="J100" s="2300"/>
      <c r="K100" s="2300"/>
      <c r="L100" s="2300"/>
      <c r="M100" s="2300"/>
      <c r="N100" s="2300"/>
      <c r="O100" s="2300"/>
      <c r="P100" s="2300"/>
      <c r="Q100" s="2300"/>
      <c r="R100" s="2301"/>
      <c r="S100" s="1157"/>
      <c r="T100" s="1158"/>
      <c r="U100" s="1159"/>
      <c r="V100" s="1159"/>
      <c r="W100" s="1160"/>
      <c r="X100" s="1158"/>
      <c r="Y100" s="1161"/>
      <c r="Z100" s="1156"/>
      <c r="AA100" s="1156"/>
    </row>
    <row r="101" spans="1:27" s="1162" customFormat="1" ht="26.25" hidden="1" customHeight="1">
      <c r="A101" s="1156"/>
      <c r="B101" s="1625"/>
      <c r="C101" s="1626"/>
      <c r="D101" s="1207"/>
      <c r="E101" s="1207"/>
      <c r="F101" s="1207"/>
      <c r="G101" s="1207"/>
      <c r="H101" s="1207"/>
      <c r="I101" s="1207"/>
      <c r="J101" s="1207"/>
      <c r="K101" s="1207"/>
      <c r="L101" s="1207"/>
      <c r="M101" s="2322"/>
      <c r="N101" s="2323"/>
      <c r="O101" s="2324"/>
      <c r="P101" s="1208"/>
      <c r="Q101" s="1209"/>
      <c r="R101" s="1210"/>
      <c r="S101" s="1211"/>
      <c r="T101" s="1627"/>
      <c r="U101" s="1208"/>
      <c r="V101" s="1209"/>
      <c r="W101" s="1176"/>
      <c r="X101" s="1627"/>
      <c r="Y101" s="1116"/>
      <c r="Z101" s="1156"/>
      <c r="AA101" s="1156"/>
    </row>
    <row r="102" spans="1:27" s="1163" customFormat="1" ht="24.95" hidden="1" customHeight="1">
      <c r="B102" s="2302"/>
      <c r="C102" s="2303"/>
      <c r="D102" s="1176"/>
      <c r="F102" s="1176"/>
      <c r="G102" s="1177"/>
      <c r="H102" s="1186"/>
      <c r="I102" s="1179"/>
      <c r="J102" s="1179"/>
      <c r="K102" s="1179"/>
      <c r="L102" s="1185"/>
      <c r="M102" s="1176"/>
      <c r="N102" s="1176"/>
      <c r="O102" s="1176"/>
      <c r="P102" s="1619"/>
      <c r="Q102" s="1181"/>
      <c r="R102" s="1176"/>
      <c r="S102" s="1172"/>
      <c r="T102" s="1182"/>
      <c r="U102" s="1116"/>
      <c r="V102" s="1183"/>
      <c r="W102" s="1116"/>
      <c r="X102" s="1182"/>
      <c r="Y102" s="1184"/>
    </row>
    <row r="103" spans="1:27" s="1163" customFormat="1" ht="24.95" hidden="1" customHeight="1">
      <c r="B103" s="2295"/>
      <c r="C103" s="2296"/>
      <c r="D103" s="1176"/>
      <c r="F103" s="1176"/>
      <c r="G103" s="1177"/>
      <c r="H103" s="1220"/>
      <c r="I103" s="1179"/>
      <c r="J103" s="1179"/>
      <c r="K103" s="1179"/>
      <c r="L103" s="1185"/>
      <c r="M103" s="1176"/>
      <c r="N103" s="1176"/>
      <c r="O103" s="1176"/>
      <c r="P103" s="1619"/>
      <c r="Q103" s="1181"/>
      <c r="R103" s="1176"/>
      <c r="S103" s="1172"/>
      <c r="T103" s="1182"/>
      <c r="U103" s="1116"/>
      <c r="V103" s="1183"/>
      <c r="W103" s="1116"/>
      <c r="X103" s="1182"/>
      <c r="Y103" s="1184"/>
    </row>
    <row r="104" spans="1:27" s="1163" customFormat="1" ht="24.95" hidden="1" customHeight="1">
      <c r="B104" s="2295"/>
      <c r="C104" s="2296"/>
      <c r="D104" s="1176"/>
      <c r="F104" s="1176"/>
      <c r="G104" s="1177"/>
      <c r="H104" s="1186"/>
      <c r="I104" s="1179"/>
      <c r="J104" s="1179"/>
      <c r="K104" s="1179"/>
      <c r="L104" s="1185"/>
      <c r="M104" s="1176"/>
      <c r="N104" s="1176"/>
      <c r="O104" s="1176"/>
      <c r="P104" s="1619"/>
      <c r="Q104" s="1181"/>
      <c r="R104" s="1178"/>
      <c r="S104" s="1172"/>
      <c r="T104" s="1182"/>
      <c r="U104" s="1116"/>
      <c r="V104" s="1183"/>
      <c r="W104" s="1116"/>
      <c r="X104" s="1182"/>
      <c r="Y104" s="1184"/>
    </row>
    <row r="105" spans="1:27" s="1163" customFormat="1" ht="24.95" hidden="1" customHeight="1">
      <c r="B105" s="2295"/>
      <c r="C105" s="2296"/>
      <c r="D105" s="1176"/>
      <c r="F105" s="1176"/>
      <c r="G105" s="1177"/>
      <c r="H105" s="1186"/>
      <c r="I105" s="1179"/>
      <c r="J105" s="1179"/>
      <c r="K105" s="1179"/>
      <c r="L105" s="1185"/>
      <c r="M105" s="1176"/>
      <c r="N105" s="1176"/>
      <c r="O105" s="1176"/>
      <c r="P105" s="1619"/>
      <c r="Q105" s="1181"/>
      <c r="R105" s="1176"/>
      <c r="S105" s="1172"/>
      <c r="T105" s="1182"/>
      <c r="U105" s="1116"/>
      <c r="V105" s="1183"/>
      <c r="W105" s="1116"/>
      <c r="X105" s="1182"/>
      <c r="Y105" s="1184"/>
    </row>
    <row r="106" spans="1:27" s="1163" customFormat="1" ht="24.95" customHeight="1">
      <c r="B106" s="2295">
        <v>65</v>
      </c>
      <c r="C106" s="2296"/>
      <c r="D106" s="1176" t="s">
        <v>379</v>
      </c>
      <c r="E106" s="1163" t="s">
        <v>47</v>
      </c>
      <c r="F106" s="1176"/>
      <c r="G106" s="1177" t="s">
        <v>380</v>
      </c>
      <c r="H106" s="1179" t="s">
        <v>42</v>
      </c>
      <c r="I106" s="1179" t="s">
        <v>43</v>
      </c>
      <c r="J106" s="1179" t="s">
        <v>43</v>
      </c>
      <c r="K106" s="1179" t="s">
        <v>190</v>
      </c>
      <c r="L106" s="1185">
        <v>1990</v>
      </c>
      <c r="M106" s="1176" t="s">
        <v>43</v>
      </c>
      <c r="N106" s="1176"/>
      <c r="O106" s="1176" t="s">
        <v>45</v>
      </c>
      <c r="P106" s="1619">
        <v>1</v>
      </c>
      <c r="Q106" s="1181">
        <v>400000</v>
      </c>
      <c r="R106" s="1176"/>
      <c r="S106" s="1172">
        <f t="shared" ref="S106:S134" si="0">Q106/P106</f>
        <v>400000</v>
      </c>
      <c r="T106" s="1182" t="s">
        <v>1000</v>
      </c>
      <c r="U106" s="1116">
        <v>1</v>
      </c>
      <c r="V106" s="1183">
        <f t="shared" ref="V106:V191" si="1">U106*S106</f>
        <v>400000</v>
      </c>
      <c r="W106" s="1116"/>
      <c r="X106" s="1182" t="s">
        <v>1000</v>
      </c>
      <c r="Y106" s="1184">
        <f t="shared" ref="Y106:Y134" si="2">P106-U106</f>
        <v>0</v>
      </c>
      <c r="Z106" s="1163" t="b">
        <f t="shared" ref="Z106:Z191" si="3">V106=Q106</f>
        <v>1</v>
      </c>
    </row>
    <row r="107" spans="1:27" s="1163" customFormat="1" ht="24.95" hidden="1" customHeight="1">
      <c r="B107" s="2295"/>
      <c r="C107" s="2296"/>
      <c r="D107" s="1176"/>
      <c r="F107" s="1176"/>
      <c r="G107" s="1177"/>
      <c r="H107" s="1179"/>
      <c r="I107" s="1179"/>
      <c r="J107" s="1179"/>
      <c r="K107" s="1179"/>
      <c r="L107" s="1185"/>
      <c r="M107" s="1176"/>
      <c r="N107" s="1176"/>
      <c r="O107" s="1176"/>
      <c r="P107" s="1619"/>
      <c r="Q107" s="1181"/>
      <c r="R107" s="1176"/>
      <c r="S107" s="1172"/>
      <c r="T107" s="1182"/>
      <c r="U107" s="1116"/>
      <c r="V107" s="1183"/>
      <c r="W107" s="1116"/>
      <c r="X107" s="1182"/>
      <c r="Y107" s="1184"/>
    </row>
    <row r="108" spans="1:27" s="1163" customFormat="1" ht="24.95" hidden="1" customHeight="1">
      <c r="B108" s="2295"/>
      <c r="C108" s="2296"/>
      <c r="D108" s="1176"/>
      <c r="F108" s="1176"/>
      <c r="G108" s="1177"/>
      <c r="H108" s="1178"/>
      <c r="I108" s="1179"/>
      <c r="J108" s="1179"/>
      <c r="K108" s="1179"/>
      <c r="L108" s="1185"/>
      <c r="M108" s="1176"/>
      <c r="N108" s="1176"/>
      <c r="O108" s="1176"/>
      <c r="P108" s="1619"/>
      <c r="Q108" s="1181"/>
      <c r="R108" s="1176"/>
      <c r="S108" s="1172"/>
      <c r="T108" s="1182"/>
      <c r="U108" s="1116"/>
      <c r="V108" s="1183"/>
      <c r="W108" s="1116"/>
      <c r="X108" s="1182"/>
      <c r="Y108" s="1184"/>
    </row>
    <row r="109" spans="1:27" s="1163" customFormat="1" ht="24.95" hidden="1" customHeight="1">
      <c r="B109" s="2295"/>
      <c r="C109" s="2296"/>
      <c r="D109" s="1176"/>
      <c r="F109" s="1176"/>
      <c r="G109" s="1177"/>
      <c r="H109" s="1178"/>
      <c r="I109" s="1179"/>
      <c r="J109" s="1179"/>
      <c r="K109" s="1179"/>
      <c r="L109" s="1185"/>
      <c r="M109" s="1176"/>
      <c r="N109" s="1176"/>
      <c r="O109" s="1176"/>
      <c r="P109" s="1619"/>
      <c r="Q109" s="1181"/>
      <c r="R109" s="1178"/>
      <c r="S109" s="1172"/>
      <c r="T109" s="1182"/>
      <c r="U109" s="1116"/>
      <c r="V109" s="1183"/>
      <c r="W109" s="1116"/>
      <c r="X109" s="1182"/>
      <c r="Y109" s="1184"/>
    </row>
    <row r="110" spans="1:27" s="1163" customFormat="1" ht="24.95" hidden="1" customHeight="1">
      <c r="B110" s="2295"/>
      <c r="C110" s="2296"/>
      <c r="D110" s="1176"/>
      <c r="F110" s="1176"/>
      <c r="G110" s="1177"/>
      <c r="H110" s="1179"/>
      <c r="I110" s="1179"/>
      <c r="J110" s="1179"/>
      <c r="K110" s="1179"/>
      <c r="L110" s="1185"/>
      <c r="M110" s="1176"/>
      <c r="N110" s="1176"/>
      <c r="O110" s="1176"/>
      <c r="P110" s="1619"/>
      <c r="Q110" s="1181"/>
      <c r="R110" s="1178"/>
      <c r="S110" s="1172"/>
      <c r="T110" s="1182"/>
      <c r="U110" s="1116"/>
      <c r="V110" s="1183"/>
      <c r="W110" s="1116"/>
      <c r="X110" s="1182"/>
      <c r="Y110" s="1184"/>
    </row>
    <row r="111" spans="1:27" s="1163" customFormat="1" ht="24.95" hidden="1" customHeight="1">
      <c r="B111" s="2295"/>
      <c r="C111" s="2296"/>
      <c r="D111" s="1176"/>
      <c r="F111" s="1176"/>
      <c r="G111" s="1177"/>
      <c r="H111" s="1227"/>
      <c r="I111" s="1228"/>
      <c r="J111" s="1179"/>
      <c r="K111" s="1179"/>
      <c r="L111" s="1185"/>
      <c r="M111" s="1176"/>
      <c r="N111" s="1176"/>
      <c r="O111" s="1176"/>
      <c r="P111" s="1619"/>
      <c r="Q111" s="1181"/>
      <c r="R111" s="1178"/>
      <c r="S111" s="1172"/>
      <c r="T111" s="1182"/>
      <c r="U111" s="1116"/>
      <c r="V111" s="1183"/>
      <c r="W111" s="1116"/>
      <c r="X111" s="1182"/>
      <c r="Y111" s="1184"/>
    </row>
    <row r="112" spans="1:27" s="1163" customFormat="1" ht="24.95" customHeight="1">
      <c r="B112" s="2295">
        <v>71</v>
      </c>
      <c r="C112" s="2296"/>
      <c r="D112" s="1176" t="s">
        <v>392</v>
      </c>
      <c r="E112" s="1163" t="s">
        <v>55</v>
      </c>
      <c r="F112" s="1176"/>
      <c r="G112" s="1177" t="s">
        <v>393</v>
      </c>
      <c r="H112" s="1179" t="s">
        <v>42</v>
      </c>
      <c r="I112" s="1179" t="s">
        <v>43</v>
      </c>
      <c r="J112" s="1179" t="s">
        <v>43</v>
      </c>
      <c r="K112" s="1179" t="s">
        <v>190</v>
      </c>
      <c r="L112" s="1185">
        <v>1991</v>
      </c>
      <c r="M112" s="1176" t="s">
        <v>43</v>
      </c>
      <c r="N112" s="1176"/>
      <c r="O112" s="1176" t="s">
        <v>45</v>
      </c>
      <c r="P112" s="1619">
        <v>2</v>
      </c>
      <c r="Q112" s="1181">
        <v>499500</v>
      </c>
      <c r="R112" s="1178"/>
      <c r="S112" s="1172">
        <f t="shared" si="0"/>
        <v>249750</v>
      </c>
      <c r="T112" s="1182" t="s">
        <v>994</v>
      </c>
      <c r="U112" s="1116">
        <v>2</v>
      </c>
      <c r="V112" s="1183">
        <f t="shared" si="1"/>
        <v>499500</v>
      </c>
      <c r="W112" s="1116"/>
      <c r="X112" s="1182" t="s">
        <v>994</v>
      </c>
      <c r="Y112" s="1184">
        <f>P112-U112</f>
        <v>0</v>
      </c>
      <c r="Z112" s="1163" t="b">
        <f t="shared" si="3"/>
        <v>1</v>
      </c>
    </row>
    <row r="113" spans="1:27" s="1163" customFormat="1" ht="24.95" customHeight="1">
      <c r="B113" s="2295">
        <v>72</v>
      </c>
      <c r="C113" s="2296"/>
      <c r="D113" s="1176" t="s">
        <v>394</v>
      </c>
      <c r="E113" s="1163" t="s">
        <v>55</v>
      </c>
      <c r="F113" s="1176"/>
      <c r="G113" s="1177" t="s">
        <v>395</v>
      </c>
      <c r="H113" s="1179" t="s">
        <v>396</v>
      </c>
      <c r="I113" s="1179" t="s">
        <v>43</v>
      </c>
      <c r="J113" s="1179" t="s">
        <v>43</v>
      </c>
      <c r="K113" s="1179" t="s">
        <v>44</v>
      </c>
      <c r="L113" s="1185">
        <v>1991</v>
      </c>
      <c r="M113" s="1176" t="s">
        <v>43</v>
      </c>
      <c r="N113" s="1176"/>
      <c r="O113" s="1176" t="s">
        <v>45</v>
      </c>
      <c r="P113" s="1619">
        <v>2</v>
      </c>
      <c r="Q113" s="1181">
        <v>877000</v>
      </c>
      <c r="R113" s="1178"/>
      <c r="S113" s="1172">
        <f t="shared" si="0"/>
        <v>438500</v>
      </c>
      <c r="T113" s="1182" t="s">
        <v>1040</v>
      </c>
      <c r="U113" s="1116">
        <v>2</v>
      </c>
      <c r="V113" s="1183">
        <f t="shared" si="1"/>
        <v>877000</v>
      </c>
      <c r="W113" s="1116"/>
      <c r="X113" s="1182" t="s">
        <v>1040</v>
      </c>
      <c r="Y113" s="1184">
        <f t="shared" si="2"/>
        <v>0</v>
      </c>
      <c r="Z113" s="1163" t="b">
        <f t="shared" si="3"/>
        <v>1</v>
      </c>
    </row>
    <row r="114" spans="1:27" s="1163" customFormat="1" ht="24.95" customHeight="1">
      <c r="B114" s="2295">
        <v>73</v>
      </c>
      <c r="C114" s="2296"/>
      <c r="D114" s="1176" t="s">
        <v>397</v>
      </c>
      <c r="E114" s="1163" t="s">
        <v>47</v>
      </c>
      <c r="F114" s="1176"/>
      <c r="G114" s="1177" t="s">
        <v>398</v>
      </c>
      <c r="H114" s="1179" t="s">
        <v>399</v>
      </c>
      <c r="I114" s="1179" t="s">
        <v>43</v>
      </c>
      <c r="J114" s="1179" t="s">
        <v>43</v>
      </c>
      <c r="K114" s="1179" t="s">
        <v>190</v>
      </c>
      <c r="L114" s="1185">
        <v>1991</v>
      </c>
      <c r="M114" s="1176" t="s">
        <v>43</v>
      </c>
      <c r="N114" s="1176"/>
      <c r="O114" s="1176" t="s">
        <v>45</v>
      </c>
      <c r="P114" s="1619">
        <v>1</v>
      </c>
      <c r="Q114" s="1181">
        <v>343500</v>
      </c>
      <c r="R114" s="1176"/>
      <c r="S114" s="1172">
        <f t="shared" si="0"/>
        <v>343500</v>
      </c>
      <c r="T114" s="1182" t="s">
        <v>996</v>
      </c>
      <c r="U114" s="1116">
        <v>1</v>
      </c>
      <c r="V114" s="1183">
        <f t="shared" si="1"/>
        <v>343500</v>
      </c>
      <c r="W114" s="1116"/>
      <c r="X114" s="1182" t="s">
        <v>996</v>
      </c>
      <c r="Y114" s="1184">
        <f t="shared" si="2"/>
        <v>0</v>
      </c>
      <c r="Z114" s="1163" t="b">
        <f t="shared" si="3"/>
        <v>1</v>
      </c>
    </row>
    <row r="115" spans="1:27" s="1163" customFormat="1" ht="24.95" hidden="1" customHeight="1">
      <c r="B115" s="2295"/>
      <c r="C115" s="2296"/>
      <c r="D115" s="1176"/>
      <c r="F115" s="1176"/>
      <c r="G115" s="1177"/>
      <c r="H115" s="1179"/>
      <c r="I115" s="1179"/>
      <c r="J115" s="1179"/>
      <c r="K115" s="1179"/>
      <c r="L115" s="1185"/>
      <c r="M115" s="1176"/>
      <c r="N115" s="1176"/>
      <c r="O115" s="1176"/>
      <c r="P115" s="1619"/>
      <c r="Q115" s="1181"/>
      <c r="R115" s="1178"/>
      <c r="S115" s="1172"/>
      <c r="T115" s="1182"/>
      <c r="U115" s="1116"/>
      <c r="V115" s="1183"/>
      <c r="W115" s="1116"/>
      <c r="X115" s="1182"/>
      <c r="Y115" s="1184"/>
    </row>
    <row r="116" spans="1:27" s="1163" customFormat="1" ht="24.95" hidden="1" customHeight="1">
      <c r="B116" s="2295"/>
      <c r="C116" s="2296"/>
      <c r="D116" s="1176"/>
      <c r="F116" s="1176"/>
      <c r="G116" s="1177"/>
      <c r="H116" s="1179"/>
      <c r="I116" s="1179"/>
      <c r="J116" s="1179"/>
      <c r="K116" s="1179"/>
      <c r="L116" s="1185"/>
      <c r="M116" s="1176"/>
      <c r="N116" s="1176"/>
      <c r="O116" s="1176"/>
      <c r="P116" s="1619"/>
      <c r="Q116" s="1181"/>
      <c r="R116" s="1176"/>
      <c r="S116" s="1172"/>
      <c r="T116" s="1182"/>
      <c r="U116" s="1116"/>
      <c r="V116" s="1183"/>
      <c r="W116" s="1116"/>
      <c r="X116" s="1182"/>
      <c r="Y116" s="1184"/>
    </row>
    <row r="117" spans="1:27" s="1163" customFormat="1" ht="24.95" hidden="1" customHeight="1">
      <c r="B117" s="2295"/>
      <c r="C117" s="2296"/>
      <c r="D117" s="1176"/>
      <c r="F117" s="1176"/>
      <c r="G117" s="1177"/>
      <c r="H117" s="1179"/>
      <c r="I117" s="1179"/>
      <c r="J117" s="1179"/>
      <c r="K117" s="1179"/>
      <c r="L117" s="1185"/>
      <c r="M117" s="1176"/>
      <c r="N117" s="1176"/>
      <c r="O117" s="1176"/>
      <c r="P117" s="1619"/>
      <c r="Q117" s="1181"/>
      <c r="R117" s="1178"/>
      <c r="S117" s="1172"/>
      <c r="T117" s="1182"/>
      <c r="U117" s="1116"/>
      <c r="V117" s="1183"/>
      <c r="W117" s="1116"/>
      <c r="X117" s="1182"/>
      <c r="Y117" s="1184"/>
    </row>
    <row r="118" spans="1:27" s="1163" customFormat="1" ht="24.95" customHeight="1">
      <c r="B118" s="2295">
        <v>77</v>
      </c>
      <c r="C118" s="2296"/>
      <c r="D118" s="1176" t="s">
        <v>406</v>
      </c>
      <c r="E118" s="1163" t="s">
        <v>52</v>
      </c>
      <c r="F118" s="1176"/>
      <c r="G118" s="1177" t="s">
        <v>407</v>
      </c>
      <c r="H118" s="1178" t="s">
        <v>408</v>
      </c>
      <c r="I118" s="1179" t="s">
        <v>43</v>
      </c>
      <c r="J118" s="1179" t="s">
        <v>43</v>
      </c>
      <c r="K118" s="1179" t="s">
        <v>44</v>
      </c>
      <c r="L118" s="1185">
        <v>1991</v>
      </c>
      <c r="M118" s="1176" t="s">
        <v>43</v>
      </c>
      <c r="N118" s="1176"/>
      <c r="O118" s="1176" t="s">
        <v>45</v>
      </c>
      <c r="P118" s="1619">
        <v>4</v>
      </c>
      <c r="Q118" s="1181">
        <v>291200</v>
      </c>
      <c r="R118" s="1178"/>
      <c r="S118" s="1172">
        <f t="shared" si="0"/>
        <v>72800</v>
      </c>
      <c r="T118" s="1182" t="s">
        <v>1040</v>
      </c>
      <c r="U118" s="1116">
        <v>4</v>
      </c>
      <c r="V118" s="1183">
        <f t="shared" si="1"/>
        <v>291200</v>
      </c>
      <c r="W118" s="1116"/>
      <c r="X118" s="1182" t="s">
        <v>1040</v>
      </c>
      <c r="Y118" s="1184">
        <f t="shared" si="2"/>
        <v>0</v>
      </c>
      <c r="Z118" s="1163" t="b">
        <f t="shared" si="3"/>
        <v>1</v>
      </c>
    </row>
    <row r="119" spans="1:27" s="1163" customFormat="1" ht="24.95" customHeight="1">
      <c r="B119" s="2295">
        <v>78</v>
      </c>
      <c r="C119" s="2296"/>
      <c r="D119" s="1176" t="s">
        <v>406</v>
      </c>
      <c r="E119" s="1163" t="s">
        <v>409</v>
      </c>
      <c r="F119" s="1176"/>
      <c r="G119" s="1177" t="s">
        <v>407</v>
      </c>
      <c r="H119" s="1178" t="s">
        <v>410</v>
      </c>
      <c r="I119" s="1179" t="s">
        <v>43</v>
      </c>
      <c r="J119" s="1179" t="s">
        <v>43</v>
      </c>
      <c r="K119" s="1179" t="s">
        <v>44</v>
      </c>
      <c r="L119" s="1185">
        <v>1991</v>
      </c>
      <c r="M119" s="1176" t="s">
        <v>43</v>
      </c>
      <c r="N119" s="1176"/>
      <c r="O119" s="1176" t="s">
        <v>45</v>
      </c>
      <c r="P119" s="1619">
        <v>8</v>
      </c>
      <c r="Q119" s="1181">
        <v>1164000</v>
      </c>
      <c r="R119" s="1178"/>
      <c r="S119" s="1172">
        <f t="shared" si="0"/>
        <v>145500</v>
      </c>
      <c r="T119" s="1182" t="s">
        <v>1040</v>
      </c>
      <c r="U119" s="1116">
        <v>8</v>
      </c>
      <c r="V119" s="1183">
        <f t="shared" si="1"/>
        <v>1164000</v>
      </c>
      <c r="W119" s="1116"/>
      <c r="X119" s="1182" t="s">
        <v>1040</v>
      </c>
      <c r="Y119" s="1184">
        <f t="shared" si="2"/>
        <v>0</v>
      </c>
      <c r="Z119" s="1163" t="b">
        <f t="shared" si="3"/>
        <v>1</v>
      </c>
    </row>
    <row r="120" spans="1:27" s="1163" customFormat="1" ht="24.95" hidden="1" customHeight="1">
      <c r="B120" s="2295"/>
      <c r="C120" s="2296"/>
      <c r="D120" s="1176"/>
      <c r="F120" s="1176"/>
      <c r="G120" s="1177"/>
      <c r="H120" s="1179"/>
      <c r="I120" s="1179"/>
      <c r="J120" s="1179"/>
      <c r="K120" s="1179"/>
      <c r="L120" s="1185"/>
      <c r="M120" s="1176"/>
      <c r="N120" s="1176"/>
      <c r="O120" s="1176"/>
      <c r="P120" s="1619"/>
      <c r="Q120" s="1181"/>
      <c r="R120" s="1178"/>
      <c r="S120" s="1172"/>
      <c r="T120" s="1182"/>
      <c r="U120" s="1116"/>
      <c r="V120" s="1183"/>
      <c r="W120" s="1116"/>
      <c r="X120" s="1182"/>
      <c r="Y120" s="1184"/>
    </row>
    <row r="121" spans="1:27" s="1163" customFormat="1" ht="24.95" customHeight="1">
      <c r="B121" s="2304">
        <v>80</v>
      </c>
      <c r="C121" s="2305"/>
      <c r="D121" s="1176" t="s">
        <v>413</v>
      </c>
      <c r="E121" s="1163" t="s">
        <v>47</v>
      </c>
      <c r="F121" s="1176"/>
      <c r="G121" s="1177" t="s">
        <v>414</v>
      </c>
      <c r="H121" s="1179" t="s">
        <v>42</v>
      </c>
      <c r="I121" s="1179" t="s">
        <v>43</v>
      </c>
      <c r="J121" s="1179" t="s">
        <v>43</v>
      </c>
      <c r="K121" s="1179" t="s">
        <v>44</v>
      </c>
      <c r="L121" s="1185">
        <v>1991</v>
      </c>
      <c r="M121" s="1176" t="s">
        <v>43</v>
      </c>
      <c r="N121" s="1176"/>
      <c r="O121" s="1176" t="s">
        <v>45</v>
      </c>
      <c r="P121" s="1619">
        <v>1</v>
      </c>
      <c r="Q121" s="1181">
        <v>50000</v>
      </c>
      <c r="R121" s="1176"/>
      <c r="S121" s="1172">
        <f t="shared" si="0"/>
        <v>50000</v>
      </c>
      <c r="T121" s="1182" t="s">
        <v>1040</v>
      </c>
      <c r="U121" s="1116">
        <v>1</v>
      </c>
      <c r="V121" s="1183">
        <f t="shared" si="1"/>
        <v>50000</v>
      </c>
      <c r="W121" s="1116"/>
      <c r="X121" s="1182" t="s">
        <v>1040</v>
      </c>
      <c r="Y121" s="1184">
        <f t="shared" si="2"/>
        <v>0</v>
      </c>
      <c r="Z121" s="1163" t="b">
        <f t="shared" si="3"/>
        <v>1</v>
      </c>
    </row>
    <row r="122" spans="1:27" s="1216" customFormat="1" ht="24.95" hidden="1" customHeight="1">
      <c r="A122" s="1187"/>
      <c r="B122" s="1188"/>
      <c r="C122" s="1188"/>
      <c r="D122" s="1189"/>
      <c r="E122" s="1189"/>
      <c r="F122" s="1189"/>
      <c r="G122" s="1190"/>
      <c r="H122" s="1191"/>
      <c r="I122" s="1191"/>
      <c r="J122" s="1191"/>
      <c r="K122" s="1191"/>
      <c r="L122" s="1215"/>
      <c r="M122" s="2306" t="s">
        <v>1082</v>
      </c>
      <c r="N122" s="2307"/>
      <c r="O122" s="2308"/>
      <c r="P122" s="1193">
        <f>SUM(P101:P121)</f>
        <v>19</v>
      </c>
      <c r="Q122" s="1194">
        <f>SUM(Q101:Q121)</f>
        <v>3625200</v>
      </c>
      <c r="R122" s="1195"/>
      <c r="S122" s="1196"/>
      <c r="T122" s="1620" t="s">
        <v>1082</v>
      </c>
      <c r="U122" s="1193">
        <f>SUM(U101:U121)</f>
        <v>19</v>
      </c>
      <c r="V122" s="1194">
        <f>SUM(V101:V121)</f>
        <v>3625200</v>
      </c>
      <c r="X122" s="1620" t="s">
        <v>1082</v>
      </c>
      <c r="Y122" s="1203"/>
      <c r="Z122" s="1187"/>
    </row>
    <row r="123" spans="1:27" s="1216" customFormat="1" ht="9.75" hidden="1" customHeight="1">
      <c r="A123" s="1187"/>
      <c r="B123" s="1188"/>
      <c r="C123" s="1188"/>
      <c r="D123" s="1189"/>
      <c r="E123" s="1189"/>
      <c r="F123" s="1189"/>
      <c r="G123" s="1190"/>
      <c r="H123" s="1191"/>
      <c r="I123" s="1191"/>
      <c r="J123" s="1191"/>
      <c r="K123" s="1191"/>
      <c r="L123" s="1192"/>
      <c r="M123" s="1198"/>
      <c r="N123" s="1198"/>
      <c r="O123" s="1198"/>
      <c r="P123" s="1199"/>
      <c r="Q123" s="1200"/>
      <c r="R123" s="1187"/>
      <c r="S123" s="1201"/>
      <c r="T123" s="1202"/>
      <c r="U123" s="1187"/>
      <c r="V123" s="1201"/>
      <c r="X123" s="1202"/>
      <c r="Y123" s="1203"/>
      <c r="Z123" s="1187"/>
    </row>
    <row r="124" spans="1:27" s="1162" customFormat="1" ht="17.25" hidden="1" customHeight="1">
      <c r="A124" s="1156"/>
      <c r="B124" s="2319" t="s">
        <v>10</v>
      </c>
      <c r="C124" s="2320"/>
      <c r="D124" s="2320"/>
      <c r="E124" s="2320"/>
      <c r="F124" s="2321"/>
      <c r="G124" s="2319" t="s">
        <v>11</v>
      </c>
      <c r="H124" s="2320"/>
      <c r="I124" s="2321"/>
      <c r="J124" s="2312" t="s">
        <v>15</v>
      </c>
      <c r="K124" s="2312" t="s">
        <v>13</v>
      </c>
      <c r="L124" s="2312" t="s">
        <v>700</v>
      </c>
      <c r="M124" s="2312" t="s">
        <v>701</v>
      </c>
      <c r="N124" s="2312" t="s">
        <v>16</v>
      </c>
      <c r="O124" s="2312" t="s">
        <v>702</v>
      </c>
      <c r="P124" s="2315" t="s">
        <v>12</v>
      </c>
      <c r="Q124" s="2316"/>
      <c r="R124" s="2312" t="s">
        <v>17</v>
      </c>
      <c r="S124" s="1157"/>
      <c r="T124" s="2312" t="s">
        <v>1022</v>
      </c>
      <c r="U124" s="2309" t="s">
        <v>1023</v>
      </c>
      <c r="V124" s="2309" t="s">
        <v>1081</v>
      </c>
      <c r="W124" s="2309" t="s">
        <v>732</v>
      </c>
      <c r="X124" s="2312" t="s">
        <v>1022</v>
      </c>
      <c r="Y124" s="2309" t="s">
        <v>1025</v>
      </c>
      <c r="Z124" s="1156"/>
      <c r="AA124" s="1156"/>
    </row>
    <row r="125" spans="1:27" s="1162" customFormat="1" ht="29.25" hidden="1" customHeight="1">
      <c r="A125" s="1156"/>
      <c r="B125" s="2315" t="s">
        <v>18</v>
      </c>
      <c r="C125" s="2316"/>
      <c r="D125" s="2312" t="s">
        <v>19</v>
      </c>
      <c r="E125" s="2315" t="s">
        <v>20</v>
      </c>
      <c r="F125" s="2316"/>
      <c r="G125" s="2312" t="s">
        <v>21</v>
      </c>
      <c r="H125" s="2312" t="s">
        <v>14</v>
      </c>
      <c r="I125" s="2312" t="s">
        <v>505</v>
      </c>
      <c r="J125" s="2313"/>
      <c r="K125" s="2313"/>
      <c r="L125" s="2313"/>
      <c r="M125" s="2313"/>
      <c r="N125" s="2313"/>
      <c r="O125" s="2313"/>
      <c r="P125" s="2317"/>
      <c r="Q125" s="2318"/>
      <c r="R125" s="2313"/>
      <c r="S125" s="1157"/>
      <c r="T125" s="2313"/>
      <c r="U125" s="2310"/>
      <c r="V125" s="2310"/>
      <c r="W125" s="2310"/>
      <c r="X125" s="2313"/>
      <c r="Y125" s="2310"/>
      <c r="Z125" s="1156"/>
      <c r="AA125" s="1156"/>
    </row>
    <row r="126" spans="1:27" s="1162" customFormat="1" ht="29.25" hidden="1" customHeight="1">
      <c r="A126" s="1156"/>
      <c r="B126" s="2317"/>
      <c r="C126" s="2318"/>
      <c r="D126" s="2314"/>
      <c r="E126" s="2317"/>
      <c r="F126" s="2318"/>
      <c r="G126" s="2314"/>
      <c r="H126" s="2314"/>
      <c r="I126" s="2314"/>
      <c r="J126" s="2314"/>
      <c r="K126" s="2314"/>
      <c r="L126" s="2314"/>
      <c r="M126" s="2314"/>
      <c r="N126" s="2314"/>
      <c r="O126" s="2314"/>
      <c r="P126" s="1617" t="s">
        <v>22</v>
      </c>
      <c r="Q126" s="1204" t="s">
        <v>23</v>
      </c>
      <c r="R126" s="2314"/>
      <c r="S126" s="1157"/>
      <c r="T126" s="2314"/>
      <c r="U126" s="2311"/>
      <c r="V126" s="2311"/>
      <c r="W126" s="2311"/>
      <c r="X126" s="2314"/>
      <c r="Y126" s="2311"/>
      <c r="Z126" s="1156"/>
      <c r="AA126" s="1156"/>
    </row>
    <row r="127" spans="1:27" s="1162" customFormat="1" ht="12.75" hidden="1" customHeight="1">
      <c r="A127" s="1156"/>
      <c r="B127" s="2319" t="s">
        <v>24</v>
      </c>
      <c r="C127" s="2321"/>
      <c r="D127" s="1628" t="s">
        <v>25</v>
      </c>
      <c r="E127" s="2319" t="s">
        <v>26</v>
      </c>
      <c r="F127" s="2321"/>
      <c r="G127" s="1617" t="s">
        <v>27</v>
      </c>
      <c r="H127" s="1617" t="s">
        <v>28</v>
      </c>
      <c r="I127" s="1617" t="s">
        <v>29</v>
      </c>
      <c r="J127" s="1617" t="s">
        <v>30</v>
      </c>
      <c r="K127" s="1617" t="s">
        <v>31</v>
      </c>
      <c r="L127" s="1617" t="s">
        <v>32</v>
      </c>
      <c r="M127" s="1617" t="s">
        <v>33</v>
      </c>
      <c r="N127" s="1617" t="s">
        <v>34</v>
      </c>
      <c r="O127" s="1617" t="s">
        <v>35</v>
      </c>
      <c r="P127" s="1617" t="s">
        <v>36</v>
      </c>
      <c r="Q127" s="1204" t="s">
        <v>37</v>
      </c>
      <c r="R127" s="1617" t="s">
        <v>38</v>
      </c>
      <c r="S127" s="1157"/>
      <c r="T127" s="1205"/>
      <c r="U127" s="1206"/>
      <c r="V127" s="1206"/>
      <c r="W127" s="1206"/>
      <c r="X127" s="1205"/>
      <c r="Y127" s="1206"/>
      <c r="Z127" s="1156"/>
      <c r="AA127" s="1156"/>
    </row>
    <row r="128" spans="1:27" s="1162" customFormat="1" ht="4.5" hidden="1" customHeight="1">
      <c r="A128" s="1156"/>
      <c r="B128" s="2299"/>
      <c r="C128" s="2300"/>
      <c r="D128" s="2300"/>
      <c r="E128" s="2300"/>
      <c r="F128" s="2300"/>
      <c r="G128" s="2300"/>
      <c r="H128" s="2300"/>
      <c r="I128" s="2300"/>
      <c r="J128" s="2300"/>
      <c r="K128" s="2300"/>
      <c r="L128" s="2300"/>
      <c r="M128" s="2300"/>
      <c r="N128" s="2300"/>
      <c r="O128" s="2300"/>
      <c r="P128" s="2300"/>
      <c r="Q128" s="2300"/>
      <c r="R128" s="2301"/>
      <c r="S128" s="1157"/>
      <c r="T128" s="1158"/>
      <c r="U128" s="1159"/>
      <c r="V128" s="1159"/>
      <c r="W128" s="1160"/>
      <c r="X128" s="1158"/>
      <c r="Y128" s="1161"/>
      <c r="Z128" s="1156"/>
      <c r="AA128" s="1156"/>
    </row>
    <row r="129" spans="1:27" s="1162" customFormat="1" ht="26.25" hidden="1" customHeight="1">
      <c r="A129" s="1156"/>
      <c r="B129" s="1625"/>
      <c r="C129" s="1626"/>
      <c r="D129" s="1207"/>
      <c r="E129" s="1207"/>
      <c r="F129" s="1207"/>
      <c r="G129" s="1207"/>
      <c r="H129" s="1207"/>
      <c r="I129" s="1207"/>
      <c r="J129" s="1207"/>
      <c r="K129" s="1207"/>
      <c r="L129" s="1207"/>
      <c r="M129" s="2322" t="s">
        <v>1086</v>
      </c>
      <c r="N129" s="2323"/>
      <c r="O129" s="2324"/>
      <c r="P129" s="1208">
        <f>P122</f>
        <v>19</v>
      </c>
      <c r="Q129" s="1209">
        <f>Q122</f>
        <v>3625200</v>
      </c>
      <c r="R129" s="1210"/>
      <c r="S129" s="1211"/>
      <c r="T129" s="1627" t="s">
        <v>1086</v>
      </c>
      <c r="U129" s="1208">
        <f>U122</f>
        <v>19</v>
      </c>
      <c r="V129" s="1209">
        <f>V122</f>
        <v>3625200</v>
      </c>
      <c r="W129" s="1176"/>
      <c r="X129" s="1627" t="s">
        <v>1086</v>
      </c>
      <c r="Y129" s="1116"/>
      <c r="Z129" s="1156"/>
      <c r="AA129" s="1156"/>
    </row>
    <row r="130" spans="1:27" s="1163" customFormat="1" ht="24.95" hidden="1" customHeight="1">
      <c r="B130" s="2302"/>
      <c r="C130" s="2303"/>
      <c r="D130" s="1176"/>
      <c r="F130" s="1176"/>
      <c r="G130" s="1177"/>
      <c r="H130" s="1179"/>
      <c r="I130" s="1179"/>
      <c r="J130" s="1179"/>
      <c r="K130" s="1179"/>
      <c r="L130" s="1185"/>
      <c r="M130" s="1176"/>
      <c r="N130" s="1176"/>
      <c r="O130" s="1176"/>
      <c r="P130" s="1619"/>
      <c r="Q130" s="1181"/>
      <c r="R130" s="1178"/>
      <c r="S130" s="1172"/>
      <c r="T130" s="1182"/>
      <c r="U130" s="1116"/>
      <c r="V130" s="1183"/>
      <c r="W130" s="1116"/>
      <c r="X130" s="1182"/>
      <c r="Y130" s="1184"/>
    </row>
    <row r="131" spans="1:27" s="1163" customFormat="1" ht="24.95" customHeight="1">
      <c r="B131" s="2295">
        <v>82</v>
      </c>
      <c r="C131" s="2296"/>
      <c r="D131" s="1176" t="s">
        <v>419</v>
      </c>
      <c r="E131" s="1163" t="s">
        <v>47</v>
      </c>
      <c r="F131" s="1176"/>
      <c r="G131" s="1177" t="s">
        <v>420</v>
      </c>
      <c r="H131" s="1178" t="s">
        <v>421</v>
      </c>
      <c r="I131" s="1179" t="s">
        <v>43</v>
      </c>
      <c r="J131" s="1179" t="s">
        <v>43</v>
      </c>
      <c r="K131" s="1179" t="s">
        <v>44</v>
      </c>
      <c r="L131" s="1185">
        <v>1991</v>
      </c>
      <c r="M131" s="1176" t="s">
        <v>43</v>
      </c>
      <c r="N131" s="1176"/>
      <c r="O131" s="1176" t="s">
        <v>45</v>
      </c>
      <c r="P131" s="1619">
        <v>1</v>
      </c>
      <c r="Q131" s="1181">
        <v>134000</v>
      </c>
      <c r="R131" s="1176"/>
      <c r="S131" s="1172">
        <f t="shared" si="0"/>
        <v>134000</v>
      </c>
      <c r="T131" s="1182" t="s">
        <v>1040</v>
      </c>
      <c r="U131" s="1116">
        <v>1</v>
      </c>
      <c r="V131" s="1183">
        <f t="shared" si="1"/>
        <v>134000</v>
      </c>
      <c r="W131" s="1116"/>
      <c r="X131" s="1182" t="s">
        <v>1040</v>
      </c>
      <c r="Y131" s="1184">
        <f t="shared" si="2"/>
        <v>0</v>
      </c>
      <c r="Z131" s="1163" t="b">
        <f t="shared" si="3"/>
        <v>1</v>
      </c>
    </row>
    <row r="132" spans="1:27" s="1163" customFormat="1" ht="24.95" hidden="1" customHeight="1">
      <c r="B132" s="2295"/>
      <c r="C132" s="2296"/>
      <c r="D132" s="1176"/>
      <c r="F132" s="1176"/>
      <c r="G132" s="1177"/>
      <c r="H132" s="1179"/>
      <c r="I132" s="1179"/>
      <c r="J132" s="1179"/>
      <c r="K132" s="1179"/>
      <c r="L132" s="1185"/>
      <c r="M132" s="1176"/>
      <c r="N132" s="1176"/>
      <c r="O132" s="1176"/>
      <c r="P132" s="1619"/>
      <c r="Q132" s="1181"/>
      <c r="R132" s="1176"/>
      <c r="S132" s="1172"/>
      <c r="T132" s="1182"/>
      <c r="U132" s="1116"/>
      <c r="V132" s="1183"/>
      <c r="W132" s="1116"/>
      <c r="X132" s="1182"/>
      <c r="Y132" s="1184"/>
    </row>
    <row r="133" spans="1:27" s="1163" customFormat="1" ht="24.95" customHeight="1">
      <c r="B133" s="2295">
        <v>84</v>
      </c>
      <c r="C133" s="2296"/>
      <c r="D133" s="1176" t="s">
        <v>424</v>
      </c>
      <c r="E133" s="1163" t="s">
        <v>47</v>
      </c>
      <c r="F133" s="1176"/>
      <c r="G133" s="1177" t="s">
        <v>425</v>
      </c>
      <c r="H133" s="1179" t="s">
        <v>42</v>
      </c>
      <c r="I133" s="1179" t="s">
        <v>43</v>
      </c>
      <c r="J133" s="1179" t="s">
        <v>43</v>
      </c>
      <c r="K133" s="1179" t="s">
        <v>190</v>
      </c>
      <c r="L133" s="1185">
        <v>1991</v>
      </c>
      <c r="M133" s="1176" t="s">
        <v>43</v>
      </c>
      <c r="N133" s="1176"/>
      <c r="O133" s="1176" t="s">
        <v>45</v>
      </c>
      <c r="P133" s="1619">
        <v>1</v>
      </c>
      <c r="Q133" s="1181">
        <v>3295800</v>
      </c>
      <c r="R133" s="1176"/>
      <c r="S133" s="1172">
        <f t="shared" si="0"/>
        <v>3295800</v>
      </c>
      <c r="T133" s="1182" t="s">
        <v>1009</v>
      </c>
      <c r="U133" s="1116">
        <v>1</v>
      </c>
      <c r="V133" s="1183">
        <f t="shared" si="1"/>
        <v>3295800</v>
      </c>
      <c r="W133" s="1116"/>
      <c r="X133" s="1182" t="s">
        <v>1009</v>
      </c>
      <c r="Y133" s="1184">
        <f t="shared" si="2"/>
        <v>0</v>
      </c>
      <c r="Z133" s="1163" t="b">
        <f t="shared" si="3"/>
        <v>1</v>
      </c>
    </row>
    <row r="134" spans="1:27" s="1163" customFormat="1" ht="24.95" customHeight="1">
      <c r="B134" s="2295">
        <v>85</v>
      </c>
      <c r="C134" s="2296"/>
      <c r="D134" s="1176" t="s">
        <v>426</v>
      </c>
      <c r="E134" s="1163" t="s">
        <v>427</v>
      </c>
      <c r="F134" s="1176"/>
      <c r="G134" s="1177" t="s">
        <v>428</v>
      </c>
      <c r="H134" s="1178" t="s">
        <v>429</v>
      </c>
      <c r="I134" s="1179" t="s">
        <v>43</v>
      </c>
      <c r="J134" s="1179" t="s">
        <v>43</v>
      </c>
      <c r="K134" s="1179" t="s">
        <v>44</v>
      </c>
      <c r="L134" s="1185">
        <v>1991</v>
      </c>
      <c r="M134" s="1176" t="s">
        <v>43</v>
      </c>
      <c r="N134" s="1176"/>
      <c r="O134" s="1176" t="s">
        <v>45</v>
      </c>
      <c r="P134" s="1619">
        <v>6</v>
      </c>
      <c r="Q134" s="1181">
        <v>2220000</v>
      </c>
      <c r="R134" s="1178"/>
      <c r="S134" s="1172">
        <f t="shared" si="0"/>
        <v>370000</v>
      </c>
      <c r="T134" s="1182" t="s">
        <v>1040</v>
      </c>
      <c r="U134" s="1116">
        <v>6</v>
      </c>
      <c r="V134" s="1183">
        <f t="shared" si="1"/>
        <v>2220000</v>
      </c>
      <c r="W134" s="1116"/>
      <c r="X134" s="1182" t="s">
        <v>1040</v>
      </c>
      <c r="Y134" s="1184">
        <f t="shared" si="2"/>
        <v>0</v>
      </c>
      <c r="Z134" s="1163" t="b">
        <f t="shared" si="3"/>
        <v>1</v>
      </c>
    </row>
    <row r="135" spans="1:27" s="1163" customFormat="1" ht="24.95" hidden="1" customHeight="1">
      <c r="B135" s="2295"/>
      <c r="C135" s="2296"/>
      <c r="D135" s="1176"/>
      <c r="F135" s="1176"/>
      <c r="G135" s="1177"/>
      <c r="H135" s="1179"/>
      <c r="I135" s="1179"/>
      <c r="J135" s="1179"/>
      <c r="K135" s="1179"/>
      <c r="L135" s="1185"/>
      <c r="M135" s="1176"/>
      <c r="N135" s="1176"/>
      <c r="O135" s="1176"/>
      <c r="P135" s="1619"/>
      <c r="Q135" s="1181"/>
      <c r="R135" s="1178"/>
      <c r="S135" s="1172"/>
      <c r="T135" s="1182"/>
      <c r="U135" s="1116"/>
      <c r="V135" s="1183"/>
      <c r="W135" s="1116"/>
      <c r="X135" s="1182"/>
      <c r="Y135" s="1184"/>
    </row>
    <row r="136" spans="1:27" s="1163" customFormat="1" ht="24.95" hidden="1" customHeight="1">
      <c r="B136" s="2295"/>
      <c r="C136" s="2296"/>
      <c r="D136" s="1176"/>
      <c r="F136" s="1176"/>
      <c r="G136" s="1177"/>
      <c r="H136" s="1179"/>
      <c r="I136" s="1179"/>
      <c r="J136" s="1179"/>
      <c r="K136" s="1179"/>
      <c r="L136" s="1185"/>
      <c r="M136" s="1176"/>
      <c r="N136" s="1176"/>
      <c r="O136" s="1176"/>
      <c r="P136" s="1619"/>
      <c r="Q136" s="1181"/>
      <c r="R136" s="1178"/>
      <c r="S136" s="1172"/>
      <c r="T136" s="1182"/>
      <c r="U136" s="1116"/>
      <c r="V136" s="1183"/>
      <c r="W136" s="1116"/>
      <c r="X136" s="1182"/>
      <c r="Y136" s="1184"/>
    </row>
    <row r="137" spans="1:27" s="1163" customFormat="1" ht="24.95" customHeight="1">
      <c r="B137" s="2295">
        <v>88</v>
      </c>
      <c r="C137" s="2296"/>
      <c r="D137" s="1176" t="s">
        <v>435</v>
      </c>
      <c r="E137" s="1163" t="s">
        <v>47</v>
      </c>
      <c r="F137" s="1176"/>
      <c r="G137" s="1177" t="s">
        <v>436</v>
      </c>
      <c r="H137" s="1179" t="s">
        <v>437</v>
      </c>
      <c r="I137" s="1179" t="s">
        <v>43</v>
      </c>
      <c r="J137" s="1179" t="s">
        <v>43</v>
      </c>
      <c r="K137" s="1179" t="s">
        <v>190</v>
      </c>
      <c r="L137" s="1185">
        <v>1991</v>
      </c>
      <c r="M137" s="1176" t="s">
        <v>43</v>
      </c>
      <c r="N137" s="1176"/>
      <c r="O137" s="1176" t="s">
        <v>45</v>
      </c>
      <c r="P137" s="1619">
        <v>1</v>
      </c>
      <c r="Q137" s="1181">
        <v>224000</v>
      </c>
      <c r="R137" s="1176"/>
      <c r="S137" s="1172">
        <f>Q137/P137</f>
        <v>224000</v>
      </c>
      <c r="T137" s="1182" t="s">
        <v>1040</v>
      </c>
      <c r="U137" s="1116">
        <v>1</v>
      </c>
      <c r="V137" s="1183">
        <f t="shared" si="1"/>
        <v>224000</v>
      </c>
      <c r="W137" s="1116"/>
      <c r="X137" s="1182" t="s">
        <v>1040</v>
      </c>
      <c r="Y137" s="1184">
        <f>P137-U137</f>
        <v>0</v>
      </c>
      <c r="Z137" s="1163" t="b">
        <f t="shared" si="3"/>
        <v>1</v>
      </c>
    </row>
    <row r="138" spans="1:27" s="1163" customFormat="1" ht="24.95" hidden="1" customHeight="1">
      <c r="B138" s="2295"/>
      <c r="C138" s="2296"/>
      <c r="D138" s="1176"/>
      <c r="F138" s="1176"/>
      <c r="G138" s="1177"/>
      <c r="H138" s="1179"/>
      <c r="I138" s="1179"/>
      <c r="J138" s="1179"/>
      <c r="K138" s="1179"/>
      <c r="L138" s="1185"/>
      <c r="M138" s="1176"/>
      <c r="N138" s="1176"/>
      <c r="O138" s="1176"/>
      <c r="P138" s="1619"/>
      <c r="Q138" s="1181"/>
      <c r="R138" s="1178"/>
      <c r="S138" s="1172"/>
      <c r="T138" s="1182"/>
      <c r="U138" s="1116"/>
      <c r="V138" s="1183"/>
      <c r="W138" s="1116"/>
      <c r="X138" s="1182"/>
      <c r="Y138" s="1184"/>
    </row>
    <row r="139" spans="1:27" s="1163" customFormat="1" ht="24.95" customHeight="1">
      <c r="B139" s="2295">
        <v>90</v>
      </c>
      <c r="C139" s="2296"/>
      <c r="D139" s="1176" t="s">
        <v>440</v>
      </c>
      <c r="E139" s="1163" t="s">
        <v>47</v>
      </c>
      <c r="F139" s="1176"/>
      <c r="G139" s="1177" t="s">
        <v>441</v>
      </c>
      <c r="H139" s="1178" t="s">
        <v>442</v>
      </c>
      <c r="I139" s="1179" t="s">
        <v>43</v>
      </c>
      <c r="J139" s="1179" t="s">
        <v>43</v>
      </c>
      <c r="K139" s="1179" t="s">
        <v>44</v>
      </c>
      <c r="L139" s="1185">
        <v>1991</v>
      </c>
      <c r="M139" s="1176" t="s">
        <v>43</v>
      </c>
      <c r="N139" s="1176"/>
      <c r="O139" s="1176" t="s">
        <v>45</v>
      </c>
      <c r="P139" s="1619">
        <v>1</v>
      </c>
      <c r="Q139" s="1181">
        <v>145000</v>
      </c>
      <c r="R139" s="1176"/>
      <c r="S139" s="1172">
        <f t="shared" ref="S139:S167" si="4">Q139/P139</f>
        <v>145000</v>
      </c>
      <c r="T139" s="1182" t="s">
        <v>1040</v>
      </c>
      <c r="U139" s="1116">
        <v>1</v>
      </c>
      <c r="V139" s="1183">
        <f t="shared" si="1"/>
        <v>145000</v>
      </c>
      <c r="W139" s="1116"/>
      <c r="X139" s="1182" t="s">
        <v>1040</v>
      </c>
      <c r="Y139" s="1184">
        <f t="shared" ref="Y139:Y167" si="5">P139-U139</f>
        <v>0</v>
      </c>
      <c r="Z139" s="1163" t="b">
        <f t="shared" si="3"/>
        <v>1</v>
      </c>
    </row>
    <row r="140" spans="1:27" s="1163" customFormat="1" ht="24.95" hidden="1" customHeight="1">
      <c r="B140" s="2295"/>
      <c r="C140" s="2296"/>
      <c r="D140" s="1176"/>
      <c r="F140" s="1176"/>
      <c r="G140" s="1177"/>
      <c r="H140" s="1186"/>
      <c r="I140" s="1179"/>
      <c r="J140" s="1179"/>
      <c r="K140" s="1179"/>
      <c r="L140" s="1185"/>
      <c r="M140" s="1176"/>
      <c r="N140" s="1176"/>
      <c r="O140" s="1176"/>
      <c r="P140" s="1619"/>
      <c r="Q140" s="1181"/>
      <c r="R140" s="1176"/>
      <c r="S140" s="1172"/>
      <c r="T140" s="1182"/>
      <c r="U140" s="1116"/>
      <c r="V140" s="1183"/>
      <c r="W140" s="1116"/>
      <c r="X140" s="1182"/>
      <c r="Y140" s="1184"/>
    </row>
    <row r="141" spans="1:27" s="1163" customFormat="1" ht="24.95" hidden="1" customHeight="1">
      <c r="B141" s="2295"/>
      <c r="C141" s="2296"/>
      <c r="D141" s="1176"/>
      <c r="F141" s="1176"/>
      <c r="G141" s="1177"/>
      <c r="H141" s="1186"/>
      <c r="I141" s="1179"/>
      <c r="J141" s="1179"/>
      <c r="K141" s="1179"/>
      <c r="L141" s="1185"/>
      <c r="M141" s="1176"/>
      <c r="N141" s="1176"/>
      <c r="O141" s="1176"/>
      <c r="P141" s="1619"/>
      <c r="Q141" s="1181"/>
      <c r="R141" s="1178"/>
      <c r="S141" s="1172"/>
      <c r="T141" s="1182"/>
      <c r="U141" s="1116"/>
      <c r="V141" s="1183"/>
      <c r="W141" s="1116"/>
      <c r="X141" s="1182"/>
      <c r="Y141" s="1184"/>
    </row>
    <row r="142" spans="1:27" s="1163" customFormat="1" ht="24.95" hidden="1" customHeight="1">
      <c r="B142" s="2295"/>
      <c r="C142" s="2296"/>
      <c r="D142" s="1176"/>
      <c r="F142" s="1176"/>
      <c r="G142" s="1177"/>
      <c r="H142" s="1186"/>
      <c r="I142" s="1179"/>
      <c r="J142" s="1179"/>
      <c r="K142" s="1179"/>
      <c r="L142" s="1185"/>
      <c r="M142" s="1176"/>
      <c r="N142" s="1176"/>
      <c r="O142" s="1176"/>
      <c r="P142" s="1619"/>
      <c r="Q142" s="1181"/>
      <c r="R142" s="1176"/>
      <c r="S142" s="1172"/>
      <c r="T142" s="1182"/>
      <c r="U142" s="1116"/>
      <c r="V142" s="1183"/>
      <c r="W142" s="1116"/>
      <c r="X142" s="1182"/>
      <c r="Y142" s="1184"/>
    </row>
    <row r="143" spans="1:27" s="1163" customFormat="1" ht="24.95" hidden="1" customHeight="1">
      <c r="B143" s="2295"/>
      <c r="C143" s="2296"/>
      <c r="D143" s="1176"/>
      <c r="F143" s="1176"/>
      <c r="G143" s="1177"/>
      <c r="H143" s="1179"/>
      <c r="I143" s="1179"/>
      <c r="J143" s="1179"/>
      <c r="K143" s="1179"/>
      <c r="L143" s="1185"/>
      <c r="M143" s="1176"/>
      <c r="N143" s="1176"/>
      <c r="O143" s="1176"/>
      <c r="P143" s="1619"/>
      <c r="Q143" s="1181"/>
      <c r="R143" s="1176"/>
      <c r="S143" s="1172"/>
      <c r="T143" s="1182"/>
      <c r="U143" s="1116"/>
      <c r="V143" s="1183"/>
      <c r="W143" s="1116"/>
      <c r="X143" s="1182"/>
      <c r="Y143" s="1184"/>
    </row>
    <row r="144" spans="1:27" s="1163" customFormat="1" ht="24.95" hidden="1" customHeight="1">
      <c r="B144" s="2295"/>
      <c r="C144" s="2296"/>
      <c r="D144" s="1176"/>
      <c r="F144" s="1176"/>
      <c r="G144" s="1177"/>
      <c r="H144" s="1179"/>
      <c r="I144" s="1179"/>
      <c r="J144" s="1176"/>
      <c r="K144" s="1179"/>
      <c r="L144" s="1185"/>
      <c r="M144" s="1176"/>
      <c r="N144" s="1176"/>
      <c r="O144" s="1176"/>
      <c r="P144" s="1619"/>
      <c r="Q144" s="1181"/>
      <c r="R144" s="1176"/>
      <c r="S144" s="1172"/>
      <c r="T144" s="1182"/>
      <c r="U144" s="1116"/>
      <c r="V144" s="1183"/>
      <c r="W144" s="1116"/>
      <c r="X144" s="1182"/>
      <c r="Y144" s="1184"/>
    </row>
    <row r="145" spans="1:27" s="1163" customFormat="1" ht="24.95" hidden="1" customHeight="1">
      <c r="B145" s="2295"/>
      <c r="C145" s="2296"/>
      <c r="D145" s="1176"/>
      <c r="F145" s="1176"/>
      <c r="G145" s="1177"/>
      <c r="H145" s="1179"/>
      <c r="I145" s="1179"/>
      <c r="J145" s="1176"/>
      <c r="K145" s="1179"/>
      <c r="L145" s="1185"/>
      <c r="M145" s="1176"/>
      <c r="N145" s="1176"/>
      <c r="O145" s="1176"/>
      <c r="P145" s="1619"/>
      <c r="Q145" s="1181"/>
      <c r="R145" s="1176"/>
      <c r="S145" s="1172"/>
      <c r="T145" s="1182"/>
      <c r="U145" s="1116"/>
      <c r="V145" s="1183"/>
      <c r="W145" s="1116"/>
      <c r="X145" s="1182"/>
      <c r="Y145" s="1184"/>
    </row>
    <row r="146" spans="1:27" s="1163" customFormat="1" ht="24.95" hidden="1" customHeight="1">
      <c r="B146" s="2295"/>
      <c r="C146" s="2296"/>
      <c r="D146" s="1176"/>
      <c r="F146" s="1176"/>
      <c r="G146" s="1177"/>
      <c r="H146" s="1179"/>
      <c r="I146" s="1179"/>
      <c r="J146" s="1176"/>
      <c r="K146" s="1179"/>
      <c r="L146" s="1185"/>
      <c r="M146" s="1176"/>
      <c r="N146" s="1176"/>
      <c r="O146" s="1176"/>
      <c r="P146" s="1619"/>
      <c r="Q146" s="1181"/>
      <c r="R146" s="1176"/>
      <c r="S146" s="1172"/>
      <c r="T146" s="1182"/>
      <c r="U146" s="1116"/>
      <c r="V146" s="1183"/>
      <c r="W146" s="1116"/>
      <c r="X146" s="1182"/>
      <c r="Y146" s="1184"/>
    </row>
    <row r="147" spans="1:27" s="1163" customFormat="1" ht="24.95" hidden="1" customHeight="1">
      <c r="B147" s="2295"/>
      <c r="C147" s="2296"/>
      <c r="D147" s="1176"/>
      <c r="F147" s="1176"/>
      <c r="G147" s="1177"/>
      <c r="H147" s="1179"/>
      <c r="I147" s="1179"/>
      <c r="J147" s="1176"/>
      <c r="K147" s="1179"/>
      <c r="L147" s="1185"/>
      <c r="M147" s="1176"/>
      <c r="N147" s="1176"/>
      <c r="O147" s="1176"/>
      <c r="P147" s="1619"/>
      <c r="Q147" s="1181"/>
      <c r="R147" s="1176"/>
      <c r="S147" s="1172"/>
      <c r="T147" s="1182"/>
      <c r="U147" s="1116"/>
      <c r="V147" s="1183"/>
      <c r="W147" s="1116"/>
      <c r="X147" s="1182"/>
      <c r="Y147" s="1184"/>
    </row>
    <row r="148" spans="1:27" s="1163" customFormat="1" ht="24.95" hidden="1" customHeight="1">
      <c r="B148" s="2295"/>
      <c r="C148" s="2296"/>
      <c r="D148" s="1176"/>
      <c r="F148" s="1176"/>
      <c r="G148" s="1177"/>
      <c r="H148" s="1179"/>
      <c r="I148" s="1179"/>
      <c r="J148" s="1179"/>
      <c r="K148" s="1179"/>
      <c r="L148" s="1185"/>
      <c r="M148" s="1176"/>
      <c r="N148" s="1176"/>
      <c r="O148" s="1176"/>
      <c r="P148" s="1619"/>
      <c r="Q148" s="1181"/>
      <c r="R148" s="1176"/>
      <c r="S148" s="1172"/>
      <c r="T148" s="1182"/>
      <c r="U148" s="1116"/>
      <c r="V148" s="1183"/>
      <c r="W148" s="1116"/>
      <c r="X148" s="1182"/>
      <c r="Y148" s="1184"/>
    </row>
    <row r="149" spans="1:27" s="1163" customFormat="1" ht="24.95" hidden="1" customHeight="1">
      <c r="B149" s="2304"/>
      <c r="C149" s="2305"/>
      <c r="D149" s="1176"/>
      <c r="F149" s="1176"/>
      <c r="G149" s="1177"/>
      <c r="H149" s="1179"/>
      <c r="I149" s="1179"/>
      <c r="J149" s="1179"/>
      <c r="K149" s="1179"/>
      <c r="L149" s="1185"/>
      <c r="M149" s="1176"/>
      <c r="N149" s="1176"/>
      <c r="O149" s="1176"/>
      <c r="P149" s="1619"/>
      <c r="Q149" s="1181"/>
      <c r="R149" s="1176"/>
      <c r="S149" s="1172"/>
      <c r="T149" s="1182"/>
      <c r="U149" s="1116"/>
      <c r="V149" s="1183"/>
      <c r="W149" s="1116"/>
      <c r="X149" s="1182"/>
      <c r="Y149" s="1184"/>
    </row>
    <row r="150" spans="1:27" s="1216" customFormat="1" ht="24.95" hidden="1" customHeight="1">
      <c r="A150" s="1187"/>
      <c r="B150" s="1188"/>
      <c r="C150" s="1188"/>
      <c r="D150" s="1189"/>
      <c r="E150" s="1189"/>
      <c r="F150" s="1189"/>
      <c r="G150" s="1190"/>
      <c r="H150" s="1191"/>
      <c r="I150" s="1191"/>
      <c r="J150" s="1191"/>
      <c r="K150" s="1191"/>
      <c r="L150" s="1215"/>
      <c r="M150" s="2306" t="s">
        <v>1082</v>
      </c>
      <c r="N150" s="2307"/>
      <c r="O150" s="2308"/>
      <c r="P150" s="1193">
        <f>SUM(P129:P149)</f>
        <v>29</v>
      </c>
      <c r="Q150" s="1194">
        <f>SUM(Q129:Q149)</f>
        <v>9644000</v>
      </c>
      <c r="R150" s="1195"/>
      <c r="S150" s="1196"/>
      <c r="T150" s="1620" t="s">
        <v>1082</v>
      </c>
      <c r="U150" s="1193">
        <f>SUM(U129:U149)</f>
        <v>29</v>
      </c>
      <c r="V150" s="1194">
        <f>SUM(V129:V149)</f>
        <v>9644000</v>
      </c>
      <c r="X150" s="1620" t="s">
        <v>1082</v>
      </c>
      <c r="Y150" s="1203"/>
      <c r="Z150" s="1187"/>
    </row>
    <row r="151" spans="1:27" s="1163" customFormat="1" ht="11.25" hidden="1" customHeight="1">
      <c r="B151" s="1221"/>
      <c r="C151" s="1221"/>
      <c r="G151" s="1222"/>
      <c r="H151" s="1224"/>
      <c r="I151" s="1224"/>
      <c r="J151" s="1224"/>
      <c r="K151" s="1224"/>
      <c r="L151" s="1225"/>
      <c r="P151" s="1221"/>
      <c r="Q151" s="1226"/>
      <c r="S151" s="1172"/>
      <c r="T151" s="1224"/>
      <c r="V151" s="1172"/>
      <c r="X151" s="1224"/>
      <c r="Y151" s="1221"/>
    </row>
    <row r="152" spans="1:27" s="1162" customFormat="1" ht="17.25" hidden="1" customHeight="1">
      <c r="A152" s="1156"/>
      <c r="B152" s="2319" t="s">
        <v>10</v>
      </c>
      <c r="C152" s="2320"/>
      <c r="D152" s="2320"/>
      <c r="E152" s="2320"/>
      <c r="F152" s="2321"/>
      <c r="G152" s="2319" t="s">
        <v>11</v>
      </c>
      <c r="H152" s="2320"/>
      <c r="I152" s="2321"/>
      <c r="J152" s="2312" t="s">
        <v>15</v>
      </c>
      <c r="K152" s="2312" t="s">
        <v>13</v>
      </c>
      <c r="L152" s="2312" t="s">
        <v>700</v>
      </c>
      <c r="M152" s="2312" t="s">
        <v>701</v>
      </c>
      <c r="N152" s="2312" t="s">
        <v>16</v>
      </c>
      <c r="O152" s="2312" t="s">
        <v>702</v>
      </c>
      <c r="P152" s="2315" t="s">
        <v>12</v>
      </c>
      <c r="Q152" s="2316"/>
      <c r="R152" s="2312" t="s">
        <v>17</v>
      </c>
      <c r="S152" s="1157"/>
      <c r="T152" s="2312" t="s">
        <v>1022</v>
      </c>
      <c r="U152" s="2309" t="s">
        <v>1023</v>
      </c>
      <c r="V152" s="2309" t="s">
        <v>1081</v>
      </c>
      <c r="W152" s="2309" t="s">
        <v>732</v>
      </c>
      <c r="X152" s="2312" t="s">
        <v>1022</v>
      </c>
      <c r="Y152" s="2309" t="s">
        <v>1025</v>
      </c>
      <c r="Z152" s="1156"/>
      <c r="AA152" s="1156"/>
    </row>
    <row r="153" spans="1:27" s="1162" customFormat="1" ht="29.25" hidden="1" customHeight="1">
      <c r="A153" s="1156"/>
      <c r="B153" s="2315" t="s">
        <v>18</v>
      </c>
      <c r="C153" s="2316"/>
      <c r="D153" s="2312" t="s">
        <v>19</v>
      </c>
      <c r="E153" s="2315" t="s">
        <v>20</v>
      </c>
      <c r="F153" s="2316"/>
      <c r="G153" s="2312" t="s">
        <v>21</v>
      </c>
      <c r="H153" s="2312" t="s">
        <v>14</v>
      </c>
      <c r="I153" s="2312" t="s">
        <v>505</v>
      </c>
      <c r="J153" s="2313"/>
      <c r="K153" s="2313"/>
      <c r="L153" s="2313"/>
      <c r="M153" s="2313"/>
      <c r="N153" s="2313"/>
      <c r="O153" s="2313"/>
      <c r="P153" s="2317"/>
      <c r="Q153" s="2318"/>
      <c r="R153" s="2313"/>
      <c r="S153" s="1157"/>
      <c r="T153" s="2313"/>
      <c r="U153" s="2310"/>
      <c r="V153" s="2310"/>
      <c r="W153" s="2310"/>
      <c r="X153" s="2313"/>
      <c r="Y153" s="2310"/>
      <c r="Z153" s="1156"/>
      <c r="AA153" s="1156"/>
    </row>
    <row r="154" spans="1:27" s="1162" customFormat="1" ht="29.25" hidden="1" customHeight="1">
      <c r="A154" s="1156"/>
      <c r="B154" s="2317"/>
      <c r="C154" s="2318"/>
      <c r="D154" s="2314"/>
      <c r="E154" s="2317"/>
      <c r="F154" s="2318"/>
      <c r="G154" s="2314"/>
      <c r="H154" s="2314"/>
      <c r="I154" s="2314"/>
      <c r="J154" s="2314"/>
      <c r="K154" s="2314"/>
      <c r="L154" s="2314"/>
      <c r="M154" s="2314"/>
      <c r="N154" s="2314"/>
      <c r="O154" s="2314"/>
      <c r="P154" s="1617" t="s">
        <v>22</v>
      </c>
      <c r="Q154" s="1204" t="s">
        <v>23</v>
      </c>
      <c r="R154" s="2314"/>
      <c r="S154" s="1157"/>
      <c r="T154" s="2314"/>
      <c r="U154" s="2311"/>
      <c r="V154" s="2311"/>
      <c r="W154" s="2311"/>
      <c r="X154" s="2314"/>
      <c r="Y154" s="2311"/>
      <c r="Z154" s="1156"/>
      <c r="AA154" s="1156"/>
    </row>
    <row r="155" spans="1:27" s="1162" customFormat="1" ht="12.75" hidden="1" customHeight="1">
      <c r="A155" s="1156"/>
      <c r="B155" s="2319" t="s">
        <v>24</v>
      </c>
      <c r="C155" s="2321"/>
      <c r="D155" s="1628" t="s">
        <v>25</v>
      </c>
      <c r="E155" s="2319" t="s">
        <v>26</v>
      </c>
      <c r="F155" s="2321"/>
      <c r="G155" s="1617" t="s">
        <v>27</v>
      </c>
      <c r="H155" s="1617" t="s">
        <v>28</v>
      </c>
      <c r="I155" s="1617" t="s">
        <v>29</v>
      </c>
      <c r="J155" s="1617" t="s">
        <v>30</v>
      </c>
      <c r="K155" s="1617" t="s">
        <v>31</v>
      </c>
      <c r="L155" s="1617" t="s">
        <v>32</v>
      </c>
      <c r="M155" s="1617" t="s">
        <v>33</v>
      </c>
      <c r="N155" s="1617" t="s">
        <v>34</v>
      </c>
      <c r="O155" s="1617" t="s">
        <v>35</v>
      </c>
      <c r="P155" s="1617" t="s">
        <v>36</v>
      </c>
      <c r="Q155" s="1204" t="s">
        <v>37</v>
      </c>
      <c r="R155" s="1617" t="s">
        <v>38</v>
      </c>
      <c r="S155" s="1157"/>
      <c r="T155" s="1205"/>
      <c r="U155" s="1206"/>
      <c r="V155" s="1206"/>
      <c r="W155" s="1206"/>
      <c r="X155" s="1205"/>
      <c r="Y155" s="1206"/>
      <c r="Z155" s="1156"/>
      <c r="AA155" s="1156"/>
    </row>
    <row r="156" spans="1:27" s="1162" customFormat="1" ht="4.5" hidden="1" customHeight="1">
      <c r="A156" s="1156"/>
      <c r="B156" s="2299"/>
      <c r="C156" s="2300"/>
      <c r="D156" s="2300"/>
      <c r="E156" s="2300"/>
      <c r="F156" s="2300"/>
      <c r="G156" s="2300"/>
      <c r="H156" s="2300"/>
      <c r="I156" s="2300"/>
      <c r="J156" s="2300"/>
      <c r="K156" s="2300"/>
      <c r="L156" s="2300"/>
      <c r="M156" s="2300"/>
      <c r="N156" s="2300"/>
      <c r="O156" s="2300"/>
      <c r="P156" s="2300"/>
      <c r="Q156" s="2300"/>
      <c r="R156" s="2301"/>
      <c r="S156" s="1157"/>
      <c r="T156" s="1158"/>
      <c r="U156" s="1159"/>
      <c r="V156" s="1159"/>
      <c r="W156" s="1160"/>
      <c r="X156" s="1158"/>
      <c r="Y156" s="1161"/>
      <c r="Z156" s="1156"/>
      <c r="AA156" s="1156"/>
    </row>
    <row r="157" spans="1:27" s="1162" customFormat="1" ht="26.25" hidden="1" customHeight="1">
      <c r="A157" s="1156"/>
      <c r="B157" s="1625"/>
      <c r="C157" s="1626"/>
      <c r="D157" s="1207"/>
      <c r="E157" s="1207"/>
      <c r="F157" s="1207"/>
      <c r="G157" s="1207"/>
      <c r="H157" s="1207"/>
      <c r="I157" s="1207"/>
      <c r="J157" s="1207"/>
      <c r="K157" s="1207"/>
      <c r="L157" s="1207"/>
      <c r="M157" s="2322" t="s">
        <v>1086</v>
      </c>
      <c r="N157" s="2323"/>
      <c r="O157" s="2324"/>
      <c r="P157" s="1208">
        <f>P150</f>
        <v>29</v>
      </c>
      <c r="Q157" s="1209">
        <f>Q150</f>
        <v>9644000</v>
      </c>
      <c r="R157" s="1210"/>
      <c r="S157" s="1211"/>
      <c r="T157" s="1627" t="s">
        <v>1086</v>
      </c>
      <c r="U157" s="1208">
        <f>U150</f>
        <v>29</v>
      </c>
      <c r="V157" s="1209">
        <f>V150</f>
        <v>9644000</v>
      </c>
      <c r="W157" s="1176"/>
      <c r="X157" s="1627" t="s">
        <v>1086</v>
      </c>
      <c r="Y157" s="1116"/>
      <c r="Z157" s="1156"/>
      <c r="AA157" s="1156"/>
    </row>
    <row r="158" spans="1:27" s="1163" customFormat="1" ht="24.95" customHeight="1">
      <c r="B158" s="2302">
        <v>101</v>
      </c>
      <c r="C158" s="2303"/>
      <c r="D158" s="1176" t="s">
        <v>169</v>
      </c>
      <c r="E158" s="1163" t="s">
        <v>47</v>
      </c>
      <c r="F158" s="1176"/>
      <c r="G158" s="1177" t="s">
        <v>170</v>
      </c>
      <c r="H158" s="1179" t="s">
        <v>42</v>
      </c>
      <c r="I158" s="1179" t="s">
        <v>43</v>
      </c>
      <c r="J158" s="1179" t="s">
        <v>43</v>
      </c>
      <c r="K158" s="1179" t="s">
        <v>190</v>
      </c>
      <c r="L158" s="1185">
        <v>1994</v>
      </c>
      <c r="M158" s="1176" t="s">
        <v>43</v>
      </c>
      <c r="N158" s="1176"/>
      <c r="O158" s="1176" t="s">
        <v>45</v>
      </c>
      <c r="P158" s="1619">
        <v>1</v>
      </c>
      <c r="Q158" s="1181">
        <v>25000</v>
      </c>
      <c r="R158" s="1176"/>
      <c r="S158" s="1172">
        <f t="shared" si="4"/>
        <v>25000</v>
      </c>
      <c r="T158" s="1182" t="s">
        <v>996</v>
      </c>
      <c r="U158" s="1116">
        <v>1</v>
      </c>
      <c r="V158" s="1183">
        <f t="shared" si="1"/>
        <v>25000</v>
      </c>
      <c r="W158" s="1116"/>
      <c r="X158" s="1182" t="s">
        <v>996</v>
      </c>
      <c r="Y158" s="1184">
        <f t="shared" si="5"/>
        <v>0</v>
      </c>
      <c r="Z158" s="1163" t="b">
        <f t="shared" si="3"/>
        <v>1</v>
      </c>
    </row>
    <row r="159" spans="1:27" s="1163" customFormat="1" ht="24.95" hidden="1" customHeight="1">
      <c r="B159" s="2295"/>
      <c r="C159" s="2296"/>
      <c r="D159" s="1176"/>
      <c r="F159" s="1176"/>
      <c r="G159" s="1177"/>
      <c r="H159" s="1179"/>
      <c r="I159" s="1179"/>
      <c r="J159" s="1179"/>
      <c r="K159" s="1179"/>
      <c r="L159" s="1185"/>
      <c r="M159" s="1176"/>
      <c r="N159" s="1176"/>
      <c r="O159" s="1176"/>
      <c r="P159" s="1619"/>
      <c r="Q159" s="1181"/>
      <c r="R159" s="1178"/>
      <c r="S159" s="1172"/>
      <c r="T159" s="1182"/>
      <c r="U159" s="1116"/>
      <c r="V159" s="1183"/>
      <c r="W159" s="1116"/>
      <c r="X159" s="1182"/>
      <c r="Y159" s="1184"/>
    </row>
    <row r="160" spans="1:27" s="1163" customFormat="1" ht="24.95" customHeight="1">
      <c r="B160" s="2295">
        <v>103</v>
      </c>
      <c r="C160" s="2296"/>
      <c r="D160" s="1176" t="s">
        <v>316</v>
      </c>
      <c r="E160" s="1163" t="s">
        <v>75</v>
      </c>
      <c r="F160" s="1176"/>
      <c r="G160" s="1177" t="s">
        <v>317</v>
      </c>
      <c r="H160" s="1179" t="s">
        <v>454</v>
      </c>
      <c r="I160" s="1179" t="s">
        <v>43</v>
      </c>
      <c r="J160" s="1179" t="s">
        <v>43</v>
      </c>
      <c r="K160" s="1179" t="s">
        <v>190</v>
      </c>
      <c r="L160" s="1185">
        <v>1994</v>
      </c>
      <c r="M160" s="1176" t="s">
        <v>43</v>
      </c>
      <c r="N160" s="1176"/>
      <c r="O160" s="1176" t="s">
        <v>45</v>
      </c>
      <c r="P160" s="1619">
        <v>1</v>
      </c>
      <c r="Q160" s="1181">
        <v>5000000</v>
      </c>
      <c r="R160" s="1176"/>
      <c r="S160" s="1172">
        <f>Q160/P160</f>
        <v>5000000</v>
      </c>
      <c r="T160" s="1182" t="s">
        <v>1040</v>
      </c>
      <c r="U160" s="1116">
        <v>1</v>
      </c>
      <c r="V160" s="1183">
        <f t="shared" si="1"/>
        <v>5000000</v>
      </c>
      <c r="W160" s="1116"/>
      <c r="X160" s="1182" t="s">
        <v>1040</v>
      </c>
      <c r="Y160" s="1184">
        <f>P160-U160</f>
        <v>0</v>
      </c>
      <c r="Z160" s="1163" t="b">
        <f t="shared" si="3"/>
        <v>1</v>
      </c>
    </row>
    <row r="161" spans="2:26" s="1163" customFormat="1" ht="24.95" customHeight="1">
      <c r="B161" s="2295">
        <v>104</v>
      </c>
      <c r="C161" s="2296"/>
      <c r="D161" s="1176" t="s">
        <v>175</v>
      </c>
      <c r="E161" s="1163" t="s">
        <v>47</v>
      </c>
      <c r="F161" s="1176"/>
      <c r="G161" s="1177" t="s">
        <v>176</v>
      </c>
      <c r="H161" s="1179" t="s">
        <v>455</v>
      </c>
      <c r="I161" s="1179" t="s">
        <v>43</v>
      </c>
      <c r="J161" s="1179" t="s">
        <v>43</v>
      </c>
      <c r="K161" s="1179" t="s">
        <v>190</v>
      </c>
      <c r="L161" s="1185">
        <v>1994</v>
      </c>
      <c r="M161" s="1176" t="s">
        <v>43</v>
      </c>
      <c r="N161" s="1176"/>
      <c r="O161" s="1176" t="s">
        <v>45</v>
      </c>
      <c r="P161" s="1619">
        <v>1</v>
      </c>
      <c r="Q161" s="1181">
        <v>100000000</v>
      </c>
      <c r="R161" s="1176"/>
      <c r="S161" s="1172">
        <f t="shared" si="4"/>
        <v>100000000</v>
      </c>
      <c r="T161" s="1182" t="s">
        <v>1040</v>
      </c>
      <c r="U161" s="1116">
        <v>1</v>
      </c>
      <c r="V161" s="1183">
        <f t="shared" si="1"/>
        <v>100000000</v>
      </c>
      <c r="W161" s="1116"/>
      <c r="X161" s="1182" t="s">
        <v>1040</v>
      </c>
      <c r="Y161" s="1184">
        <f t="shared" si="5"/>
        <v>0</v>
      </c>
      <c r="Z161" s="1163" t="b">
        <f t="shared" si="3"/>
        <v>1</v>
      </c>
    </row>
    <row r="162" spans="2:26" s="1163" customFormat="1" ht="24.95" customHeight="1">
      <c r="B162" s="2295">
        <v>105</v>
      </c>
      <c r="C162" s="2296"/>
      <c r="D162" s="1176" t="s">
        <v>456</v>
      </c>
      <c r="E162" s="1163" t="s">
        <v>47</v>
      </c>
      <c r="F162" s="1176"/>
      <c r="G162" s="1177" t="s">
        <v>457</v>
      </c>
      <c r="H162" s="1179" t="s">
        <v>458</v>
      </c>
      <c r="I162" s="1179" t="s">
        <v>43</v>
      </c>
      <c r="J162" s="1179" t="s">
        <v>43</v>
      </c>
      <c r="K162" s="1179" t="s">
        <v>190</v>
      </c>
      <c r="L162" s="1185">
        <v>1994</v>
      </c>
      <c r="M162" s="1176" t="s">
        <v>43</v>
      </c>
      <c r="N162" s="1176"/>
      <c r="O162" s="1176" t="s">
        <v>45</v>
      </c>
      <c r="P162" s="1619">
        <v>1</v>
      </c>
      <c r="Q162" s="1181">
        <v>7000000</v>
      </c>
      <c r="R162" s="1176"/>
      <c r="S162" s="1172">
        <f t="shared" si="4"/>
        <v>7000000</v>
      </c>
      <c r="T162" s="1182" t="s">
        <v>943</v>
      </c>
      <c r="U162" s="1116">
        <v>1</v>
      </c>
      <c r="V162" s="1183">
        <f t="shared" si="1"/>
        <v>7000000</v>
      </c>
      <c r="W162" s="1116"/>
      <c r="X162" s="1182" t="s">
        <v>943</v>
      </c>
      <c r="Y162" s="1184">
        <f t="shared" si="5"/>
        <v>0</v>
      </c>
      <c r="Z162" s="1163" t="b">
        <f t="shared" si="3"/>
        <v>1</v>
      </c>
    </row>
    <row r="163" spans="2:26" s="1163" customFormat="1" ht="24.95" customHeight="1">
      <c r="B163" s="2295">
        <v>106</v>
      </c>
      <c r="C163" s="2296"/>
      <c r="D163" s="1176" t="s">
        <v>459</v>
      </c>
      <c r="E163" s="1163" t="s">
        <v>52</v>
      </c>
      <c r="F163" s="1176"/>
      <c r="G163" s="1177" t="s">
        <v>460</v>
      </c>
      <c r="H163" s="1178" t="s">
        <v>461</v>
      </c>
      <c r="I163" s="1179" t="s">
        <v>43</v>
      </c>
      <c r="J163" s="1179" t="s">
        <v>43</v>
      </c>
      <c r="K163" s="1179" t="s">
        <v>190</v>
      </c>
      <c r="L163" s="1185">
        <v>1994</v>
      </c>
      <c r="M163" s="1176" t="s">
        <v>43</v>
      </c>
      <c r="N163" s="1176"/>
      <c r="O163" s="1176" t="s">
        <v>45</v>
      </c>
      <c r="P163" s="1619">
        <v>4</v>
      </c>
      <c r="Q163" s="1181">
        <v>145000</v>
      </c>
      <c r="R163" s="1178"/>
      <c r="S163" s="1172">
        <f t="shared" si="4"/>
        <v>36250</v>
      </c>
      <c r="T163" s="1182" t="s">
        <v>1040</v>
      </c>
      <c r="U163" s="1116">
        <v>4</v>
      </c>
      <c r="V163" s="1183">
        <f t="shared" si="1"/>
        <v>145000</v>
      </c>
      <c r="W163" s="1116"/>
      <c r="X163" s="1182" t="s">
        <v>1040</v>
      </c>
      <c r="Y163" s="1184">
        <f t="shared" si="5"/>
        <v>0</v>
      </c>
      <c r="Z163" s="1163" t="b">
        <f t="shared" si="3"/>
        <v>1</v>
      </c>
    </row>
    <row r="164" spans="2:26" s="1163" customFormat="1" ht="24.95" hidden="1" customHeight="1">
      <c r="B164" s="2295"/>
      <c r="C164" s="2296"/>
      <c r="D164" s="1176"/>
      <c r="F164" s="1176"/>
      <c r="G164" s="1177"/>
      <c r="H164" s="1179"/>
      <c r="I164" s="1179"/>
      <c r="J164" s="1179"/>
      <c r="K164" s="1179"/>
      <c r="L164" s="1185"/>
      <c r="M164" s="1176"/>
      <c r="N164" s="1176"/>
      <c r="O164" s="1176"/>
      <c r="P164" s="1619"/>
      <c r="Q164" s="1181"/>
      <c r="R164" s="1178"/>
      <c r="S164" s="1172"/>
      <c r="T164" s="1182"/>
      <c r="U164" s="1116"/>
      <c r="V164" s="1183"/>
      <c r="W164" s="1116"/>
      <c r="X164" s="1182"/>
      <c r="Y164" s="1184"/>
    </row>
    <row r="165" spans="2:26" s="1163" customFormat="1" ht="24.95" hidden="1" customHeight="1">
      <c r="B165" s="2295"/>
      <c r="C165" s="2296"/>
      <c r="D165" s="1176"/>
      <c r="F165" s="1176"/>
      <c r="G165" s="1177"/>
      <c r="H165" s="1179"/>
      <c r="I165" s="1179"/>
      <c r="J165" s="1179"/>
      <c r="K165" s="1179"/>
      <c r="L165" s="1185"/>
      <c r="M165" s="1176"/>
      <c r="N165" s="1176"/>
      <c r="O165" s="1176"/>
      <c r="P165" s="1619"/>
      <c r="Q165" s="1181"/>
      <c r="R165" s="1178"/>
      <c r="S165" s="1172"/>
      <c r="T165" s="1182"/>
      <c r="U165" s="1116"/>
      <c r="V165" s="1183"/>
      <c r="W165" s="1116"/>
      <c r="X165" s="1182"/>
      <c r="Y165" s="1184"/>
    </row>
    <row r="166" spans="2:26" s="1163" customFormat="1" ht="24.95" hidden="1" customHeight="1">
      <c r="B166" s="2295"/>
      <c r="C166" s="2296"/>
      <c r="D166" s="1176"/>
      <c r="F166" s="1176"/>
      <c r="G166" s="1177"/>
      <c r="H166" s="1179"/>
      <c r="I166" s="1179"/>
      <c r="J166" s="1179"/>
      <c r="K166" s="1179"/>
      <c r="L166" s="1185"/>
      <c r="M166" s="1176"/>
      <c r="N166" s="1176"/>
      <c r="O166" s="1176"/>
      <c r="P166" s="1619"/>
      <c r="Q166" s="1181"/>
      <c r="R166" s="1178"/>
      <c r="S166" s="1172"/>
      <c r="T166" s="1182"/>
      <c r="U166" s="1116"/>
      <c r="V166" s="1183"/>
      <c r="W166" s="1116"/>
      <c r="X166" s="1182"/>
      <c r="Y166" s="1184"/>
    </row>
    <row r="167" spans="2:26" s="1163" customFormat="1" ht="24.95" customHeight="1">
      <c r="B167" s="2295">
        <v>110</v>
      </c>
      <c r="C167" s="2296"/>
      <c r="D167" s="1176" t="s">
        <v>466</v>
      </c>
      <c r="E167" s="1163" t="s">
        <v>55</v>
      </c>
      <c r="F167" s="1176"/>
      <c r="G167" s="1177" t="s">
        <v>467</v>
      </c>
      <c r="H167" s="1178" t="s">
        <v>468</v>
      </c>
      <c r="I167" s="1179" t="s">
        <v>43</v>
      </c>
      <c r="J167" s="1179" t="s">
        <v>43</v>
      </c>
      <c r="K167" s="1179" t="s">
        <v>186</v>
      </c>
      <c r="L167" s="1185">
        <v>1994</v>
      </c>
      <c r="M167" s="1176" t="s">
        <v>43</v>
      </c>
      <c r="N167" s="1176"/>
      <c r="O167" s="1176" t="s">
        <v>45</v>
      </c>
      <c r="P167" s="1619">
        <v>2</v>
      </c>
      <c r="Q167" s="1181">
        <v>7000000</v>
      </c>
      <c r="R167" s="1178"/>
      <c r="S167" s="1172">
        <f t="shared" si="4"/>
        <v>3500000</v>
      </c>
      <c r="T167" s="1182" t="s">
        <v>971</v>
      </c>
      <c r="U167" s="1116">
        <v>2</v>
      </c>
      <c r="V167" s="1183">
        <f t="shared" si="1"/>
        <v>7000000</v>
      </c>
      <c r="W167" s="1116"/>
      <c r="X167" s="1182" t="s">
        <v>971</v>
      </c>
      <c r="Y167" s="1184">
        <f t="shared" si="5"/>
        <v>0</v>
      </c>
      <c r="Z167" s="1163" t="b">
        <f t="shared" si="3"/>
        <v>1</v>
      </c>
    </row>
    <row r="168" spans="2:26" s="1163" customFormat="1" ht="24.95" hidden="1" customHeight="1">
      <c r="B168" s="2295"/>
      <c r="C168" s="2296"/>
      <c r="D168" s="1176"/>
      <c r="F168" s="1176"/>
      <c r="G168" s="1177"/>
      <c r="H168" s="1179"/>
      <c r="I168" s="1179"/>
      <c r="J168" s="1179"/>
      <c r="K168" s="1179"/>
      <c r="L168" s="1185"/>
      <c r="M168" s="1176"/>
      <c r="N168" s="1176"/>
      <c r="O168" s="1176"/>
      <c r="P168" s="1619"/>
      <c r="Q168" s="1181"/>
      <c r="R168" s="1176"/>
      <c r="S168" s="1172"/>
      <c r="T168" s="1182"/>
      <c r="U168" s="1116"/>
      <c r="V168" s="1183"/>
      <c r="W168" s="1116"/>
      <c r="X168" s="1182"/>
      <c r="Y168" s="1184"/>
    </row>
    <row r="169" spans="2:26" s="1163" customFormat="1" ht="24.95" customHeight="1">
      <c r="B169" s="2295">
        <v>112</v>
      </c>
      <c r="C169" s="2296"/>
      <c r="D169" s="1176" t="s">
        <v>470</v>
      </c>
      <c r="E169" s="1163" t="s">
        <v>47</v>
      </c>
      <c r="F169" s="1176"/>
      <c r="G169" s="1177" t="s">
        <v>471</v>
      </c>
      <c r="H169" s="1179" t="s">
        <v>472</v>
      </c>
      <c r="I169" s="1179" t="s">
        <v>43</v>
      </c>
      <c r="J169" s="1179" t="s">
        <v>43</v>
      </c>
      <c r="K169" s="1179" t="s">
        <v>190</v>
      </c>
      <c r="L169" s="1185">
        <v>1994</v>
      </c>
      <c r="M169" s="1176" t="s">
        <v>43</v>
      </c>
      <c r="N169" s="1176"/>
      <c r="O169" s="1176" t="s">
        <v>45</v>
      </c>
      <c r="P169" s="1619">
        <v>1</v>
      </c>
      <c r="Q169" s="1181">
        <v>30950000</v>
      </c>
      <c r="R169" s="1176"/>
      <c r="S169" s="1172">
        <f>Q169/P169</f>
        <v>30950000</v>
      </c>
      <c r="T169" s="1182" t="s">
        <v>972</v>
      </c>
      <c r="U169" s="1116">
        <v>1</v>
      </c>
      <c r="V169" s="1183">
        <f t="shared" si="1"/>
        <v>30950000</v>
      </c>
      <c r="W169" s="1116"/>
      <c r="X169" s="1182" t="s">
        <v>972</v>
      </c>
      <c r="Y169" s="1184">
        <f>P169-U169</f>
        <v>0</v>
      </c>
      <c r="Z169" s="1163" t="b">
        <f t="shared" si="3"/>
        <v>1</v>
      </c>
    </row>
    <row r="170" spans="2:26" s="1163" customFormat="1" ht="24.95" hidden="1" customHeight="1">
      <c r="B170" s="2295"/>
      <c r="C170" s="2296"/>
      <c r="D170" s="1176"/>
      <c r="F170" s="1176"/>
      <c r="G170" s="1177"/>
      <c r="H170" s="1179"/>
      <c r="I170" s="1179"/>
      <c r="J170" s="1176"/>
      <c r="K170" s="1179"/>
      <c r="L170" s="1185"/>
      <c r="M170" s="1176"/>
      <c r="N170" s="1176"/>
      <c r="O170" s="1176"/>
      <c r="P170" s="1619"/>
      <c r="Q170" s="1181"/>
      <c r="R170" s="1176"/>
      <c r="S170" s="1172"/>
      <c r="T170" s="1182"/>
      <c r="U170" s="1116"/>
      <c r="V170" s="1183"/>
      <c r="W170" s="1116"/>
      <c r="X170" s="1182"/>
      <c r="Y170" s="1184"/>
    </row>
    <row r="171" spans="2:26" s="1163" customFormat="1" ht="24.95" hidden="1" customHeight="1">
      <c r="B171" s="2295"/>
      <c r="C171" s="2296"/>
      <c r="D171" s="1176"/>
      <c r="F171" s="1176"/>
      <c r="G171" s="1177"/>
      <c r="H171" s="1179"/>
      <c r="I171" s="1179"/>
      <c r="J171" s="1179"/>
      <c r="K171" s="1179"/>
      <c r="L171" s="1185"/>
      <c r="M171" s="1176"/>
      <c r="N171" s="1176"/>
      <c r="O171" s="1176"/>
      <c r="P171" s="1619"/>
      <c r="Q171" s="1181"/>
      <c r="R171" s="1176"/>
      <c r="S171" s="1172"/>
      <c r="T171" s="1182"/>
      <c r="U171" s="1116"/>
      <c r="V171" s="1183"/>
      <c r="W171" s="1116"/>
      <c r="X171" s="1182"/>
      <c r="Y171" s="1184"/>
    </row>
    <row r="172" spans="2:26" s="1163" customFormat="1" ht="24.95" hidden="1" customHeight="1">
      <c r="B172" s="2295"/>
      <c r="C172" s="2296"/>
      <c r="D172" s="1176"/>
      <c r="F172" s="1176"/>
      <c r="G172" s="1177"/>
      <c r="H172" s="1186"/>
      <c r="I172" s="1179"/>
      <c r="J172" s="1179"/>
      <c r="K172" s="1179"/>
      <c r="L172" s="1185"/>
      <c r="M172" s="1176"/>
      <c r="N172" s="1176"/>
      <c r="O172" s="1176"/>
      <c r="P172" s="1619"/>
      <c r="Q172" s="1181"/>
      <c r="R172" s="1176"/>
      <c r="S172" s="1172"/>
      <c r="T172" s="1182"/>
      <c r="U172" s="1116"/>
      <c r="V172" s="1183"/>
      <c r="W172" s="1116"/>
      <c r="X172" s="1182"/>
      <c r="Y172" s="1184"/>
    </row>
    <row r="173" spans="2:26" s="1163" customFormat="1" ht="24.95" hidden="1" customHeight="1">
      <c r="B173" s="2295"/>
      <c r="C173" s="2296"/>
      <c r="D173" s="1176"/>
      <c r="F173" s="1176"/>
      <c r="G173" s="1177"/>
      <c r="H173" s="1186"/>
      <c r="I173" s="1179"/>
      <c r="J173" s="1179"/>
      <c r="K173" s="1179"/>
      <c r="L173" s="1185"/>
      <c r="M173" s="1176"/>
      <c r="N173" s="1176"/>
      <c r="O173" s="1176"/>
      <c r="P173" s="1619"/>
      <c r="Q173" s="1181"/>
      <c r="R173" s="1178"/>
      <c r="S173" s="1172"/>
      <c r="T173" s="1182"/>
      <c r="U173" s="1116"/>
      <c r="V173" s="1183"/>
      <c r="W173" s="1116"/>
      <c r="X173" s="1182"/>
      <c r="Y173" s="1184"/>
    </row>
    <row r="174" spans="2:26" s="1163" customFormat="1" ht="24.95" hidden="1" customHeight="1">
      <c r="B174" s="2295"/>
      <c r="C174" s="2296"/>
      <c r="D174" s="1176"/>
      <c r="F174" s="1176"/>
      <c r="G174" s="1177"/>
      <c r="H174" s="1186"/>
      <c r="I174" s="1179"/>
      <c r="J174" s="1179"/>
      <c r="K174" s="1179"/>
      <c r="L174" s="1185"/>
      <c r="M174" s="1176"/>
      <c r="N174" s="1176"/>
      <c r="O174" s="1176"/>
      <c r="P174" s="1619"/>
      <c r="Q174" s="1181"/>
      <c r="R174" s="1178"/>
      <c r="S174" s="1172"/>
      <c r="T174" s="1182"/>
      <c r="U174" s="1116"/>
      <c r="V174" s="1183"/>
      <c r="W174" s="1116"/>
      <c r="X174" s="1182"/>
      <c r="Y174" s="1184"/>
    </row>
    <row r="175" spans="2:26" s="1163" customFormat="1" ht="24.95" hidden="1" customHeight="1">
      <c r="B175" s="2295"/>
      <c r="C175" s="2296"/>
      <c r="D175" s="1176"/>
      <c r="F175" s="1176"/>
      <c r="G175" s="1177"/>
      <c r="H175" s="1186"/>
      <c r="I175" s="1179"/>
      <c r="J175" s="1179"/>
      <c r="K175" s="1179"/>
      <c r="L175" s="1185"/>
      <c r="M175" s="1176"/>
      <c r="N175" s="1176"/>
      <c r="O175" s="1176"/>
      <c r="P175" s="1619"/>
      <c r="Q175" s="1181"/>
      <c r="R175" s="1178"/>
      <c r="S175" s="1172"/>
      <c r="T175" s="1182"/>
      <c r="U175" s="1182"/>
      <c r="V175" s="1183"/>
      <c r="W175" s="1116"/>
      <c r="X175" s="1182"/>
      <c r="Y175" s="1184"/>
    </row>
    <row r="176" spans="2:26" s="1163" customFormat="1" ht="24.95" hidden="1" customHeight="1">
      <c r="B176" s="2295"/>
      <c r="C176" s="2296"/>
      <c r="D176" s="1176"/>
      <c r="F176" s="1176"/>
      <c r="G176" s="1177"/>
      <c r="H176" s="1186"/>
      <c r="I176" s="1179"/>
      <c r="J176" s="1179"/>
      <c r="K176" s="1179"/>
      <c r="L176" s="1185"/>
      <c r="M176" s="1176"/>
      <c r="N176" s="1176"/>
      <c r="O176" s="1176"/>
      <c r="P176" s="1619"/>
      <c r="Q176" s="1181"/>
      <c r="R176" s="1178"/>
      <c r="S176" s="1172"/>
      <c r="T176" s="1182"/>
      <c r="U176" s="1116"/>
      <c r="V176" s="1183"/>
      <c r="W176" s="1116"/>
      <c r="X176" s="1182"/>
      <c r="Y176" s="1184"/>
    </row>
    <row r="177" spans="1:27" s="1163" customFormat="1" ht="24.95" hidden="1" customHeight="1">
      <c r="B177" s="2304"/>
      <c r="C177" s="2305"/>
      <c r="D177" s="1176"/>
      <c r="F177" s="1176"/>
      <c r="G177" s="1177"/>
      <c r="H177" s="1179"/>
      <c r="I177" s="1179"/>
      <c r="J177" s="1179"/>
      <c r="K177" s="1179"/>
      <c r="L177" s="1185"/>
      <c r="M177" s="1176"/>
      <c r="N177" s="1176"/>
      <c r="O177" s="1176"/>
      <c r="P177" s="1619"/>
      <c r="Q177" s="1181"/>
      <c r="R177" s="1176"/>
      <c r="S177" s="1172"/>
      <c r="T177" s="1182"/>
      <c r="U177" s="1116"/>
      <c r="V177" s="1183"/>
      <c r="W177" s="1116"/>
      <c r="X177" s="1182"/>
      <c r="Y177" s="1184"/>
    </row>
    <row r="178" spans="1:27" s="1216" customFormat="1" ht="24.95" hidden="1" customHeight="1">
      <c r="A178" s="1187"/>
      <c r="B178" s="1188"/>
      <c r="C178" s="1188"/>
      <c r="D178" s="1189"/>
      <c r="E178" s="1189"/>
      <c r="F178" s="1189"/>
      <c r="G178" s="1190"/>
      <c r="H178" s="1191"/>
      <c r="I178" s="1191"/>
      <c r="J178" s="1191"/>
      <c r="K178" s="1191"/>
      <c r="L178" s="1215"/>
      <c r="M178" s="2306" t="s">
        <v>1082</v>
      </c>
      <c r="N178" s="2307"/>
      <c r="O178" s="2308"/>
      <c r="P178" s="1193">
        <f>SUM(P157:P177)</f>
        <v>40</v>
      </c>
      <c r="Q178" s="1194">
        <f>SUM(Q157:Q177)</f>
        <v>159764000</v>
      </c>
      <c r="R178" s="1195"/>
      <c r="S178" s="1196"/>
      <c r="T178" s="1620" t="s">
        <v>1082</v>
      </c>
      <c r="U178" s="1193">
        <f>SUM(U157:U177)</f>
        <v>40</v>
      </c>
      <c r="V178" s="1194">
        <f>SUM(V157:V177)</f>
        <v>159764000</v>
      </c>
      <c r="X178" s="1620" t="s">
        <v>1082</v>
      </c>
      <c r="Y178" s="1203"/>
      <c r="Z178" s="1187"/>
    </row>
    <row r="179" spans="1:27" s="1163" customFormat="1" ht="11.25" hidden="1" customHeight="1">
      <c r="B179" s="1221"/>
      <c r="C179" s="1221"/>
      <c r="G179" s="1222"/>
      <c r="H179" s="1224"/>
      <c r="I179" s="1224"/>
      <c r="J179" s="1224"/>
      <c r="K179" s="1224"/>
      <c r="L179" s="1225"/>
      <c r="P179" s="1221"/>
      <c r="Q179" s="1226"/>
      <c r="S179" s="1172"/>
      <c r="T179" s="1224"/>
      <c r="V179" s="1172"/>
      <c r="X179" s="1224"/>
      <c r="Y179" s="1221"/>
    </row>
    <row r="180" spans="1:27" s="1162" customFormat="1" ht="17.25" hidden="1" customHeight="1">
      <c r="A180" s="1156"/>
      <c r="B180" s="2319" t="s">
        <v>10</v>
      </c>
      <c r="C180" s="2320"/>
      <c r="D180" s="2320"/>
      <c r="E180" s="2320"/>
      <c r="F180" s="2321"/>
      <c r="G180" s="2319" t="s">
        <v>11</v>
      </c>
      <c r="H180" s="2320"/>
      <c r="I180" s="2321"/>
      <c r="J180" s="2312" t="s">
        <v>15</v>
      </c>
      <c r="K180" s="2312" t="s">
        <v>13</v>
      </c>
      <c r="L180" s="2312" t="s">
        <v>700</v>
      </c>
      <c r="M180" s="2312" t="s">
        <v>701</v>
      </c>
      <c r="N180" s="2312" t="s">
        <v>16</v>
      </c>
      <c r="O180" s="2312" t="s">
        <v>702</v>
      </c>
      <c r="P180" s="2315" t="s">
        <v>12</v>
      </c>
      <c r="Q180" s="2316"/>
      <c r="R180" s="2312" t="s">
        <v>17</v>
      </c>
      <c r="S180" s="1157"/>
      <c r="T180" s="2312" t="s">
        <v>1022</v>
      </c>
      <c r="U180" s="2309" t="s">
        <v>1023</v>
      </c>
      <c r="V180" s="2309" t="s">
        <v>1081</v>
      </c>
      <c r="W180" s="2309" t="s">
        <v>732</v>
      </c>
      <c r="X180" s="2312" t="s">
        <v>1022</v>
      </c>
      <c r="Y180" s="2309" t="s">
        <v>1025</v>
      </c>
      <c r="Z180" s="1156"/>
      <c r="AA180" s="1156"/>
    </row>
    <row r="181" spans="1:27" s="1162" customFormat="1" ht="29.25" hidden="1" customHeight="1">
      <c r="A181" s="1156"/>
      <c r="B181" s="2315" t="s">
        <v>18</v>
      </c>
      <c r="C181" s="2316"/>
      <c r="D181" s="2312" t="s">
        <v>19</v>
      </c>
      <c r="E181" s="2315" t="s">
        <v>20</v>
      </c>
      <c r="F181" s="2316"/>
      <c r="G181" s="2312" t="s">
        <v>21</v>
      </c>
      <c r="H181" s="2312" t="s">
        <v>14</v>
      </c>
      <c r="I181" s="2312" t="s">
        <v>505</v>
      </c>
      <c r="J181" s="2313"/>
      <c r="K181" s="2313"/>
      <c r="L181" s="2313"/>
      <c r="M181" s="2313"/>
      <c r="N181" s="2313"/>
      <c r="O181" s="2313"/>
      <c r="P181" s="2317"/>
      <c r="Q181" s="2318"/>
      <c r="R181" s="2313"/>
      <c r="S181" s="1157"/>
      <c r="T181" s="2313"/>
      <c r="U181" s="2310"/>
      <c r="V181" s="2310"/>
      <c r="W181" s="2310"/>
      <c r="X181" s="2313"/>
      <c r="Y181" s="2310"/>
      <c r="Z181" s="1156"/>
      <c r="AA181" s="1156"/>
    </row>
    <row r="182" spans="1:27" s="1162" customFormat="1" ht="29.25" hidden="1" customHeight="1">
      <c r="A182" s="1156"/>
      <c r="B182" s="2317"/>
      <c r="C182" s="2318"/>
      <c r="D182" s="2314"/>
      <c r="E182" s="2317"/>
      <c r="F182" s="2318"/>
      <c r="G182" s="2314"/>
      <c r="H182" s="2314"/>
      <c r="I182" s="2314"/>
      <c r="J182" s="2314"/>
      <c r="K182" s="2314"/>
      <c r="L182" s="2314"/>
      <c r="M182" s="2314"/>
      <c r="N182" s="2314"/>
      <c r="O182" s="2314"/>
      <c r="P182" s="1617" t="s">
        <v>22</v>
      </c>
      <c r="Q182" s="1204" t="s">
        <v>23</v>
      </c>
      <c r="R182" s="2314"/>
      <c r="S182" s="1157"/>
      <c r="T182" s="2314"/>
      <c r="U182" s="2311"/>
      <c r="V182" s="2311"/>
      <c r="W182" s="2311"/>
      <c r="X182" s="2314"/>
      <c r="Y182" s="2311"/>
      <c r="Z182" s="1156"/>
      <c r="AA182" s="1156"/>
    </row>
    <row r="183" spans="1:27" s="1162" customFormat="1" ht="12.75" hidden="1" customHeight="1">
      <c r="A183" s="1156"/>
      <c r="B183" s="2319" t="s">
        <v>24</v>
      </c>
      <c r="C183" s="2321"/>
      <c r="D183" s="1628" t="s">
        <v>25</v>
      </c>
      <c r="E183" s="2319" t="s">
        <v>26</v>
      </c>
      <c r="F183" s="2321"/>
      <c r="G183" s="1617" t="s">
        <v>27</v>
      </c>
      <c r="H183" s="1617" t="s">
        <v>28</v>
      </c>
      <c r="I183" s="1617" t="s">
        <v>29</v>
      </c>
      <c r="J183" s="1617" t="s">
        <v>30</v>
      </c>
      <c r="K183" s="1617" t="s">
        <v>31</v>
      </c>
      <c r="L183" s="1617" t="s">
        <v>32</v>
      </c>
      <c r="M183" s="1617" t="s">
        <v>33</v>
      </c>
      <c r="N183" s="1617" t="s">
        <v>34</v>
      </c>
      <c r="O183" s="1617" t="s">
        <v>35</v>
      </c>
      <c r="P183" s="1617" t="s">
        <v>36</v>
      </c>
      <c r="Q183" s="1204" t="s">
        <v>37</v>
      </c>
      <c r="R183" s="1617" t="s">
        <v>38</v>
      </c>
      <c r="S183" s="1157"/>
      <c r="T183" s="1205"/>
      <c r="U183" s="1206"/>
      <c r="V183" s="1206"/>
      <c r="W183" s="1206"/>
      <c r="X183" s="1205"/>
      <c r="Y183" s="1206"/>
      <c r="Z183" s="1156"/>
      <c r="AA183" s="1156"/>
    </row>
    <row r="184" spans="1:27" s="1162" customFormat="1" ht="4.5" hidden="1" customHeight="1">
      <c r="A184" s="1156"/>
      <c r="B184" s="2299"/>
      <c r="C184" s="2300"/>
      <c r="D184" s="2300"/>
      <c r="E184" s="2300"/>
      <c r="F184" s="2300"/>
      <c r="G184" s="2300"/>
      <c r="H184" s="2300"/>
      <c r="I184" s="2300"/>
      <c r="J184" s="2300"/>
      <c r="K184" s="2300"/>
      <c r="L184" s="2300"/>
      <c r="M184" s="2300"/>
      <c r="N184" s="2300"/>
      <c r="O184" s="2300"/>
      <c r="P184" s="2300"/>
      <c r="Q184" s="2300"/>
      <c r="R184" s="2301"/>
      <c r="S184" s="1157"/>
      <c r="T184" s="1158"/>
      <c r="U184" s="1159"/>
      <c r="V184" s="1159"/>
      <c r="W184" s="1160"/>
      <c r="X184" s="1158"/>
      <c r="Y184" s="1161"/>
      <c r="Z184" s="1156"/>
      <c r="AA184" s="1156"/>
    </row>
    <row r="185" spans="1:27" s="1162" customFormat="1" ht="26.25" hidden="1" customHeight="1">
      <c r="A185" s="1156"/>
      <c r="B185" s="1625"/>
      <c r="C185" s="1626"/>
      <c r="D185" s="1207"/>
      <c r="E185" s="1207"/>
      <c r="F185" s="1207"/>
      <c r="G185" s="1207"/>
      <c r="H185" s="1207"/>
      <c r="I185" s="1207"/>
      <c r="J185" s="1207"/>
      <c r="K185" s="1207"/>
      <c r="L185" s="1207"/>
      <c r="M185" s="2322" t="s">
        <v>1086</v>
      </c>
      <c r="N185" s="2323"/>
      <c r="O185" s="2324"/>
      <c r="P185" s="1208">
        <f>P178</f>
        <v>40</v>
      </c>
      <c r="Q185" s="1209">
        <f>Q178</f>
        <v>159764000</v>
      </c>
      <c r="R185" s="1210"/>
      <c r="S185" s="1211"/>
      <c r="T185" s="1627" t="s">
        <v>1086</v>
      </c>
      <c r="U185" s="1208">
        <f>U178</f>
        <v>40</v>
      </c>
      <c r="V185" s="1209">
        <f>V178</f>
        <v>159764000</v>
      </c>
      <c r="W185" s="1176"/>
      <c r="X185" s="1627" t="s">
        <v>1086</v>
      </c>
      <c r="Y185" s="1116"/>
      <c r="Z185" s="1156"/>
      <c r="AA185" s="1156"/>
    </row>
    <row r="186" spans="1:27" s="1163" customFormat="1" ht="24.95" hidden="1" customHeight="1">
      <c r="B186" s="2302"/>
      <c r="C186" s="2303"/>
      <c r="D186" s="1176"/>
      <c r="F186" s="1176"/>
      <c r="G186" s="1177"/>
      <c r="H186" s="1179"/>
      <c r="I186" s="1179"/>
      <c r="J186" s="1179"/>
      <c r="K186" s="1179"/>
      <c r="L186" s="1185"/>
      <c r="M186" s="1176"/>
      <c r="N186" s="1176"/>
      <c r="O186" s="1176"/>
      <c r="P186" s="1619"/>
      <c r="Q186" s="1181"/>
      <c r="R186" s="1176"/>
      <c r="S186" s="1172"/>
      <c r="T186" s="1182"/>
      <c r="U186" s="1116"/>
      <c r="V186" s="1183"/>
      <c r="W186" s="1116"/>
      <c r="X186" s="1182"/>
      <c r="Y186" s="1184"/>
    </row>
    <row r="187" spans="1:27" s="1163" customFormat="1" ht="24.95" hidden="1" customHeight="1">
      <c r="B187" s="2295"/>
      <c r="C187" s="2296"/>
      <c r="D187" s="1176"/>
      <c r="F187" s="1176"/>
      <c r="G187" s="1177"/>
      <c r="H187" s="1179"/>
      <c r="I187" s="1179"/>
      <c r="J187" s="1179"/>
      <c r="K187" s="1179"/>
      <c r="L187" s="1185"/>
      <c r="M187" s="1176"/>
      <c r="N187" s="1176"/>
      <c r="O187" s="1176"/>
      <c r="P187" s="1619"/>
      <c r="Q187" s="1181"/>
      <c r="R187" s="1176"/>
      <c r="S187" s="1172"/>
      <c r="T187" s="1182"/>
      <c r="U187" s="1116"/>
      <c r="V187" s="1183"/>
      <c r="W187" s="1116"/>
      <c r="X187" s="1182"/>
      <c r="Y187" s="1184"/>
    </row>
    <row r="188" spans="1:27" s="1163" customFormat="1" ht="24.95" hidden="1" customHeight="1">
      <c r="B188" s="2295"/>
      <c r="C188" s="2296"/>
      <c r="D188" s="1176"/>
      <c r="F188" s="1176"/>
      <c r="G188" s="1177"/>
      <c r="H188" s="1186"/>
      <c r="I188" s="1179"/>
      <c r="J188" s="1179"/>
      <c r="K188" s="1179"/>
      <c r="L188" s="1185"/>
      <c r="M188" s="1176"/>
      <c r="N188" s="1176"/>
      <c r="O188" s="1176"/>
      <c r="P188" s="1619"/>
      <c r="Q188" s="1181"/>
      <c r="R188" s="1178"/>
      <c r="S188" s="1172"/>
      <c r="T188" s="1212"/>
      <c r="U188" s="1116"/>
      <c r="V188" s="1183"/>
      <c r="W188" s="1116"/>
      <c r="X188" s="1212"/>
      <c r="Y188" s="1184"/>
    </row>
    <row r="189" spans="1:27" s="1163" customFormat="1" ht="24.95" hidden="1" customHeight="1">
      <c r="B189" s="2295"/>
      <c r="C189" s="2296"/>
      <c r="D189" s="1176"/>
      <c r="F189" s="1176"/>
      <c r="G189" s="1177"/>
      <c r="H189" s="1179"/>
      <c r="I189" s="1179"/>
      <c r="J189" s="1179"/>
      <c r="K189" s="1179"/>
      <c r="L189" s="1185"/>
      <c r="M189" s="1176"/>
      <c r="N189" s="1176"/>
      <c r="O189" s="1176"/>
      <c r="P189" s="1619"/>
      <c r="Q189" s="1181"/>
      <c r="R189" s="1176"/>
      <c r="S189" s="1172"/>
      <c r="T189" s="1182"/>
      <c r="U189" s="1116"/>
      <c r="V189" s="1183"/>
      <c r="W189" s="1116"/>
      <c r="X189" s="1182"/>
      <c r="Y189" s="1184"/>
    </row>
    <row r="190" spans="1:27" s="1163" customFormat="1" ht="24.95" customHeight="1">
      <c r="B190" s="2295">
        <v>125</v>
      </c>
      <c r="C190" s="2296"/>
      <c r="D190" s="1176" t="s">
        <v>259</v>
      </c>
      <c r="E190" s="1163" t="s">
        <v>47</v>
      </c>
      <c r="F190" s="1176"/>
      <c r="G190" s="1177" t="s">
        <v>260</v>
      </c>
      <c r="H190" s="1179" t="s">
        <v>42</v>
      </c>
      <c r="I190" s="1179" t="s">
        <v>43</v>
      </c>
      <c r="J190" s="1179" t="s">
        <v>43</v>
      </c>
      <c r="K190" s="1179" t="s">
        <v>190</v>
      </c>
      <c r="L190" s="1185">
        <v>1995</v>
      </c>
      <c r="M190" s="1176" t="s">
        <v>43</v>
      </c>
      <c r="N190" s="1176"/>
      <c r="O190" s="1176" t="s">
        <v>45</v>
      </c>
      <c r="P190" s="1619">
        <v>1</v>
      </c>
      <c r="Q190" s="1181">
        <v>40000</v>
      </c>
      <c r="R190" s="1176"/>
      <c r="S190" s="1172">
        <f t="shared" ref="S190:S191" si="6">Q190/P190</f>
        <v>40000</v>
      </c>
      <c r="T190" s="1182" t="s">
        <v>1071</v>
      </c>
      <c r="U190" s="1116">
        <v>1</v>
      </c>
      <c r="V190" s="1183">
        <f t="shared" si="1"/>
        <v>40000</v>
      </c>
      <c r="W190" s="1116"/>
      <c r="X190" s="1182" t="s">
        <v>1071</v>
      </c>
      <c r="Y190" s="1184">
        <f t="shared" ref="Y190:Y191" si="7">P190-U190</f>
        <v>0</v>
      </c>
      <c r="Z190" s="1163" t="b">
        <f t="shared" si="3"/>
        <v>1</v>
      </c>
    </row>
    <row r="191" spans="1:27" s="1163" customFormat="1" ht="24.95" customHeight="1">
      <c r="B191" s="2295">
        <v>126</v>
      </c>
      <c r="C191" s="2296"/>
      <c r="D191" s="1176" t="s">
        <v>173</v>
      </c>
      <c r="E191" s="1163" t="s">
        <v>47</v>
      </c>
      <c r="F191" s="1176"/>
      <c r="G191" s="1177" t="s">
        <v>174</v>
      </c>
      <c r="H191" s="1179" t="s">
        <v>42</v>
      </c>
      <c r="I191" s="1179" t="s">
        <v>43</v>
      </c>
      <c r="J191" s="1179" t="s">
        <v>43</v>
      </c>
      <c r="K191" s="1179" t="s">
        <v>190</v>
      </c>
      <c r="L191" s="1185">
        <v>1995</v>
      </c>
      <c r="M191" s="1176" t="s">
        <v>43</v>
      </c>
      <c r="N191" s="1176"/>
      <c r="O191" s="1176" t="s">
        <v>45</v>
      </c>
      <c r="P191" s="1619">
        <v>1</v>
      </c>
      <c r="Q191" s="1181">
        <v>1250000</v>
      </c>
      <c r="R191" s="1176"/>
      <c r="S191" s="1172">
        <f t="shared" si="6"/>
        <v>1250000</v>
      </c>
      <c r="T191" s="1182" t="s">
        <v>996</v>
      </c>
      <c r="U191" s="1116">
        <v>1</v>
      </c>
      <c r="V191" s="1183">
        <f t="shared" si="1"/>
        <v>1250000</v>
      </c>
      <c r="W191" s="1116"/>
      <c r="X191" s="1182" t="s">
        <v>996</v>
      </c>
      <c r="Y191" s="1184">
        <f t="shared" si="7"/>
        <v>0</v>
      </c>
      <c r="Z191" s="1163" t="b">
        <f t="shared" si="3"/>
        <v>1</v>
      </c>
    </row>
    <row r="192" spans="1:27" s="1163" customFormat="1" ht="24.95" hidden="1" customHeight="1">
      <c r="B192" s="2295"/>
      <c r="C192" s="2296"/>
      <c r="D192" s="1176"/>
      <c r="F192" s="1176"/>
      <c r="G192" s="1177"/>
      <c r="H192" s="1179"/>
      <c r="I192" s="1179"/>
      <c r="J192" s="1179"/>
      <c r="K192" s="1179"/>
      <c r="L192" s="1185"/>
      <c r="M192" s="1176"/>
      <c r="N192" s="1176"/>
      <c r="O192" s="1176"/>
      <c r="P192" s="1619"/>
      <c r="Q192" s="1181"/>
      <c r="R192" s="1176"/>
      <c r="S192" s="1172"/>
      <c r="T192" s="1182"/>
      <c r="U192" s="1116"/>
      <c r="V192" s="1183"/>
      <c r="W192" s="1116"/>
      <c r="X192" s="1182"/>
      <c r="Y192" s="1184"/>
    </row>
    <row r="193" spans="1:27" s="1213" customFormat="1" ht="24.95" hidden="1" customHeight="1">
      <c r="B193" s="2295"/>
      <c r="C193" s="2296"/>
      <c r="D193" s="1176"/>
      <c r="E193" s="1163"/>
      <c r="F193" s="1176"/>
      <c r="G193" s="1177"/>
      <c r="H193" s="1179"/>
      <c r="I193" s="1179"/>
      <c r="J193" s="1179"/>
      <c r="K193" s="1179"/>
      <c r="L193" s="1185"/>
      <c r="M193" s="1176"/>
      <c r="N193" s="1176"/>
      <c r="O193" s="1176"/>
      <c r="P193" s="1619"/>
      <c r="Q193" s="1181"/>
      <c r="R193" s="1178"/>
      <c r="S193" s="1172"/>
      <c r="T193" s="1182"/>
      <c r="U193" s="1182"/>
      <c r="V193" s="1183"/>
      <c r="W193" s="1214"/>
      <c r="X193" s="1182"/>
      <c r="Y193" s="1184"/>
      <c r="Z193" s="1163"/>
    </row>
    <row r="194" spans="1:27" s="1163" customFormat="1" ht="24.95" hidden="1" customHeight="1">
      <c r="B194" s="2295"/>
      <c r="C194" s="2296"/>
      <c r="D194" s="1176"/>
      <c r="F194" s="1176"/>
      <c r="G194" s="1177"/>
      <c r="H194" s="1179"/>
      <c r="I194" s="1179"/>
      <c r="J194" s="1176"/>
      <c r="K194" s="1179"/>
      <c r="L194" s="1185"/>
      <c r="N194" s="1176"/>
      <c r="O194" s="1176"/>
      <c r="P194" s="1619"/>
      <c r="Q194" s="1181"/>
      <c r="R194" s="1176"/>
      <c r="S194" s="1172"/>
      <c r="T194" s="1182"/>
      <c r="U194" s="1182"/>
      <c r="V194" s="1183"/>
      <c r="W194" s="1116"/>
      <c r="X194" s="1182"/>
      <c r="Y194" s="1184"/>
    </row>
    <row r="195" spans="1:27" s="1163" customFormat="1" ht="24.95" hidden="1" customHeight="1">
      <c r="B195" s="2295"/>
      <c r="C195" s="2296"/>
      <c r="D195" s="1176"/>
      <c r="F195" s="1176"/>
      <c r="G195" s="1177"/>
      <c r="H195" s="1179"/>
      <c r="I195" s="1179"/>
      <c r="J195" s="1179"/>
      <c r="K195" s="1179"/>
      <c r="L195" s="1185"/>
      <c r="M195" s="1176"/>
      <c r="N195" s="1176"/>
      <c r="O195" s="1176"/>
      <c r="P195" s="1619"/>
      <c r="Q195" s="1181"/>
      <c r="R195" s="1176"/>
      <c r="S195" s="1172"/>
      <c r="T195" s="1182"/>
      <c r="U195" s="1116"/>
      <c r="V195" s="1183"/>
      <c r="W195" s="1116"/>
      <c r="X195" s="1182"/>
      <c r="Y195" s="1184"/>
    </row>
    <row r="196" spans="1:27" s="1163" customFormat="1" ht="24.95" hidden="1" customHeight="1">
      <c r="B196" s="2295"/>
      <c r="C196" s="2296"/>
      <c r="D196" s="1176"/>
      <c r="F196" s="1176"/>
      <c r="G196" s="1177"/>
      <c r="H196" s="1179"/>
      <c r="I196" s="1179"/>
      <c r="J196" s="1176"/>
      <c r="K196" s="1179"/>
      <c r="L196" s="1185"/>
      <c r="M196" s="1176"/>
      <c r="N196" s="1176"/>
      <c r="O196" s="1176"/>
      <c r="P196" s="1619"/>
      <c r="Q196" s="1181"/>
      <c r="R196" s="1176"/>
      <c r="S196" s="1172"/>
      <c r="T196" s="1182"/>
      <c r="U196" s="1116"/>
      <c r="V196" s="1183"/>
      <c r="W196" s="1116"/>
      <c r="X196" s="1182"/>
      <c r="Y196" s="1184"/>
    </row>
    <row r="197" spans="1:27" s="1163" customFormat="1" ht="24.95" hidden="1" customHeight="1">
      <c r="B197" s="2295"/>
      <c r="C197" s="2296"/>
      <c r="D197" s="1176"/>
      <c r="F197" s="1176"/>
      <c r="G197" s="1177"/>
      <c r="H197" s="1186"/>
      <c r="I197" s="1179"/>
      <c r="J197" s="1179"/>
      <c r="K197" s="1179"/>
      <c r="L197" s="1185"/>
      <c r="M197" s="1176"/>
      <c r="N197" s="1176"/>
      <c r="O197" s="1176"/>
      <c r="P197" s="1619"/>
      <c r="Q197" s="1181"/>
      <c r="R197" s="1176"/>
      <c r="S197" s="1172"/>
      <c r="T197" s="1182"/>
      <c r="U197" s="1116"/>
      <c r="V197" s="1183"/>
      <c r="W197" s="1116"/>
      <c r="X197" s="1182"/>
      <c r="Y197" s="1184"/>
    </row>
    <row r="198" spans="1:27" s="1163" customFormat="1" ht="24.95" hidden="1" customHeight="1">
      <c r="B198" s="2295"/>
      <c r="C198" s="2296"/>
      <c r="D198" s="1176"/>
      <c r="F198" s="1176"/>
      <c r="G198" s="1177"/>
      <c r="H198" s="1186"/>
      <c r="I198" s="1179"/>
      <c r="J198" s="1179"/>
      <c r="K198" s="1179"/>
      <c r="L198" s="1185"/>
      <c r="M198" s="1176"/>
      <c r="N198" s="1176"/>
      <c r="O198" s="1176"/>
      <c r="P198" s="1619"/>
      <c r="Q198" s="1181"/>
      <c r="R198" s="1178"/>
      <c r="S198" s="1172"/>
      <c r="T198" s="1182"/>
      <c r="U198" s="1116"/>
      <c r="V198" s="1183"/>
      <c r="W198" s="1116"/>
      <c r="X198" s="1182"/>
      <c r="Y198" s="1184"/>
    </row>
    <row r="199" spans="1:27" s="1163" customFormat="1" ht="24.95" hidden="1" customHeight="1">
      <c r="B199" s="2295"/>
      <c r="C199" s="2296"/>
      <c r="D199" s="1176"/>
      <c r="F199" s="1176"/>
      <c r="G199" s="1177"/>
      <c r="H199" s="1179"/>
      <c r="I199" s="1179"/>
      <c r="J199" s="1176"/>
      <c r="K199" s="1179"/>
      <c r="L199" s="1185"/>
      <c r="M199" s="1176"/>
      <c r="N199" s="1176"/>
      <c r="O199" s="1176"/>
      <c r="P199" s="1619"/>
      <c r="Q199" s="1181"/>
      <c r="R199" s="1176"/>
      <c r="S199" s="1172"/>
      <c r="T199" s="1182"/>
      <c r="U199" s="1116"/>
      <c r="V199" s="1183"/>
      <c r="W199" s="1116"/>
      <c r="X199" s="1182"/>
      <c r="Y199" s="1184"/>
    </row>
    <row r="200" spans="1:27" s="1163" customFormat="1" ht="24.95" hidden="1" customHeight="1">
      <c r="B200" s="2295"/>
      <c r="C200" s="2296"/>
      <c r="D200" s="1176"/>
      <c r="F200" s="1176"/>
      <c r="G200" s="1177"/>
      <c r="H200" s="1179"/>
      <c r="I200" s="1179"/>
      <c r="J200" s="1176"/>
      <c r="K200" s="1179"/>
      <c r="L200" s="1185"/>
      <c r="M200" s="1176"/>
      <c r="N200" s="1176"/>
      <c r="O200" s="1176"/>
      <c r="P200" s="1619"/>
      <c r="Q200" s="1181"/>
      <c r="R200" s="1176"/>
      <c r="S200" s="1172"/>
      <c r="T200" s="1182"/>
      <c r="U200" s="1116"/>
      <c r="V200" s="1183"/>
      <c r="W200" s="1116"/>
      <c r="X200" s="1182"/>
      <c r="Y200" s="1184"/>
    </row>
    <row r="201" spans="1:27" s="1233" customFormat="1" ht="24.95" hidden="1" customHeight="1">
      <c r="A201" s="1163"/>
      <c r="B201" s="2295"/>
      <c r="C201" s="2296"/>
      <c r="D201" s="1176"/>
      <c r="E201" s="1163"/>
      <c r="F201" s="1176"/>
      <c r="G201" s="1177"/>
      <c r="H201" s="1179"/>
      <c r="I201" s="1176"/>
      <c r="J201" s="1179"/>
      <c r="K201" s="1179"/>
      <c r="L201" s="1185"/>
      <c r="M201" s="1176"/>
      <c r="N201" s="1229"/>
      <c r="O201" s="1176"/>
      <c r="P201" s="1619"/>
      <c r="Q201" s="1230"/>
      <c r="R201" s="1176"/>
      <c r="S201" s="1231"/>
      <c r="T201" s="1182"/>
      <c r="U201" s="1116"/>
      <c r="V201" s="1183"/>
      <c r="W201" s="1232"/>
      <c r="X201" s="1182"/>
      <c r="Y201" s="1184"/>
      <c r="Z201" s="1163"/>
    </row>
    <row r="202" spans="1:27" s="1233" customFormat="1" ht="24.95" hidden="1" customHeight="1">
      <c r="A202" s="1163"/>
      <c r="B202" s="2295"/>
      <c r="C202" s="2296"/>
      <c r="D202" s="1176"/>
      <c r="E202" s="1163"/>
      <c r="F202" s="1176"/>
      <c r="G202" s="1177"/>
      <c r="H202" s="1179"/>
      <c r="I202" s="1176"/>
      <c r="J202" s="1179"/>
      <c r="K202" s="1179"/>
      <c r="L202" s="1185"/>
      <c r="M202" s="1176"/>
      <c r="N202" s="1229"/>
      <c r="O202" s="1176"/>
      <c r="P202" s="1619"/>
      <c r="Q202" s="1230"/>
      <c r="R202" s="1176"/>
      <c r="S202" s="1231"/>
      <c r="T202" s="1182"/>
      <c r="U202" s="1116"/>
      <c r="V202" s="1183"/>
      <c r="W202" s="1232"/>
      <c r="X202" s="1182"/>
      <c r="Y202" s="1184"/>
      <c r="Z202" s="1163"/>
    </row>
    <row r="203" spans="1:27" s="1163" customFormat="1" ht="24.95" hidden="1" customHeight="1">
      <c r="B203" s="2295"/>
      <c r="C203" s="2296"/>
      <c r="D203" s="1176"/>
      <c r="F203" s="1176"/>
      <c r="G203" s="1177"/>
      <c r="H203" s="1179"/>
      <c r="I203" s="1179"/>
      <c r="J203" s="1176"/>
      <c r="K203" s="1179"/>
      <c r="L203" s="1185"/>
      <c r="M203" s="1176"/>
      <c r="N203" s="1176"/>
      <c r="O203" s="1176"/>
      <c r="P203" s="1619"/>
      <c r="Q203" s="1181"/>
      <c r="R203" s="1176"/>
      <c r="S203" s="1172"/>
      <c r="T203" s="1182"/>
      <c r="U203" s="1116"/>
      <c r="V203" s="1183"/>
      <c r="W203" s="1116"/>
      <c r="X203" s="1182"/>
      <c r="Y203" s="1184"/>
    </row>
    <row r="204" spans="1:27" s="1163" customFormat="1" ht="24.95" hidden="1" customHeight="1">
      <c r="B204" s="2295"/>
      <c r="C204" s="2296"/>
      <c r="D204" s="1176"/>
      <c r="F204" s="1176"/>
      <c r="G204" s="1177"/>
      <c r="H204" s="1179"/>
      <c r="I204" s="1179"/>
      <c r="J204" s="1179"/>
      <c r="K204" s="1179"/>
      <c r="L204" s="1185"/>
      <c r="M204" s="1176"/>
      <c r="N204" s="1176"/>
      <c r="O204" s="1176"/>
      <c r="P204" s="1619"/>
      <c r="Q204" s="1181"/>
      <c r="R204" s="1178"/>
      <c r="S204" s="1172"/>
      <c r="T204" s="1182"/>
      <c r="U204" s="1116"/>
      <c r="V204" s="1183"/>
      <c r="W204" s="1116"/>
      <c r="X204" s="1182"/>
      <c r="Y204" s="1184"/>
    </row>
    <row r="205" spans="1:27" s="1163" customFormat="1" ht="24.95" hidden="1" customHeight="1">
      <c r="B205" s="2304"/>
      <c r="C205" s="2305"/>
      <c r="D205" s="1176"/>
      <c r="F205" s="1176"/>
      <c r="G205" s="1177"/>
      <c r="H205" s="1179"/>
      <c r="I205" s="1179"/>
      <c r="J205" s="1179"/>
      <c r="K205" s="1179"/>
      <c r="L205" s="1185"/>
      <c r="M205" s="1176"/>
      <c r="N205" s="1176"/>
      <c r="O205" s="1176"/>
      <c r="P205" s="1619"/>
      <c r="Q205" s="1181"/>
      <c r="R205" s="1178"/>
      <c r="S205" s="1172"/>
      <c r="T205" s="1182"/>
      <c r="U205" s="1116"/>
      <c r="V205" s="1183"/>
      <c r="W205" s="1116"/>
      <c r="X205" s="1182"/>
      <c r="Y205" s="1184"/>
    </row>
    <row r="206" spans="1:27" s="1216" customFormat="1" ht="24.95" hidden="1" customHeight="1">
      <c r="A206" s="1187"/>
      <c r="B206" s="1188"/>
      <c r="C206" s="1188"/>
      <c r="D206" s="1189"/>
      <c r="E206" s="1189"/>
      <c r="F206" s="1189"/>
      <c r="G206" s="1190"/>
      <c r="H206" s="1191"/>
      <c r="I206" s="1191"/>
      <c r="J206" s="1191"/>
      <c r="K206" s="1191"/>
      <c r="L206" s="1215"/>
      <c r="M206" s="2306" t="s">
        <v>1082</v>
      </c>
      <c r="N206" s="2307"/>
      <c r="O206" s="2308"/>
      <c r="P206" s="1193">
        <f>SUM(P185:P205)</f>
        <v>42</v>
      </c>
      <c r="Q206" s="1194">
        <f>SUM(Q185:Q205)</f>
        <v>161054000</v>
      </c>
      <c r="R206" s="1195"/>
      <c r="S206" s="1196"/>
      <c r="T206" s="1620" t="s">
        <v>1082</v>
      </c>
      <c r="U206" s="1193">
        <f>SUM(U185:U205)</f>
        <v>42</v>
      </c>
      <c r="V206" s="1194">
        <f>SUM(V185:V205)</f>
        <v>161054000</v>
      </c>
      <c r="X206" s="1620" t="s">
        <v>1082</v>
      </c>
      <c r="Y206" s="1203"/>
      <c r="Z206" s="1187"/>
    </row>
    <row r="207" spans="1:27" s="1163" customFormat="1" ht="26.25" hidden="1" customHeight="1">
      <c r="B207" s="1221"/>
      <c r="C207" s="1221"/>
      <c r="G207" s="1222"/>
      <c r="H207" s="1224"/>
      <c r="I207" s="1224"/>
      <c r="J207" s="1224"/>
      <c r="K207" s="1224"/>
      <c r="L207" s="1225"/>
      <c r="P207" s="1221"/>
      <c r="Q207" s="1226"/>
      <c r="S207" s="1172"/>
      <c r="T207" s="1224"/>
      <c r="V207" s="1172"/>
      <c r="X207" s="1224"/>
      <c r="Y207" s="1221"/>
    </row>
    <row r="208" spans="1:27" s="1162" customFormat="1" ht="17.25" hidden="1" customHeight="1">
      <c r="A208" s="1156"/>
      <c r="B208" s="2319" t="s">
        <v>10</v>
      </c>
      <c r="C208" s="2320"/>
      <c r="D208" s="2320"/>
      <c r="E208" s="2320"/>
      <c r="F208" s="2321"/>
      <c r="G208" s="2319" t="s">
        <v>11</v>
      </c>
      <c r="H208" s="2320"/>
      <c r="I208" s="2321"/>
      <c r="J208" s="2312" t="s">
        <v>15</v>
      </c>
      <c r="K208" s="2312" t="s">
        <v>13</v>
      </c>
      <c r="L208" s="2312" t="s">
        <v>700</v>
      </c>
      <c r="M208" s="2312" t="s">
        <v>701</v>
      </c>
      <c r="N208" s="2312" t="s">
        <v>16</v>
      </c>
      <c r="O208" s="2312" t="s">
        <v>702</v>
      </c>
      <c r="P208" s="2315" t="s">
        <v>12</v>
      </c>
      <c r="Q208" s="2316"/>
      <c r="R208" s="2312" t="s">
        <v>17</v>
      </c>
      <c r="S208" s="1157"/>
      <c r="T208" s="2312" t="s">
        <v>1022</v>
      </c>
      <c r="U208" s="2309" t="s">
        <v>1023</v>
      </c>
      <c r="V208" s="2309" t="s">
        <v>1081</v>
      </c>
      <c r="W208" s="2309" t="s">
        <v>732</v>
      </c>
      <c r="X208" s="2312" t="s">
        <v>1022</v>
      </c>
      <c r="Y208" s="2309" t="s">
        <v>1025</v>
      </c>
      <c r="Z208" s="1156"/>
      <c r="AA208" s="1156"/>
    </row>
    <row r="209" spans="1:27" s="1162" customFormat="1" ht="29.25" hidden="1" customHeight="1">
      <c r="A209" s="1156"/>
      <c r="B209" s="2315" t="s">
        <v>18</v>
      </c>
      <c r="C209" s="2316"/>
      <c r="D209" s="2312" t="s">
        <v>19</v>
      </c>
      <c r="E209" s="2315" t="s">
        <v>20</v>
      </c>
      <c r="F209" s="2316"/>
      <c r="G209" s="2312" t="s">
        <v>21</v>
      </c>
      <c r="H209" s="2312" t="s">
        <v>14</v>
      </c>
      <c r="I209" s="2312" t="s">
        <v>505</v>
      </c>
      <c r="J209" s="2313"/>
      <c r="K209" s="2313"/>
      <c r="L209" s="2313"/>
      <c r="M209" s="2313"/>
      <c r="N209" s="2313"/>
      <c r="O209" s="2313"/>
      <c r="P209" s="2317"/>
      <c r="Q209" s="2318"/>
      <c r="R209" s="2313"/>
      <c r="S209" s="1157"/>
      <c r="T209" s="2313"/>
      <c r="U209" s="2310"/>
      <c r="V209" s="2310"/>
      <c r="W209" s="2310"/>
      <c r="X209" s="2313"/>
      <c r="Y209" s="2310"/>
      <c r="Z209" s="1156"/>
      <c r="AA209" s="1156"/>
    </row>
    <row r="210" spans="1:27" s="1162" customFormat="1" ht="29.25" hidden="1" customHeight="1">
      <c r="A210" s="1156"/>
      <c r="B210" s="2317"/>
      <c r="C210" s="2318"/>
      <c r="D210" s="2314"/>
      <c r="E210" s="2317"/>
      <c r="F210" s="2318"/>
      <c r="G210" s="2314"/>
      <c r="H210" s="2314"/>
      <c r="I210" s="2314"/>
      <c r="J210" s="2314"/>
      <c r="K210" s="2314"/>
      <c r="L210" s="2314"/>
      <c r="M210" s="2314"/>
      <c r="N210" s="2314"/>
      <c r="O210" s="2314"/>
      <c r="P210" s="1617" t="s">
        <v>22</v>
      </c>
      <c r="Q210" s="1204" t="s">
        <v>23</v>
      </c>
      <c r="R210" s="2314"/>
      <c r="S210" s="1157"/>
      <c r="T210" s="2314"/>
      <c r="U210" s="2311"/>
      <c r="V210" s="2311"/>
      <c r="W210" s="2311"/>
      <c r="X210" s="2314"/>
      <c r="Y210" s="2311"/>
      <c r="Z210" s="1156"/>
      <c r="AA210" s="1156"/>
    </row>
    <row r="211" spans="1:27" s="1162" customFormat="1" ht="12.75" hidden="1" customHeight="1">
      <c r="A211" s="1156"/>
      <c r="B211" s="2319" t="s">
        <v>24</v>
      </c>
      <c r="C211" s="2321"/>
      <c r="D211" s="1628" t="s">
        <v>25</v>
      </c>
      <c r="E211" s="2319" t="s">
        <v>26</v>
      </c>
      <c r="F211" s="2321"/>
      <c r="G211" s="1617" t="s">
        <v>27</v>
      </c>
      <c r="H211" s="1617" t="s">
        <v>28</v>
      </c>
      <c r="I211" s="1617" t="s">
        <v>29</v>
      </c>
      <c r="J211" s="1617" t="s">
        <v>30</v>
      </c>
      <c r="K211" s="1617" t="s">
        <v>31</v>
      </c>
      <c r="L211" s="1617" t="s">
        <v>32</v>
      </c>
      <c r="M211" s="1617" t="s">
        <v>33</v>
      </c>
      <c r="N211" s="1617" t="s">
        <v>34</v>
      </c>
      <c r="O211" s="1617" t="s">
        <v>35</v>
      </c>
      <c r="P211" s="1617" t="s">
        <v>36</v>
      </c>
      <c r="Q211" s="1204" t="s">
        <v>37</v>
      </c>
      <c r="R211" s="1617" t="s">
        <v>38</v>
      </c>
      <c r="S211" s="1157"/>
      <c r="T211" s="1205"/>
      <c r="U211" s="1206"/>
      <c r="V211" s="1206"/>
      <c r="W211" s="1206"/>
      <c r="X211" s="1205"/>
      <c r="Y211" s="1206"/>
      <c r="Z211" s="1156"/>
      <c r="AA211" s="1156"/>
    </row>
    <row r="212" spans="1:27" s="1162" customFormat="1" ht="4.5" hidden="1" customHeight="1">
      <c r="A212" s="1156"/>
      <c r="B212" s="2299"/>
      <c r="C212" s="2300"/>
      <c r="D212" s="2300"/>
      <c r="E212" s="2300"/>
      <c r="F212" s="2300"/>
      <c r="G212" s="2300"/>
      <c r="H212" s="2300"/>
      <c r="I212" s="2300"/>
      <c r="J212" s="2300"/>
      <c r="K212" s="2300"/>
      <c r="L212" s="2300"/>
      <c r="M212" s="2300"/>
      <c r="N212" s="2300"/>
      <c r="O212" s="2300"/>
      <c r="P212" s="2300"/>
      <c r="Q212" s="2300"/>
      <c r="R212" s="2301"/>
      <c r="S212" s="1157"/>
      <c r="T212" s="1158"/>
      <c r="U212" s="1159"/>
      <c r="V212" s="1159"/>
      <c r="W212" s="1160"/>
      <c r="X212" s="1158"/>
      <c r="Y212" s="1161"/>
      <c r="Z212" s="1156"/>
      <c r="AA212" s="1156"/>
    </row>
    <row r="213" spans="1:27" s="1162" customFormat="1" ht="26.25" hidden="1" customHeight="1">
      <c r="A213" s="1156"/>
      <c r="B213" s="1625"/>
      <c r="C213" s="1626"/>
      <c r="D213" s="1207"/>
      <c r="E213" s="1207"/>
      <c r="F213" s="1207"/>
      <c r="G213" s="1207"/>
      <c r="H213" s="1207"/>
      <c r="I213" s="1207"/>
      <c r="J213" s="1207"/>
      <c r="K213" s="1207"/>
      <c r="L213" s="1207"/>
      <c r="M213" s="2322" t="s">
        <v>1086</v>
      </c>
      <c r="N213" s="2323"/>
      <c r="O213" s="2324"/>
      <c r="P213" s="1208">
        <f>P206</f>
        <v>42</v>
      </c>
      <c r="Q213" s="1209">
        <f>Q206</f>
        <v>161054000</v>
      </c>
      <c r="R213" s="1210"/>
      <c r="S213" s="1211"/>
      <c r="T213" s="1627" t="s">
        <v>1086</v>
      </c>
      <c r="U213" s="1208">
        <f>U206</f>
        <v>42</v>
      </c>
      <c r="V213" s="1209">
        <f>V206</f>
        <v>161054000</v>
      </c>
      <c r="W213" s="1176"/>
      <c r="X213" s="1627" t="s">
        <v>1086</v>
      </c>
      <c r="Y213" s="1116"/>
      <c r="Z213" s="1156"/>
      <c r="AA213" s="1156"/>
    </row>
    <row r="214" spans="1:27" s="1163" customFormat="1" ht="24.95" hidden="1" customHeight="1">
      <c r="B214" s="2302"/>
      <c r="C214" s="2303"/>
      <c r="D214" s="1176"/>
      <c r="F214" s="1176"/>
      <c r="G214" s="1177"/>
      <c r="H214" s="1178"/>
      <c r="I214" s="1179"/>
      <c r="J214" s="1179"/>
      <c r="K214" s="1179"/>
      <c r="L214" s="1185"/>
      <c r="M214" s="1176"/>
      <c r="N214" s="1176"/>
      <c r="O214" s="1176"/>
      <c r="P214" s="1619"/>
      <c r="Q214" s="1181"/>
      <c r="R214" s="1176"/>
      <c r="S214" s="1172"/>
      <c r="T214" s="1182"/>
      <c r="U214" s="1116"/>
      <c r="V214" s="1183"/>
      <c r="W214" s="1116"/>
      <c r="X214" s="1182"/>
      <c r="Y214" s="1184"/>
    </row>
    <row r="215" spans="1:27" s="1163" customFormat="1" ht="24.95" hidden="1" customHeight="1">
      <c r="B215" s="2295"/>
      <c r="C215" s="2296"/>
      <c r="D215" s="1176"/>
      <c r="F215" s="1176"/>
      <c r="G215" s="1177"/>
      <c r="H215" s="1179"/>
      <c r="I215" s="1179"/>
      <c r="J215" s="1179"/>
      <c r="K215" s="1179"/>
      <c r="L215" s="1185"/>
      <c r="M215" s="1176"/>
      <c r="N215" s="1176"/>
      <c r="O215" s="1176"/>
      <c r="P215" s="1619"/>
      <c r="Q215" s="1181"/>
      <c r="R215" s="1176"/>
      <c r="S215" s="1172"/>
      <c r="T215" s="1182"/>
      <c r="U215" s="1116"/>
      <c r="V215" s="1183"/>
      <c r="W215" s="1116"/>
      <c r="X215" s="1182"/>
      <c r="Y215" s="1184"/>
    </row>
    <row r="216" spans="1:27" s="1163" customFormat="1" ht="24.95" hidden="1" customHeight="1">
      <c r="B216" s="2295"/>
      <c r="C216" s="2296"/>
      <c r="D216" s="1176"/>
      <c r="F216" s="1176"/>
      <c r="G216" s="1177"/>
      <c r="H216" s="1179"/>
      <c r="I216" s="1179"/>
      <c r="J216" s="1179"/>
      <c r="K216" s="1179"/>
      <c r="L216" s="1185"/>
      <c r="M216" s="1176"/>
      <c r="N216" s="1176"/>
      <c r="O216" s="1176"/>
      <c r="P216" s="1619"/>
      <c r="Q216" s="1181"/>
      <c r="R216" s="1176"/>
      <c r="S216" s="1172"/>
      <c r="T216" s="1182"/>
      <c r="U216" s="1116"/>
      <c r="V216" s="1183"/>
      <c r="W216" s="1116"/>
      <c r="X216" s="1182"/>
      <c r="Y216" s="1184"/>
    </row>
    <row r="217" spans="1:27" s="1163" customFormat="1" ht="24.95" hidden="1" customHeight="1">
      <c r="B217" s="2295"/>
      <c r="C217" s="2296"/>
      <c r="D217" s="1176"/>
      <c r="F217" s="1176"/>
      <c r="G217" s="1177"/>
      <c r="H217" s="1179"/>
      <c r="I217" s="1179"/>
      <c r="J217" s="1179"/>
      <c r="K217" s="1179"/>
      <c r="L217" s="1185"/>
      <c r="M217" s="1176"/>
      <c r="N217" s="1176"/>
      <c r="O217" s="1176"/>
      <c r="P217" s="1619"/>
      <c r="Q217" s="1181"/>
      <c r="R217" s="1176"/>
      <c r="S217" s="1172"/>
      <c r="T217" s="1182"/>
      <c r="U217" s="1116"/>
      <c r="V217" s="1183"/>
      <c r="W217" s="1116"/>
      <c r="X217" s="1182"/>
      <c r="Y217" s="1184"/>
    </row>
    <row r="218" spans="1:27" s="1163" customFormat="1" ht="24.95" hidden="1" customHeight="1">
      <c r="B218" s="2295"/>
      <c r="C218" s="2296"/>
      <c r="D218" s="1176"/>
      <c r="F218" s="1176"/>
      <c r="G218" s="1177"/>
      <c r="H218" s="1179"/>
      <c r="I218" s="1179"/>
      <c r="J218" s="1179"/>
      <c r="K218" s="1179"/>
      <c r="L218" s="1185"/>
      <c r="M218" s="1176"/>
      <c r="N218" s="1176"/>
      <c r="O218" s="1176"/>
      <c r="P218" s="1619"/>
      <c r="Q218" s="1181"/>
      <c r="R218" s="1176"/>
      <c r="S218" s="1172"/>
      <c r="T218" s="1182"/>
      <c r="U218" s="1116"/>
      <c r="V218" s="1183"/>
      <c r="W218" s="1116"/>
      <c r="X218" s="1182"/>
      <c r="Y218" s="1184"/>
    </row>
    <row r="219" spans="1:27" s="1163" customFormat="1" ht="24.95" hidden="1" customHeight="1">
      <c r="B219" s="2295"/>
      <c r="C219" s="2296"/>
      <c r="D219" s="1176"/>
      <c r="F219" s="1176"/>
      <c r="G219" s="1177"/>
      <c r="H219" s="1179"/>
      <c r="I219" s="1179"/>
      <c r="J219" s="1179"/>
      <c r="K219" s="1179"/>
      <c r="L219" s="1185"/>
      <c r="M219" s="1176"/>
      <c r="N219" s="1176"/>
      <c r="O219" s="1176"/>
      <c r="P219" s="1619"/>
      <c r="Q219" s="1181"/>
      <c r="R219" s="1176"/>
      <c r="S219" s="1172"/>
      <c r="T219" s="1182"/>
      <c r="U219" s="1116"/>
      <c r="V219" s="1183"/>
      <c r="W219" s="1116"/>
      <c r="X219" s="1182"/>
      <c r="Y219" s="1184"/>
    </row>
    <row r="220" spans="1:27" s="1163" customFormat="1" ht="24.95" hidden="1" customHeight="1">
      <c r="B220" s="2295"/>
      <c r="C220" s="2296"/>
      <c r="D220" s="1176"/>
      <c r="F220" s="1176"/>
      <c r="G220" s="1177"/>
      <c r="H220" s="1179"/>
      <c r="I220" s="1179"/>
      <c r="J220" s="1179"/>
      <c r="K220" s="1179"/>
      <c r="L220" s="1185"/>
      <c r="M220" s="1176"/>
      <c r="N220" s="1176"/>
      <c r="O220" s="1176"/>
      <c r="P220" s="1619"/>
      <c r="Q220" s="1181"/>
      <c r="R220" s="1176"/>
      <c r="S220" s="1172"/>
      <c r="T220" s="1182"/>
      <c r="U220" s="1116"/>
      <c r="V220" s="1183"/>
      <c r="W220" s="1116"/>
      <c r="X220" s="1182"/>
      <c r="Y220" s="1184"/>
    </row>
    <row r="221" spans="1:27" s="1163" customFormat="1" ht="24.95" hidden="1" customHeight="1">
      <c r="B221" s="2295"/>
      <c r="C221" s="2296"/>
      <c r="D221" s="1176"/>
      <c r="F221" s="1176"/>
      <c r="G221" s="1177"/>
      <c r="H221" s="1179"/>
      <c r="I221" s="1179"/>
      <c r="J221" s="1179"/>
      <c r="K221" s="1179"/>
      <c r="L221" s="1185"/>
      <c r="M221" s="1176"/>
      <c r="N221" s="1176"/>
      <c r="O221" s="1176"/>
      <c r="P221" s="1619"/>
      <c r="Q221" s="1181"/>
      <c r="R221" s="1176"/>
      <c r="S221" s="1172"/>
      <c r="T221" s="1182"/>
      <c r="U221" s="1116"/>
      <c r="V221" s="1183"/>
      <c r="W221" s="1116"/>
      <c r="X221" s="1182"/>
      <c r="Y221" s="1184"/>
    </row>
    <row r="222" spans="1:27" s="1163" customFormat="1" ht="24.95" hidden="1" customHeight="1">
      <c r="B222" s="2295"/>
      <c r="C222" s="2296"/>
      <c r="D222" s="1176"/>
      <c r="F222" s="1176"/>
      <c r="G222" s="1177"/>
      <c r="H222" s="1220"/>
      <c r="I222" s="1179"/>
      <c r="J222" s="1179"/>
      <c r="K222" s="1179"/>
      <c r="L222" s="1185"/>
      <c r="M222" s="1176"/>
      <c r="N222" s="1176"/>
      <c r="O222" s="1176"/>
      <c r="P222" s="1619"/>
      <c r="Q222" s="1181"/>
      <c r="R222" s="1178"/>
      <c r="S222" s="1172"/>
      <c r="T222" s="1182"/>
      <c r="U222" s="1116"/>
      <c r="V222" s="1183"/>
      <c r="W222" s="1116"/>
      <c r="X222" s="1182"/>
      <c r="Y222" s="1184"/>
    </row>
    <row r="223" spans="1:27" s="1163" customFormat="1" ht="24.95" hidden="1" customHeight="1">
      <c r="B223" s="2295"/>
      <c r="C223" s="2296"/>
      <c r="D223" s="1176"/>
      <c r="F223" s="1176"/>
      <c r="G223" s="1177"/>
      <c r="H223" s="1220"/>
      <c r="I223" s="1179"/>
      <c r="J223" s="1179"/>
      <c r="K223" s="1179"/>
      <c r="L223" s="1185"/>
      <c r="M223" s="1176"/>
      <c r="N223" s="1176"/>
      <c r="O223" s="1176"/>
      <c r="P223" s="1619"/>
      <c r="Q223" s="1181"/>
      <c r="R223" s="1178"/>
      <c r="S223" s="1172"/>
      <c r="T223" s="1182"/>
      <c r="U223" s="1116"/>
      <c r="V223" s="1183"/>
      <c r="W223" s="1116"/>
      <c r="X223" s="1182"/>
      <c r="Y223" s="1184"/>
    </row>
    <row r="224" spans="1:27" s="1163" customFormat="1" ht="24.95" hidden="1" customHeight="1">
      <c r="B224" s="2295"/>
      <c r="C224" s="2296"/>
      <c r="D224" s="1176"/>
      <c r="F224" s="1176"/>
      <c r="G224" s="1177"/>
      <c r="H224" s="1220"/>
      <c r="I224" s="1179"/>
      <c r="J224" s="1179"/>
      <c r="K224" s="1179"/>
      <c r="L224" s="1185"/>
      <c r="M224" s="1176"/>
      <c r="N224" s="1176"/>
      <c r="O224" s="1176"/>
      <c r="P224" s="1619"/>
      <c r="Q224" s="1181"/>
      <c r="R224" s="1178"/>
      <c r="S224" s="1172"/>
      <c r="T224" s="1182"/>
      <c r="U224" s="1116"/>
      <c r="V224" s="1183"/>
      <c r="W224" s="1116"/>
      <c r="X224" s="1182"/>
      <c r="Y224" s="1184"/>
    </row>
    <row r="225" spans="1:27" s="1163" customFormat="1" ht="24.95" hidden="1" customHeight="1">
      <c r="B225" s="2295"/>
      <c r="C225" s="2296"/>
      <c r="D225" s="1176"/>
      <c r="F225" s="1176"/>
      <c r="G225" s="1177"/>
      <c r="H225" s="1178"/>
      <c r="I225" s="1179"/>
      <c r="J225" s="1176"/>
      <c r="K225" s="1179"/>
      <c r="L225" s="1185"/>
      <c r="M225" s="1176"/>
      <c r="N225" s="1176"/>
      <c r="O225" s="1176"/>
      <c r="P225" s="1619"/>
      <c r="Q225" s="1181"/>
      <c r="R225" s="1178"/>
      <c r="S225" s="1172"/>
      <c r="T225" s="1182"/>
      <c r="U225" s="1116"/>
      <c r="V225" s="1183"/>
      <c r="W225" s="1116"/>
      <c r="X225" s="1182"/>
      <c r="Y225" s="1184"/>
    </row>
    <row r="226" spans="1:27" s="1163" customFormat="1" ht="24.95" hidden="1" customHeight="1">
      <c r="B226" s="2295"/>
      <c r="C226" s="2296"/>
      <c r="D226" s="1176"/>
      <c r="F226" s="1176"/>
      <c r="G226" s="1177"/>
      <c r="H226" s="1186"/>
      <c r="I226" s="1179"/>
      <c r="J226" s="1179"/>
      <c r="K226" s="1179"/>
      <c r="L226" s="1185"/>
      <c r="M226" s="1176"/>
      <c r="N226" s="1176"/>
      <c r="O226" s="1176"/>
      <c r="P226" s="1619"/>
      <c r="Q226" s="1181"/>
      <c r="R226" s="1178"/>
      <c r="S226" s="1172"/>
      <c r="T226" s="1182"/>
      <c r="U226" s="1116"/>
      <c r="V226" s="1183"/>
      <c r="W226" s="1116"/>
      <c r="X226" s="1182"/>
      <c r="Y226" s="1184"/>
    </row>
    <row r="227" spans="1:27" s="1163" customFormat="1" ht="24.95" hidden="1" customHeight="1">
      <c r="B227" s="2295"/>
      <c r="C227" s="2296"/>
      <c r="D227" s="1176"/>
      <c r="F227" s="1176"/>
      <c r="G227" s="1177"/>
      <c r="H227" s="1186"/>
      <c r="I227" s="1179"/>
      <c r="J227" s="1179"/>
      <c r="K227" s="1179"/>
      <c r="L227" s="1185"/>
      <c r="M227" s="1176"/>
      <c r="N227" s="1176"/>
      <c r="O227" s="1176"/>
      <c r="P227" s="1619"/>
      <c r="Q227" s="1181"/>
      <c r="R227" s="1178"/>
      <c r="S227" s="1172"/>
      <c r="T227" s="1182"/>
      <c r="U227" s="1116"/>
      <c r="V227" s="1183"/>
      <c r="W227" s="1116"/>
      <c r="X227" s="1182"/>
      <c r="Y227" s="1184"/>
    </row>
    <row r="228" spans="1:27" s="1163" customFormat="1" ht="24.95" hidden="1" customHeight="1">
      <c r="B228" s="2295"/>
      <c r="C228" s="2296"/>
      <c r="D228" s="1176"/>
      <c r="F228" s="1176"/>
      <c r="G228" s="1177"/>
      <c r="H228" s="1186"/>
      <c r="I228" s="1179"/>
      <c r="J228" s="1179"/>
      <c r="K228" s="1179"/>
      <c r="L228" s="1185"/>
      <c r="M228" s="1176"/>
      <c r="N228" s="1176"/>
      <c r="O228" s="1176"/>
      <c r="P228" s="1619"/>
      <c r="Q228" s="1181"/>
      <c r="R228" s="1178"/>
      <c r="S228" s="1172"/>
      <c r="T228" s="1182"/>
      <c r="U228" s="1116"/>
      <c r="V228" s="1183"/>
      <c r="W228" s="1116"/>
      <c r="X228" s="1182"/>
      <c r="Y228" s="1184"/>
    </row>
    <row r="229" spans="1:27" s="1163" customFormat="1" ht="24.95" hidden="1" customHeight="1">
      <c r="B229" s="2295"/>
      <c r="C229" s="2296"/>
      <c r="D229" s="1176"/>
      <c r="F229" s="1176"/>
      <c r="G229" s="1177"/>
      <c r="H229" s="1179"/>
      <c r="I229" s="1179"/>
      <c r="J229" s="1179"/>
      <c r="K229" s="1179"/>
      <c r="L229" s="1185"/>
      <c r="M229" s="1176"/>
      <c r="N229" s="1176"/>
      <c r="O229" s="1176"/>
      <c r="P229" s="1619"/>
      <c r="Q229" s="1181"/>
      <c r="R229" s="1176"/>
      <c r="S229" s="1172"/>
      <c r="T229" s="1182"/>
      <c r="U229" s="1116"/>
      <c r="V229" s="1183"/>
      <c r="W229" s="1116"/>
      <c r="X229" s="1182"/>
      <c r="Y229" s="1184"/>
    </row>
    <row r="230" spans="1:27" s="1163" customFormat="1" ht="24.95" hidden="1" customHeight="1">
      <c r="B230" s="2295"/>
      <c r="C230" s="2296"/>
      <c r="D230" s="1176"/>
      <c r="F230" s="1176"/>
      <c r="G230" s="1177"/>
      <c r="H230" s="1178"/>
      <c r="I230" s="1179"/>
      <c r="J230" s="1179"/>
      <c r="K230" s="1179"/>
      <c r="L230" s="1185"/>
      <c r="M230" s="1176"/>
      <c r="N230" s="1176"/>
      <c r="O230" s="1176"/>
      <c r="P230" s="1619"/>
      <c r="Q230" s="1181"/>
      <c r="R230" s="1176"/>
      <c r="S230" s="1172"/>
      <c r="T230" s="1182"/>
      <c r="U230" s="1116"/>
      <c r="V230" s="1183"/>
      <c r="W230" s="1116"/>
      <c r="X230" s="1182"/>
      <c r="Y230" s="1184"/>
    </row>
    <row r="231" spans="1:27" s="1163" customFormat="1" ht="24.95" hidden="1" customHeight="1">
      <c r="B231" s="2295"/>
      <c r="C231" s="2296"/>
      <c r="D231" s="1176"/>
      <c r="F231" s="1176"/>
      <c r="G231" s="1177"/>
      <c r="H231" s="1179"/>
      <c r="I231" s="1179"/>
      <c r="J231" s="1179"/>
      <c r="K231" s="1179"/>
      <c r="L231" s="1185"/>
      <c r="M231" s="1176"/>
      <c r="N231" s="1176"/>
      <c r="O231" s="1176"/>
      <c r="P231" s="1619"/>
      <c r="Q231" s="1181"/>
      <c r="R231" s="1176"/>
      <c r="S231" s="1172"/>
      <c r="T231" s="1182"/>
      <c r="U231" s="1116"/>
      <c r="V231" s="1183"/>
      <c r="W231" s="1116"/>
      <c r="X231" s="1182"/>
      <c r="Y231" s="1184"/>
    </row>
    <row r="232" spans="1:27" s="1163" customFormat="1" ht="24.95" hidden="1" customHeight="1">
      <c r="B232" s="2295"/>
      <c r="C232" s="2296"/>
      <c r="D232" s="1176"/>
      <c r="F232" s="1176"/>
      <c r="G232" s="1177"/>
      <c r="H232" s="1179"/>
      <c r="I232" s="1179"/>
      <c r="J232" s="1179"/>
      <c r="K232" s="1179"/>
      <c r="L232" s="1185"/>
      <c r="M232" s="1176"/>
      <c r="N232" s="1176"/>
      <c r="O232" s="1176"/>
      <c r="P232" s="1619"/>
      <c r="Q232" s="1181"/>
      <c r="R232" s="1176"/>
      <c r="S232" s="1172"/>
      <c r="T232" s="1182"/>
      <c r="U232" s="1116"/>
      <c r="V232" s="1183"/>
      <c r="W232" s="1116"/>
      <c r="X232" s="1182"/>
      <c r="Y232" s="1184"/>
    </row>
    <row r="233" spans="1:27" s="1163" customFormat="1" ht="24.95" hidden="1" customHeight="1">
      <c r="B233" s="2304"/>
      <c r="C233" s="2305"/>
      <c r="D233" s="1176"/>
      <c r="F233" s="1176"/>
      <c r="G233" s="1177"/>
      <c r="H233" s="1179"/>
      <c r="I233" s="1179"/>
      <c r="J233" s="1179"/>
      <c r="K233" s="1179"/>
      <c r="L233" s="1185"/>
      <c r="M233" s="1176"/>
      <c r="N233" s="1176"/>
      <c r="O233" s="1176"/>
      <c r="P233" s="1619"/>
      <c r="Q233" s="1181"/>
      <c r="R233" s="1176"/>
      <c r="S233" s="1172"/>
      <c r="T233" s="1182"/>
      <c r="U233" s="1116"/>
      <c r="V233" s="1183"/>
      <c r="W233" s="1116"/>
      <c r="X233" s="1182"/>
      <c r="Y233" s="1184"/>
    </row>
    <row r="234" spans="1:27" s="1216" customFormat="1" ht="24.95" hidden="1" customHeight="1">
      <c r="A234" s="1187"/>
      <c r="B234" s="1188"/>
      <c r="C234" s="1188"/>
      <c r="D234" s="1189"/>
      <c r="E234" s="1189"/>
      <c r="F234" s="1189"/>
      <c r="G234" s="1190"/>
      <c r="H234" s="1191"/>
      <c r="I234" s="1191"/>
      <c r="J234" s="1191"/>
      <c r="K234" s="1191"/>
      <c r="L234" s="1215"/>
      <c r="M234" s="2306" t="s">
        <v>1082</v>
      </c>
      <c r="N234" s="2307"/>
      <c r="O234" s="2308"/>
      <c r="P234" s="1193">
        <f>SUM(P213:P233)</f>
        <v>42</v>
      </c>
      <c r="Q234" s="1194">
        <f>SUM(Q213:Q233)</f>
        <v>161054000</v>
      </c>
      <c r="R234" s="1195"/>
      <c r="S234" s="1196"/>
      <c r="T234" s="1620" t="s">
        <v>1082</v>
      </c>
      <c r="U234" s="1193">
        <f>SUM(U213:U233)</f>
        <v>42</v>
      </c>
      <c r="V234" s="1194">
        <f>SUM(V213:V233)</f>
        <v>161054000</v>
      </c>
      <c r="X234" s="1620" t="s">
        <v>1082</v>
      </c>
      <c r="Y234" s="1203"/>
      <c r="Z234" s="1187"/>
    </row>
    <row r="235" spans="1:27" s="1163" customFormat="1" ht="11.25" hidden="1" customHeight="1">
      <c r="B235" s="1221"/>
      <c r="C235" s="1221"/>
      <c r="G235" s="1222"/>
      <c r="H235" s="1224"/>
      <c r="I235" s="1224"/>
      <c r="J235" s="1224"/>
      <c r="K235" s="1224"/>
      <c r="L235" s="1225"/>
      <c r="P235" s="1221"/>
      <c r="Q235" s="1226"/>
      <c r="S235" s="1172"/>
      <c r="T235" s="1224"/>
      <c r="V235" s="1172"/>
      <c r="X235" s="1224"/>
      <c r="Y235" s="1221"/>
    </row>
    <row r="236" spans="1:27" s="1162" customFormat="1" ht="17.25" hidden="1" customHeight="1">
      <c r="A236" s="1156"/>
      <c r="B236" s="2319" t="s">
        <v>10</v>
      </c>
      <c r="C236" s="2320"/>
      <c r="D236" s="2320"/>
      <c r="E236" s="2320"/>
      <c r="F236" s="2321"/>
      <c r="G236" s="2319" t="s">
        <v>11</v>
      </c>
      <c r="H236" s="2320"/>
      <c r="I236" s="2321"/>
      <c r="J236" s="2312" t="s">
        <v>15</v>
      </c>
      <c r="K236" s="2312" t="s">
        <v>13</v>
      </c>
      <c r="L236" s="2312" t="s">
        <v>700</v>
      </c>
      <c r="M236" s="2312" t="s">
        <v>701</v>
      </c>
      <c r="N236" s="2312" t="s">
        <v>16</v>
      </c>
      <c r="O236" s="2312" t="s">
        <v>702</v>
      </c>
      <c r="P236" s="2315" t="s">
        <v>12</v>
      </c>
      <c r="Q236" s="2316"/>
      <c r="R236" s="2312" t="s">
        <v>17</v>
      </c>
      <c r="S236" s="1157"/>
      <c r="T236" s="2312" t="s">
        <v>1022</v>
      </c>
      <c r="U236" s="2309" t="s">
        <v>1023</v>
      </c>
      <c r="V236" s="2309" t="s">
        <v>1081</v>
      </c>
      <c r="W236" s="2309" t="s">
        <v>732</v>
      </c>
      <c r="X236" s="2312" t="s">
        <v>1022</v>
      </c>
      <c r="Y236" s="2309" t="s">
        <v>1025</v>
      </c>
      <c r="Z236" s="1156"/>
      <c r="AA236" s="1156"/>
    </row>
    <row r="237" spans="1:27" s="1162" customFormat="1" ht="29.25" hidden="1" customHeight="1">
      <c r="A237" s="1156"/>
      <c r="B237" s="2315" t="s">
        <v>18</v>
      </c>
      <c r="C237" s="2316"/>
      <c r="D237" s="2312" t="s">
        <v>19</v>
      </c>
      <c r="E237" s="2315" t="s">
        <v>20</v>
      </c>
      <c r="F237" s="2316"/>
      <c r="G237" s="2312" t="s">
        <v>21</v>
      </c>
      <c r="H237" s="2312" t="s">
        <v>14</v>
      </c>
      <c r="I237" s="2312" t="s">
        <v>505</v>
      </c>
      <c r="J237" s="2313"/>
      <c r="K237" s="2313"/>
      <c r="L237" s="2313"/>
      <c r="M237" s="2313"/>
      <c r="N237" s="2313"/>
      <c r="O237" s="2313"/>
      <c r="P237" s="2317"/>
      <c r="Q237" s="2318"/>
      <c r="R237" s="2313"/>
      <c r="S237" s="1157"/>
      <c r="T237" s="2313"/>
      <c r="U237" s="2310"/>
      <c r="V237" s="2310"/>
      <c r="W237" s="2310"/>
      <c r="X237" s="2313"/>
      <c r="Y237" s="2310"/>
      <c r="Z237" s="1156"/>
      <c r="AA237" s="1156"/>
    </row>
    <row r="238" spans="1:27" s="1162" customFormat="1" ht="29.25" hidden="1" customHeight="1">
      <c r="A238" s="1156"/>
      <c r="B238" s="2317"/>
      <c r="C238" s="2318"/>
      <c r="D238" s="2314"/>
      <c r="E238" s="2317"/>
      <c r="F238" s="2318"/>
      <c r="G238" s="2314"/>
      <c r="H238" s="2314"/>
      <c r="I238" s="2314"/>
      <c r="J238" s="2314"/>
      <c r="K238" s="2314"/>
      <c r="L238" s="2314"/>
      <c r="M238" s="2314"/>
      <c r="N238" s="2314"/>
      <c r="O238" s="2314"/>
      <c r="P238" s="1617" t="s">
        <v>22</v>
      </c>
      <c r="Q238" s="1204" t="s">
        <v>23</v>
      </c>
      <c r="R238" s="2314"/>
      <c r="S238" s="1157"/>
      <c r="T238" s="2314"/>
      <c r="U238" s="2311"/>
      <c r="V238" s="2311"/>
      <c r="W238" s="2311"/>
      <c r="X238" s="2314"/>
      <c r="Y238" s="2311"/>
      <c r="Z238" s="1156"/>
      <c r="AA238" s="1156"/>
    </row>
    <row r="239" spans="1:27" s="1162" customFormat="1" ht="12.75" hidden="1" customHeight="1">
      <c r="A239" s="1156"/>
      <c r="B239" s="2319" t="s">
        <v>24</v>
      </c>
      <c r="C239" s="2321"/>
      <c r="D239" s="1628" t="s">
        <v>25</v>
      </c>
      <c r="E239" s="2319" t="s">
        <v>26</v>
      </c>
      <c r="F239" s="2321"/>
      <c r="G239" s="1617" t="s">
        <v>27</v>
      </c>
      <c r="H239" s="1617" t="s">
        <v>28</v>
      </c>
      <c r="I239" s="1617" t="s">
        <v>29</v>
      </c>
      <c r="J239" s="1617" t="s">
        <v>30</v>
      </c>
      <c r="K239" s="1617" t="s">
        <v>31</v>
      </c>
      <c r="L239" s="1617" t="s">
        <v>32</v>
      </c>
      <c r="M239" s="1617" t="s">
        <v>33</v>
      </c>
      <c r="N239" s="1617" t="s">
        <v>34</v>
      </c>
      <c r="O239" s="1617" t="s">
        <v>35</v>
      </c>
      <c r="P239" s="1617" t="s">
        <v>36</v>
      </c>
      <c r="Q239" s="1204" t="s">
        <v>37</v>
      </c>
      <c r="R239" s="1617" t="s">
        <v>38</v>
      </c>
      <c r="S239" s="1157"/>
      <c r="T239" s="1205"/>
      <c r="U239" s="1206"/>
      <c r="V239" s="1206"/>
      <c r="W239" s="1206"/>
      <c r="X239" s="1205"/>
      <c r="Y239" s="1206"/>
      <c r="Z239" s="1156"/>
      <c r="AA239" s="1156"/>
    </row>
    <row r="240" spans="1:27" s="1162" customFormat="1" ht="4.5" hidden="1" customHeight="1">
      <c r="A240" s="1156"/>
      <c r="B240" s="2299"/>
      <c r="C240" s="2300"/>
      <c r="D240" s="2300"/>
      <c r="E240" s="2300"/>
      <c r="F240" s="2300"/>
      <c r="G240" s="2300"/>
      <c r="H240" s="2300"/>
      <c r="I240" s="2300"/>
      <c r="J240" s="2300"/>
      <c r="K240" s="2300"/>
      <c r="L240" s="2300"/>
      <c r="M240" s="2300"/>
      <c r="N240" s="2300"/>
      <c r="O240" s="2300"/>
      <c r="P240" s="2300"/>
      <c r="Q240" s="2300"/>
      <c r="R240" s="2301"/>
      <c r="S240" s="1157"/>
      <c r="T240" s="1158"/>
      <c r="U240" s="1159"/>
      <c r="V240" s="1159"/>
      <c r="W240" s="1160"/>
      <c r="X240" s="1158"/>
      <c r="Y240" s="1161"/>
      <c r="Z240" s="1156"/>
      <c r="AA240" s="1156"/>
    </row>
    <row r="241" spans="1:27" s="1162" customFormat="1" ht="26.25" hidden="1" customHeight="1">
      <c r="A241" s="1156"/>
      <c r="B241" s="1625"/>
      <c r="C241" s="1626"/>
      <c r="D241" s="1207"/>
      <c r="E241" s="1207"/>
      <c r="F241" s="1207"/>
      <c r="G241" s="1207"/>
      <c r="H241" s="1207"/>
      <c r="I241" s="1207"/>
      <c r="J241" s="1207"/>
      <c r="K241" s="1207"/>
      <c r="L241" s="1207"/>
      <c r="M241" s="2322" t="s">
        <v>1086</v>
      </c>
      <c r="N241" s="2323"/>
      <c r="O241" s="2324"/>
      <c r="P241" s="1208">
        <f>P234</f>
        <v>42</v>
      </c>
      <c r="Q241" s="1209">
        <f>Q234</f>
        <v>161054000</v>
      </c>
      <c r="R241" s="1210"/>
      <c r="S241" s="1211"/>
      <c r="T241" s="1627" t="s">
        <v>1086</v>
      </c>
      <c r="U241" s="1208">
        <f>U234</f>
        <v>42</v>
      </c>
      <c r="V241" s="1209">
        <f>V234</f>
        <v>161054000</v>
      </c>
      <c r="W241" s="1176"/>
      <c r="X241" s="1627" t="s">
        <v>1086</v>
      </c>
      <c r="Y241" s="1116"/>
      <c r="Z241" s="1156"/>
      <c r="AA241" s="1156"/>
    </row>
    <row r="242" spans="1:27" s="1163" customFormat="1" ht="24.95" hidden="1" customHeight="1">
      <c r="B242" s="2302"/>
      <c r="C242" s="2303"/>
      <c r="D242" s="1176"/>
      <c r="F242" s="1176"/>
      <c r="G242" s="1177"/>
      <c r="H242" s="1179"/>
      <c r="I242" s="1179"/>
      <c r="J242" s="1179"/>
      <c r="K242" s="1179"/>
      <c r="L242" s="1185"/>
      <c r="M242" s="1176"/>
      <c r="N242" s="1176"/>
      <c r="O242" s="1176"/>
      <c r="P242" s="1619"/>
      <c r="Q242" s="1181"/>
      <c r="R242" s="1178"/>
      <c r="S242" s="1172"/>
      <c r="T242" s="1182"/>
      <c r="U242" s="1116"/>
      <c r="V242" s="1183"/>
      <c r="W242" s="1116"/>
      <c r="X242" s="1182"/>
      <c r="Y242" s="1184"/>
    </row>
    <row r="243" spans="1:27" s="1163" customFormat="1" ht="24.95" hidden="1" customHeight="1">
      <c r="B243" s="2295"/>
      <c r="C243" s="2296"/>
      <c r="D243" s="1176"/>
      <c r="F243" s="1176"/>
      <c r="G243" s="1177"/>
      <c r="H243" s="1178"/>
      <c r="I243" s="1179"/>
      <c r="J243" s="1179"/>
      <c r="K243" s="1179"/>
      <c r="L243" s="1185"/>
      <c r="M243" s="1176"/>
      <c r="N243" s="1176"/>
      <c r="O243" s="1176"/>
      <c r="P243" s="1619"/>
      <c r="Q243" s="1181"/>
      <c r="R243" s="1178"/>
      <c r="S243" s="1172"/>
      <c r="T243" s="1212"/>
      <c r="U243" s="1116"/>
      <c r="V243" s="1183"/>
      <c r="W243" s="1116"/>
      <c r="X243" s="1212"/>
      <c r="Y243" s="1184"/>
    </row>
    <row r="244" spans="1:27" s="1163" customFormat="1" ht="24.95" customHeight="1">
      <c r="B244" s="2295">
        <v>163</v>
      </c>
      <c r="C244" s="2296"/>
      <c r="D244" s="1176" t="s">
        <v>233</v>
      </c>
      <c r="E244" s="1163" t="s">
        <v>47</v>
      </c>
      <c r="F244" s="1176"/>
      <c r="G244" s="1177" t="s">
        <v>234</v>
      </c>
      <c r="H244" s="1178" t="s">
        <v>235</v>
      </c>
      <c r="I244" s="1179" t="s">
        <v>43</v>
      </c>
      <c r="J244" s="1179" t="s">
        <v>43</v>
      </c>
      <c r="K244" s="1179" t="s">
        <v>44</v>
      </c>
      <c r="L244" s="1185">
        <v>2003</v>
      </c>
      <c r="M244" s="1176" t="s">
        <v>43</v>
      </c>
      <c r="N244" s="1176"/>
      <c r="O244" s="1176" t="s">
        <v>45</v>
      </c>
      <c r="P244" s="1619">
        <v>1</v>
      </c>
      <c r="Q244" s="1181">
        <v>95000000</v>
      </c>
      <c r="R244" s="1176"/>
      <c r="S244" s="1172">
        <f t="shared" ref="S244:S270" si="8">Q244/P244</f>
        <v>95000000</v>
      </c>
      <c r="T244" s="1182" t="s">
        <v>1009</v>
      </c>
      <c r="U244" s="1116">
        <v>1</v>
      </c>
      <c r="V244" s="1183">
        <f t="shared" ref="V244:V280" si="9">U244*S244</f>
        <v>95000000</v>
      </c>
      <c r="W244" s="1116"/>
      <c r="X244" s="1182" t="s">
        <v>1009</v>
      </c>
      <c r="Y244" s="1184">
        <f t="shared" ref="Y244:Y270" si="10">P244-U244</f>
        <v>0</v>
      </c>
      <c r="Z244" s="1163" t="b">
        <f t="shared" ref="Z244:Z280" si="11">V244=Q244</f>
        <v>1</v>
      </c>
    </row>
    <row r="245" spans="1:27" s="1163" customFormat="1" ht="24.95" hidden="1" customHeight="1">
      <c r="B245" s="2295"/>
      <c r="C245" s="2296"/>
      <c r="D245" s="1176"/>
      <c r="F245" s="1176"/>
      <c r="G245" s="1177"/>
      <c r="H245" s="1178"/>
      <c r="I245" s="1179"/>
      <c r="J245" s="1176"/>
      <c r="K245" s="1179"/>
      <c r="L245" s="1185"/>
      <c r="M245" s="1176"/>
      <c r="N245" s="1176"/>
      <c r="O245" s="1176"/>
      <c r="P245" s="1619"/>
      <c r="Q245" s="1181"/>
      <c r="R245" s="1176"/>
      <c r="S245" s="1172"/>
      <c r="T245" s="1182"/>
      <c r="U245" s="1116"/>
      <c r="V245" s="1183"/>
      <c r="W245" s="1116"/>
      <c r="X245" s="1182"/>
      <c r="Y245" s="1184"/>
    </row>
    <row r="246" spans="1:27" s="1163" customFormat="1" ht="24.95" hidden="1" customHeight="1">
      <c r="B246" s="2295"/>
      <c r="C246" s="2296"/>
      <c r="D246" s="1176"/>
      <c r="F246" s="1176"/>
      <c r="G246" s="1177"/>
      <c r="H246" s="1179"/>
      <c r="I246" s="1179"/>
      <c r="J246" s="1176"/>
      <c r="K246" s="1179"/>
      <c r="L246" s="1185"/>
      <c r="M246" s="1176"/>
      <c r="N246" s="1176"/>
      <c r="O246" s="1176"/>
      <c r="P246" s="1619"/>
      <c r="Q246" s="1181"/>
      <c r="R246" s="1176"/>
      <c r="S246" s="1172"/>
      <c r="T246" s="1182"/>
      <c r="U246" s="1116"/>
      <c r="V246" s="1183"/>
      <c r="W246" s="1116"/>
      <c r="X246" s="1182"/>
      <c r="Y246" s="1184"/>
    </row>
    <row r="247" spans="1:27" s="1163" customFormat="1" ht="24.95" hidden="1" customHeight="1">
      <c r="B247" s="2295"/>
      <c r="C247" s="2296"/>
      <c r="D247" s="1176"/>
      <c r="F247" s="1176"/>
      <c r="G247" s="1177"/>
      <c r="H247" s="1178"/>
      <c r="I247" s="1179"/>
      <c r="J247" s="1179"/>
      <c r="K247" s="1179"/>
      <c r="L247" s="1185"/>
      <c r="M247" s="1176"/>
      <c r="N247" s="1176"/>
      <c r="O247" s="1176"/>
      <c r="P247" s="1619"/>
      <c r="Q247" s="1181"/>
      <c r="R247" s="1178"/>
      <c r="S247" s="1172"/>
      <c r="T247" s="1182"/>
      <c r="U247" s="1116"/>
      <c r="V247" s="1183"/>
      <c r="W247" s="1116"/>
      <c r="X247" s="1182"/>
      <c r="Y247" s="1184"/>
    </row>
    <row r="248" spans="1:27" s="1163" customFormat="1" ht="24.95" hidden="1" customHeight="1">
      <c r="B248" s="2295"/>
      <c r="C248" s="2296"/>
      <c r="D248" s="1176"/>
      <c r="F248" s="1176"/>
      <c r="G248" s="1177"/>
      <c r="H248" s="1179"/>
      <c r="I248" s="1179"/>
      <c r="J248" s="1176"/>
      <c r="K248" s="1179"/>
      <c r="L248" s="1185"/>
      <c r="M248" s="1176"/>
      <c r="N248" s="1176"/>
      <c r="O248" s="1176"/>
      <c r="P248" s="1619"/>
      <c r="Q248" s="1181"/>
      <c r="R248" s="1178"/>
      <c r="S248" s="1172"/>
      <c r="T248" s="1182"/>
      <c r="U248" s="1116"/>
      <c r="V248" s="1183"/>
      <c r="W248" s="1116"/>
      <c r="X248" s="1182"/>
      <c r="Y248" s="1184"/>
    </row>
    <row r="249" spans="1:27" s="1163" customFormat="1" ht="24.95" hidden="1" customHeight="1">
      <c r="B249" s="2295"/>
      <c r="C249" s="2296"/>
      <c r="D249" s="1176"/>
      <c r="F249" s="1176"/>
      <c r="G249" s="1177"/>
      <c r="H249" s="1179"/>
      <c r="I249" s="1179"/>
      <c r="J249" s="1176"/>
      <c r="K249" s="1179"/>
      <c r="L249" s="1185"/>
      <c r="M249" s="1176"/>
      <c r="N249" s="1176"/>
      <c r="O249" s="1176"/>
      <c r="P249" s="1619"/>
      <c r="Q249" s="1181"/>
      <c r="R249" s="1176"/>
      <c r="S249" s="1172"/>
      <c r="T249" s="1182"/>
      <c r="U249" s="1116"/>
      <c r="V249" s="1183"/>
      <c r="W249" s="1116"/>
      <c r="X249" s="1182"/>
      <c r="Y249" s="1184"/>
    </row>
    <row r="250" spans="1:27" s="1163" customFormat="1" ht="24.95" hidden="1" customHeight="1">
      <c r="B250" s="2295"/>
      <c r="C250" s="2296"/>
      <c r="D250" s="1176"/>
      <c r="F250" s="1176"/>
      <c r="G250" s="1177"/>
      <c r="H250" s="1179"/>
      <c r="I250" s="1179"/>
      <c r="J250" s="1176"/>
      <c r="K250" s="1179"/>
      <c r="L250" s="1185"/>
      <c r="M250" s="1176"/>
      <c r="N250" s="1176"/>
      <c r="O250" s="1176"/>
      <c r="P250" s="1619"/>
      <c r="Q250" s="1181"/>
      <c r="R250" s="1176"/>
      <c r="S250" s="1172"/>
      <c r="T250" s="1182"/>
      <c r="U250" s="1116"/>
      <c r="V250" s="1183"/>
      <c r="W250" s="1116"/>
      <c r="X250" s="1182"/>
      <c r="Y250" s="1184"/>
    </row>
    <row r="251" spans="1:27" s="1163" customFormat="1" ht="24.95" hidden="1" customHeight="1">
      <c r="B251" s="2295"/>
      <c r="C251" s="2296"/>
      <c r="D251" s="1176"/>
      <c r="F251" s="1176"/>
      <c r="G251" s="1177"/>
      <c r="H251" s="1179"/>
      <c r="I251" s="1179"/>
      <c r="J251" s="1179"/>
      <c r="K251" s="1179"/>
      <c r="L251" s="1185"/>
      <c r="M251" s="1176"/>
      <c r="N251" s="1176"/>
      <c r="O251" s="1176"/>
      <c r="P251" s="1619"/>
      <c r="Q251" s="1181"/>
      <c r="R251" s="1178"/>
      <c r="S251" s="1172"/>
      <c r="T251" s="1182"/>
      <c r="U251" s="1116"/>
      <c r="V251" s="1183"/>
      <c r="W251" s="1116"/>
      <c r="X251" s="1182"/>
      <c r="Y251" s="1184"/>
    </row>
    <row r="252" spans="1:27" s="1163" customFormat="1" ht="24.95" hidden="1" customHeight="1">
      <c r="B252" s="2295"/>
      <c r="C252" s="2296"/>
      <c r="D252" s="1176"/>
      <c r="F252" s="1176"/>
      <c r="G252" s="1177"/>
      <c r="H252" s="1179"/>
      <c r="I252" s="1179"/>
      <c r="J252" s="1176"/>
      <c r="K252" s="1179"/>
      <c r="L252" s="1185"/>
      <c r="M252" s="1176"/>
      <c r="N252" s="1176"/>
      <c r="O252" s="1176"/>
      <c r="P252" s="1619"/>
      <c r="Q252" s="1181"/>
      <c r="R252" s="1176"/>
      <c r="S252" s="1172"/>
      <c r="T252" s="1182"/>
      <c r="U252" s="1116"/>
      <c r="V252" s="1183"/>
      <c r="W252" s="1116"/>
      <c r="X252" s="1182"/>
      <c r="Y252" s="1184"/>
    </row>
    <row r="253" spans="1:27" s="1163" customFormat="1" ht="24.95" hidden="1" customHeight="1">
      <c r="B253" s="2295"/>
      <c r="C253" s="2296"/>
      <c r="D253" s="1176"/>
      <c r="F253" s="1176"/>
      <c r="G253" s="1177"/>
      <c r="H253" s="1179"/>
      <c r="I253" s="1179"/>
      <c r="J253" s="1176"/>
      <c r="K253" s="1179"/>
      <c r="L253" s="1185"/>
      <c r="M253" s="1176"/>
      <c r="N253" s="1176"/>
      <c r="O253" s="1176"/>
      <c r="P253" s="1619"/>
      <c r="Q253" s="1181"/>
      <c r="R253" s="1176"/>
      <c r="S253" s="1172"/>
      <c r="T253" s="1182"/>
      <c r="U253" s="1116"/>
      <c r="V253" s="1183"/>
      <c r="W253" s="1116"/>
      <c r="X253" s="1182"/>
      <c r="Y253" s="1184"/>
    </row>
    <row r="254" spans="1:27" s="1163" customFormat="1" ht="24.95" hidden="1" customHeight="1">
      <c r="B254" s="2295"/>
      <c r="C254" s="2296"/>
      <c r="D254" s="1176"/>
      <c r="F254" s="1176"/>
      <c r="G254" s="1177"/>
      <c r="H254" s="1179"/>
      <c r="I254" s="1179"/>
      <c r="J254" s="1179"/>
      <c r="K254" s="1179"/>
      <c r="L254" s="1185"/>
      <c r="M254" s="1176"/>
      <c r="N254" s="1176"/>
      <c r="O254" s="1176"/>
      <c r="P254" s="1619"/>
      <c r="Q254" s="1181"/>
      <c r="R254" s="1176"/>
      <c r="S254" s="1172"/>
      <c r="T254" s="1182"/>
      <c r="U254" s="1116"/>
      <c r="V254" s="1183"/>
      <c r="W254" s="1116"/>
      <c r="X254" s="1182"/>
      <c r="Y254" s="1184"/>
    </row>
    <row r="255" spans="1:27" s="1163" customFormat="1" ht="24.95" customHeight="1">
      <c r="B255" s="2295">
        <v>174</v>
      </c>
      <c r="C255" s="2296"/>
      <c r="D255" s="1176" t="s">
        <v>259</v>
      </c>
      <c r="E255" s="1163" t="s">
        <v>75</v>
      </c>
      <c r="F255" s="1176"/>
      <c r="G255" s="1177" t="s">
        <v>260</v>
      </c>
      <c r="H255" s="1179" t="s">
        <v>261</v>
      </c>
      <c r="I255" s="1179" t="s">
        <v>43</v>
      </c>
      <c r="J255" s="1179" t="s">
        <v>43</v>
      </c>
      <c r="K255" s="1179" t="s">
        <v>44</v>
      </c>
      <c r="L255" s="1185">
        <v>2005</v>
      </c>
      <c r="M255" s="1176" t="s">
        <v>43</v>
      </c>
      <c r="N255" s="1176"/>
      <c r="O255" s="1176" t="s">
        <v>45</v>
      </c>
      <c r="P255" s="1619">
        <v>1</v>
      </c>
      <c r="Q255" s="1181">
        <v>1750000</v>
      </c>
      <c r="R255" s="1176"/>
      <c r="S255" s="1172">
        <f t="shared" si="8"/>
        <v>1750000</v>
      </c>
      <c r="T255" s="1182" t="s">
        <v>962</v>
      </c>
      <c r="U255" s="1116">
        <v>1</v>
      </c>
      <c r="V255" s="1183">
        <f t="shared" si="9"/>
        <v>1750000</v>
      </c>
      <c r="W255" s="1116"/>
      <c r="X255" s="1182" t="s">
        <v>962</v>
      </c>
      <c r="Y255" s="1184">
        <f t="shared" si="10"/>
        <v>0</v>
      </c>
      <c r="Z255" s="1163" t="b">
        <f t="shared" si="11"/>
        <v>1</v>
      </c>
    </row>
    <row r="256" spans="1:27" s="1163" customFormat="1" ht="24.95" hidden="1" customHeight="1">
      <c r="B256" s="2295"/>
      <c r="C256" s="2296"/>
      <c r="D256" s="1176"/>
      <c r="F256" s="1176"/>
      <c r="G256" s="1177"/>
      <c r="H256" s="1179"/>
      <c r="I256" s="1179"/>
      <c r="J256" s="1179"/>
      <c r="K256" s="1179"/>
      <c r="L256" s="1185"/>
      <c r="M256" s="1176"/>
      <c r="N256" s="1176"/>
      <c r="O256" s="1176"/>
      <c r="P256" s="1619"/>
      <c r="Q256" s="1181"/>
      <c r="R256" s="1176"/>
      <c r="S256" s="1172"/>
      <c r="T256" s="1182"/>
      <c r="U256" s="1116"/>
      <c r="V256" s="1183"/>
      <c r="W256" s="1116"/>
      <c r="X256" s="1182"/>
      <c r="Y256" s="1184"/>
    </row>
    <row r="257" spans="1:27" s="1163" customFormat="1" ht="24.95" hidden="1" customHeight="1">
      <c r="B257" s="2295"/>
      <c r="C257" s="2296"/>
      <c r="D257" s="1176"/>
      <c r="F257" s="1176"/>
      <c r="G257" s="1177"/>
      <c r="H257" s="1179"/>
      <c r="I257" s="1179"/>
      <c r="J257" s="1179"/>
      <c r="K257" s="1179"/>
      <c r="L257" s="1185"/>
      <c r="M257" s="1176"/>
      <c r="N257" s="1176"/>
      <c r="O257" s="1176"/>
      <c r="P257" s="1619"/>
      <c r="Q257" s="1181"/>
      <c r="R257" s="1176"/>
      <c r="S257" s="1172"/>
      <c r="T257" s="1182"/>
      <c r="U257" s="1116"/>
      <c r="V257" s="1183"/>
      <c r="W257" s="1116"/>
      <c r="X257" s="1182"/>
      <c r="Y257" s="1184"/>
    </row>
    <row r="258" spans="1:27" s="1163" customFormat="1" ht="24.95" hidden="1" customHeight="1">
      <c r="B258" s="2295"/>
      <c r="C258" s="2296"/>
      <c r="D258" s="1176"/>
      <c r="F258" s="1176"/>
      <c r="G258" s="1177"/>
      <c r="H258" s="1179"/>
      <c r="I258" s="1179"/>
      <c r="J258" s="1179"/>
      <c r="K258" s="1179"/>
      <c r="L258" s="1185"/>
      <c r="M258" s="1176"/>
      <c r="N258" s="1176"/>
      <c r="O258" s="1176"/>
      <c r="P258" s="1619"/>
      <c r="Q258" s="1181"/>
      <c r="R258" s="1176"/>
      <c r="S258" s="1172"/>
      <c r="T258" s="1182"/>
      <c r="U258" s="1116"/>
      <c r="V258" s="1183"/>
      <c r="W258" s="1116"/>
      <c r="X258" s="1182"/>
      <c r="Y258" s="1184"/>
    </row>
    <row r="259" spans="1:27" s="1163" customFormat="1" ht="24.95" hidden="1" customHeight="1">
      <c r="B259" s="2295"/>
      <c r="C259" s="2296"/>
      <c r="D259" s="1176"/>
      <c r="F259" s="1176"/>
      <c r="G259" s="1177"/>
      <c r="H259" s="1179"/>
      <c r="I259" s="1179"/>
      <c r="J259" s="1179"/>
      <c r="K259" s="1179"/>
      <c r="L259" s="1185"/>
      <c r="M259" s="1176"/>
      <c r="N259" s="1176"/>
      <c r="O259" s="1176"/>
      <c r="P259" s="1619"/>
      <c r="Q259" s="1181"/>
      <c r="R259" s="1176"/>
      <c r="S259" s="1172"/>
      <c r="T259" s="1182"/>
      <c r="U259" s="1116"/>
      <c r="V259" s="1183"/>
      <c r="W259" s="1116"/>
      <c r="X259" s="1182"/>
      <c r="Y259" s="1184"/>
    </row>
    <row r="260" spans="1:27" s="1163" customFormat="1" ht="24.95" hidden="1" customHeight="1">
      <c r="B260" s="2295"/>
      <c r="C260" s="2296"/>
      <c r="D260" s="1176"/>
      <c r="F260" s="1176"/>
      <c r="G260" s="1177"/>
      <c r="H260" s="1179"/>
      <c r="I260" s="1179"/>
      <c r="J260" s="1179"/>
      <c r="K260" s="1179"/>
      <c r="L260" s="1185"/>
      <c r="M260" s="1176"/>
      <c r="N260" s="1176"/>
      <c r="O260" s="1176"/>
      <c r="P260" s="1619"/>
      <c r="Q260" s="1181"/>
      <c r="R260" s="1176"/>
      <c r="S260" s="1172"/>
      <c r="T260" s="1212"/>
      <c r="U260" s="1116"/>
      <c r="V260" s="1183"/>
      <c r="W260" s="1116"/>
      <c r="X260" s="1212"/>
      <c r="Y260" s="1184"/>
    </row>
    <row r="261" spans="1:27" s="1163" customFormat="1" ht="24.95" hidden="1" customHeight="1">
      <c r="B261" s="2304"/>
      <c r="C261" s="2305"/>
      <c r="D261" s="1176"/>
      <c r="F261" s="1176"/>
      <c r="G261" s="1177"/>
      <c r="H261" s="1179"/>
      <c r="I261" s="1179"/>
      <c r="J261" s="1179"/>
      <c r="K261" s="1179"/>
      <c r="L261" s="1185"/>
      <c r="M261" s="1176"/>
      <c r="N261" s="1176"/>
      <c r="O261" s="1176"/>
      <c r="P261" s="1619"/>
      <c r="Q261" s="1181"/>
      <c r="R261" s="1176"/>
      <c r="S261" s="1172"/>
      <c r="T261" s="1182"/>
      <c r="U261" s="1116"/>
      <c r="V261" s="1183"/>
      <c r="W261" s="1116"/>
      <c r="X261" s="1182"/>
      <c r="Y261" s="1184"/>
    </row>
    <row r="262" spans="1:27" s="1216" customFormat="1" ht="24.95" hidden="1" customHeight="1">
      <c r="A262" s="1187"/>
      <c r="B262" s="1188"/>
      <c r="C262" s="1188"/>
      <c r="D262" s="1189"/>
      <c r="E262" s="1189"/>
      <c r="F262" s="1189"/>
      <c r="G262" s="1190"/>
      <c r="H262" s="1191"/>
      <c r="I262" s="1191"/>
      <c r="J262" s="1191"/>
      <c r="K262" s="1191"/>
      <c r="L262" s="1215"/>
      <c r="M262" s="2306" t="s">
        <v>1082</v>
      </c>
      <c r="N262" s="2307"/>
      <c r="O262" s="2308"/>
      <c r="P262" s="1193">
        <f>SUM(P241:P261)</f>
        <v>44</v>
      </c>
      <c r="Q262" s="1194">
        <f>SUM(Q241:Q261)</f>
        <v>257804000</v>
      </c>
      <c r="R262" s="1195"/>
      <c r="S262" s="1196"/>
      <c r="T262" s="1620" t="s">
        <v>1082</v>
      </c>
      <c r="U262" s="1193">
        <f>SUM(U241:U261)</f>
        <v>44</v>
      </c>
      <c r="V262" s="1194">
        <f>SUM(V241:V261)</f>
        <v>257804000</v>
      </c>
      <c r="X262" s="1620" t="s">
        <v>1082</v>
      </c>
      <c r="Y262" s="1203"/>
      <c r="Z262" s="1187"/>
    </row>
    <row r="263" spans="1:27" s="1163" customFormat="1" ht="11.25" hidden="1" customHeight="1">
      <c r="B263" s="1221"/>
      <c r="C263" s="1221"/>
      <c r="G263" s="1222"/>
      <c r="H263" s="1224"/>
      <c r="I263" s="1224"/>
      <c r="J263" s="1224"/>
      <c r="K263" s="1224"/>
      <c r="L263" s="1225"/>
      <c r="P263" s="1221"/>
      <c r="Q263" s="1226"/>
      <c r="S263" s="1172"/>
      <c r="T263" s="1224"/>
      <c r="V263" s="1172"/>
      <c r="X263" s="1224"/>
      <c r="Y263" s="1221"/>
    </row>
    <row r="264" spans="1:27" s="1162" customFormat="1" ht="17.25" hidden="1" customHeight="1">
      <c r="A264" s="1156"/>
      <c r="B264" s="2319" t="s">
        <v>10</v>
      </c>
      <c r="C264" s="2320"/>
      <c r="D264" s="2320"/>
      <c r="E264" s="2320"/>
      <c r="F264" s="2321"/>
      <c r="G264" s="2319" t="s">
        <v>11</v>
      </c>
      <c r="H264" s="2320"/>
      <c r="I264" s="2321"/>
      <c r="J264" s="2312" t="s">
        <v>15</v>
      </c>
      <c r="K264" s="2312" t="s">
        <v>13</v>
      </c>
      <c r="L264" s="2312" t="s">
        <v>700</v>
      </c>
      <c r="M264" s="2312" t="s">
        <v>701</v>
      </c>
      <c r="N264" s="2312" t="s">
        <v>16</v>
      </c>
      <c r="O264" s="2312" t="s">
        <v>702</v>
      </c>
      <c r="P264" s="2315" t="s">
        <v>12</v>
      </c>
      <c r="Q264" s="2316"/>
      <c r="R264" s="2312" t="s">
        <v>17</v>
      </c>
      <c r="S264" s="1157"/>
      <c r="T264" s="2312" t="s">
        <v>1022</v>
      </c>
      <c r="U264" s="2309" t="s">
        <v>1023</v>
      </c>
      <c r="V264" s="2309" t="s">
        <v>1081</v>
      </c>
      <c r="W264" s="2309" t="s">
        <v>732</v>
      </c>
      <c r="X264" s="2312" t="s">
        <v>1022</v>
      </c>
      <c r="Y264" s="2309" t="s">
        <v>1025</v>
      </c>
      <c r="Z264" s="1156"/>
      <c r="AA264" s="1156"/>
    </row>
    <row r="265" spans="1:27" s="1162" customFormat="1" ht="29.25" hidden="1" customHeight="1">
      <c r="A265" s="1156"/>
      <c r="B265" s="2315" t="s">
        <v>18</v>
      </c>
      <c r="C265" s="2316"/>
      <c r="D265" s="2312" t="s">
        <v>19</v>
      </c>
      <c r="E265" s="2315" t="s">
        <v>20</v>
      </c>
      <c r="F265" s="2316"/>
      <c r="G265" s="2312" t="s">
        <v>21</v>
      </c>
      <c r="H265" s="2312" t="s">
        <v>14</v>
      </c>
      <c r="I265" s="2312" t="s">
        <v>505</v>
      </c>
      <c r="J265" s="2313"/>
      <c r="K265" s="2313"/>
      <c r="L265" s="2313"/>
      <c r="M265" s="2313"/>
      <c r="N265" s="2313"/>
      <c r="O265" s="2313"/>
      <c r="P265" s="2317"/>
      <c r="Q265" s="2318"/>
      <c r="R265" s="2313"/>
      <c r="S265" s="1157"/>
      <c r="T265" s="2313"/>
      <c r="U265" s="2310"/>
      <c r="V265" s="2310"/>
      <c r="W265" s="2310"/>
      <c r="X265" s="2313"/>
      <c r="Y265" s="2310"/>
      <c r="Z265" s="1156"/>
      <c r="AA265" s="1156"/>
    </row>
    <row r="266" spans="1:27" s="1162" customFormat="1" ht="29.25" hidden="1" customHeight="1">
      <c r="A266" s="1156"/>
      <c r="B266" s="2317"/>
      <c r="C266" s="2318"/>
      <c r="D266" s="2314"/>
      <c r="E266" s="2317"/>
      <c r="F266" s="2318"/>
      <c r="G266" s="2314"/>
      <c r="H266" s="2314"/>
      <c r="I266" s="2314"/>
      <c r="J266" s="2314"/>
      <c r="K266" s="2314"/>
      <c r="L266" s="2314"/>
      <c r="M266" s="2314"/>
      <c r="N266" s="2314"/>
      <c r="O266" s="2314"/>
      <c r="P266" s="1617" t="s">
        <v>22</v>
      </c>
      <c r="Q266" s="1204" t="s">
        <v>23</v>
      </c>
      <c r="R266" s="2314"/>
      <c r="S266" s="1157"/>
      <c r="T266" s="2314"/>
      <c r="U266" s="2311"/>
      <c r="V266" s="2311"/>
      <c r="W266" s="2311"/>
      <c r="X266" s="2314"/>
      <c r="Y266" s="2311"/>
      <c r="Z266" s="1156"/>
      <c r="AA266" s="1156"/>
    </row>
    <row r="267" spans="1:27" s="1162" customFormat="1" ht="12.75" hidden="1" customHeight="1">
      <c r="A267" s="1156"/>
      <c r="B267" s="2319" t="s">
        <v>24</v>
      </c>
      <c r="C267" s="2321"/>
      <c r="D267" s="1628" t="s">
        <v>25</v>
      </c>
      <c r="E267" s="2319" t="s">
        <v>26</v>
      </c>
      <c r="F267" s="2321"/>
      <c r="G267" s="1617" t="s">
        <v>27</v>
      </c>
      <c r="H267" s="1617" t="s">
        <v>28</v>
      </c>
      <c r="I267" s="1617" t="s">
        <v>29</v>
      </c>
      <c r="J267" s="1617" t="s">
        <v>30</v>
      </c>
      <c r="K267" s="1617" t="s">
        <v>31</v>
      </c>
      <c r="L267" s="1617" t="s">
        <v>32</v>
      </c>
      <c r="M267" s="1617" t="s">
        <v>33</v>
      </c>
      <c r="N267" s="1617" t="s">
        <v>34</v>
      </c>
      <c r="O267" s="1617" t="s">
        <v>35</v>
      </c>
      <c r="P267" s="1617" t="s">
        <v>36</v>
      </c>
      <c r="Q267" s="1204" t="s">
        <v>37</v>
      </c>
      <c r="R267" s="1617" t="s">
        <v>38</v>
      </c>
      <c r="S267" s="1157"/>
      <c r="T267" s="1205"/>
      <c r="U267" s="1206"/>
      <c r="V267" s="1206"/>
      <c r="W267" s="1206"/>
      <c r="X267" s="1205"/>
      <c r="Y267" s="1206"/>
      <c r="Z267" s="1156"/>
      <c r="AA267" s="1156"/>
    </row>
    <row r="268" spans="1:27" s="1162" customFormat="1" ht="4.5" hidden="1" customHeight="1">
      <c r="A268" s="1156"/>
      <c r="B268" s="2299"/>
      <c r="C268" s="2300"/>
      <c r="D268" s="2300"/>
      <c r="E268" s="2300"/>
      <c r="F268" s="2300"/>
      <c r="G268" s="2300"/>
      <c r="H268" s="2300"/>
      <c r="I268" s="2300"/>
      <c r="J268" s="2300"/>
      <c r="K268" s="2300"/>
      <c r="L268" s="2300"/>
      <c r="M268" s="2300"/>
      <c r="N268" s="2300"/>
      <c r="O268" s="2300"/>
      <c r="P268" s="2300"/>
      <c r="Q268" s="2300"/>
      <c r="R268" s="2301"/>
      <c r="S268" s="1157"/>
      <c r="T268" s="1158"/>
      <c r="U268" s="1159"/>
      <c r="V268" s="1159"/>
      <c r="W268" s="1160"/>
      <c r="X268" s="1158"/>
      <c r="Y268" s="1161"/>
      <c r="Z268" s="1156"/>
      <c r="AA268" s="1156"/>
    </row>
    <row r="269" spans="1:27" s="1162" customFormat="1" ht="26.25" hidden="1" customHeight="1">
      <c r="A269" s="1156"/>
      <c r="B269" s="1625"/>
      <c r="C269" s="1626"/>
      <c r="D269" s="1207"/>
      <c r="E269" s="1207"/>
      <c r="F269" s="1207"/>
      <c r="G269" s="1207"/>
      <c r="H269" s="1207"/>
      <c r="I269" s="1207"/>
      <c r="J269" s="1207"/>
      <c r="K269" s="1207"/>
      <c r="L269" s="1207"/>
      <c r="M269" s="2322" t="s">
        <v>1086</v>
      </c>
      <c r="N269" s="2323"/>
      <c r="O269" s="2324"/>
      <c r="P269" s="1208">
        <f>P262</f>
        <v>44</v>
      </c>
      <c r="Q269" s="1209">
        <f>Q262</f>
        <v>257804000</v>
      </c>
      <c r="R269" s="1210"/>
      <c r="S269" s="1211"/>
      <c r="T269" s="1627" t="s">
        <v>1086</v>
      </c>
      <c r="U269" s="1208">
        <f>U262</f>
        <v>44</v>
      </c>
      <c r="V269" s="1209">
        <f>V262</f>
        <v>257804000</v>
      </c>
      <c r="W269" s="1176"/>
      <c r="X269" s="1627" t="s">
        <v>1086</v>
      </c>
      <c r="Y269" s="1116"/>
      <c r="Z269" s="1156"/>
      <c r="AA269" s="1156"/>
    </row>
    <row r="270" spans="1:27" s="1163" customFormat="1" ht="24.95" customHeight="1">
      <c r="B270" s="2302">
        <v>181</v>
      </c>
      <c r="C270" s="2303"/>
      <c r="D270" s="1176" t="s">
        <v>274</v>
      </c>
      <c r="E270" s="1163" t="s">
        <v>270</v>
      </c>
      <c r="F270" s="1176"/>
      <c r="G270" s="1177" t="s">
        <v>275</v>
      </c>
      <c r="H270" s="1179" t="s">
        <v>276</v>
      </c>
      <c r="I270" s="1179" t="s">
        <v>43</v>
      </c>
      <c r="J270" s="1179" t="s">
        <v>85</v>
      </c>
      <c r="K270" s="1179" t="s">
        <v>277</v>
      </c>
      <c r="L270" s="1185">
        <v>2006</v>
      </c>
      <c r="M270" s="1176" t="s">
        <v>43</v>
      </c>
      <c r="N270" s="1176"/>
      <c r="O270" s="1176" t="s">
        <v>45</v>
      </c>
      <c r="P270" s="1619">
        <v>1</v>
      </c>
      <c r="Q270" s="1181">
        <v>400000</v>
      </c>
      <c r="R270" s="1176"/>
      <c r="S270" s="1172">
        <f t="shared" si="8"/>
        <v>400000</v>
      </c>
      <c r="T270" s="1182" t="s">
        <v>1070</v>
      </c>
      <c r="U270" s="1116">
        <v>1</v>
      </c>
      <c r="V270" s="1183">
        <f t="shared" si="9"/>
        <v>400000</v>
      </c>
      <c r="W270" s="1116"/>
      <c r="X270" s="1182" t="s">
        <v>1070</v>
      </c>
      <c r="Y270" s="1184">
        <f t="shared" si="10"/>
        <v>0</v>
      </c>
      <c r="Z270" s="1163" t="b">
        <f t="shared" si="11"/>
        <v>1</v>
      </c>
    </row>
    <row r="271" spans="1:27" s="1163" customFormat="1" ht="24.95" hidden="1" customHeight="1">
      <c r="B271" s="2295"/>
      <c r="C271" s="2296"/>
      <c r="D271" s="1176"/>
      <c r="F271" s="1176"/>
      <c r="G271" s="1177"/>
      <c r="H271" s="1179"/>
      <c r="I271" s="1179"/>
      <c r="J271" s="1179"/>
      <c r="K271" s="1179"/>
      <c r="L271" s="1185"/>
      <c r="M271" s="1176"/>
      <c r="N271" s="1176"/>
      <c r="O271" s="1176"/>
      <c r="P271" s="1619"/>
      <c r="Q271" s="1181"/>
      <c r="R271" s="1176"/>
      <c r="S271" s="1172"/>
      <c r="T271" s="1182"/>
      <c r="U271" s="1116"/>
      <c r="V271" s="1183"/>
      <c r="W271" s="1116"/>
      <c r="X271" s="1182"/>
      <c r="Y271" s="1184"/>
    </row>
    <row r="272" spans="1:27" s="1163" customFormat="1" ht="24.95" hidden="1" customHeight="1">
      <c r="B272" s="2295"/>
      <c r="C272" s="2296"/>
      <c r="D272" s="1176"/>
      <c r="F272" s="1176"/>
      <c r="G272" s="1177"/>
      <c r="H272" s="1186"/>
      <c r="I272" s="1179"/>
      <c r="J272" s="1179"/>
      <c r="K272" s="1179"/>
      <c r="L272" s="1185"/>
      <c r="M272" s="1176"/>
      <c r="N272" s="1176"/>
      <c r="O272" s="1176"/>
      <c r="P272" s="1619"/>
      <c r="Q272" s="1181"/>
      <c r="R272" s="1176"/>
      <c r="S272" s="1172"/>
      <c r="T272" s="1182"/>
      <c r="U272" s="1116"/>
      <c r="V272" s="1183"/>
      <c r="W272" s="1116"/>
      <c r="X272" s="1182"/>
      <c r="Y272" s="1184"/>
    </row>
    <row r="273" spans="2:26" s="1163" customFormat="1" ht="24.95" hidden="1" customHeight="1">
      <c r="B273" s="2295"/>
      <c r="C273" s="2296"/>
      <c r="D273" s="1176"/>
      <c r="F273" s="1176"/>
      <c r="G273" s="1177"/>
      <c r="H273" s="1179"/>
      <c r="I273" s="1179"/>
      <c r="J273" s="1179"/>
      <c r="K273" s="1179"/>
      <c r="L273" s="1185"/>
      <c r="M273" s="1176"/>
      <c r="N273" s="1176"/>
      <c r="O273" s="1176"/>
      <c r="P273" s="1619"/>
      <c r="Q273" s="1181"/>
      <c r="R273" s="1176"/>
      <c r="S273" s="1172"/>
      <c r="T273" s="1182"/>
      <c r="U273" s="1116"/>
      <c r="V273" s="1183"/>
      <c r="W273" s="1116"/>
      <c r="X273" s="1182"/>
      <c r="Y273" s="1184"/>
    </row>
    <row r="274" spans="2:26" s="1163" customFormat="1" ht="24.95" hidden="1" customHeight="1">
      <c r="B274" s="2295"/>
      <c r="C274" s="2296"/>
      <c r="D274" s="1176"/>
      <c r="F274" s="1176"/>
      <c r="G274" s="1177"/>
      <c r="H274" s="1179"/>
      <c r="I274" s="1179"/>
      <c r="J274" s="1179"/>
      <c r="K274" s="1179"/>
      <c r="L274" s="1185"/>
      <c r="M274" s="1176"/>
      <c r="N274" s="1176"/>
      <c r="O274" s="1176"/>
      <c r="P274" s="1619"/>
      <c r="Q274" s="1181"/>
      <c r="R274" s="1176"/>
      <c r="S274" s="1172"/>
      <c r="T274" s="1182"/>
      <c r="U274" s="1116"/>
      <c r="V274" s="1183"/>
      <c r="W274" s="1116"/>
      <c r="X274" s="1182"/>
      <c r="Y274" s="1184"/>
    </row>
    <row r="275" spans="2:26" s="1163" customFormat="1" ht="24.95" hidden="1" customHeight="1">
      <c r="B275" s="2295"/>
      <c r="C275" s="2296"/>
      <c r="D275" s="1176"/>
      <c r="F275" s="1176"/>
      <c r="G275" s="1177"/>
      <c r="H275" s="1179"/>
      <c r="I275" s="1179"/>
      <c r="J275" s="1179"/>
      <c r="K275" s="1179"/>
      <c r="L275" s="1185"/>
      <c r="M275" s="1176"/>
      <c r="N275" s="1176"/>
      <c r="O275" s="1176"/>
      <c r="P275" s="1619"/>
      <c r="Q275" s="1181"/>
      <c r="R275" s="1176"/>
      <c r="S275" s="1172"/>
      <c r="T275" s="1182"/>
      <c r="U275" s="1116"/>
      <c r="V275" s="1183"/>
      <c r="W275" s="1116"/>
      <c r="X275" s="1182"/>
      <c r="Y275" s="1184"/>
    </row>
    <row r="276" spans="2:26" s="1163" customFormat="1" ht="24.95" hidden="1" customHeight="1">
      <c r="B276" s="2295"/>
      <c r="C276" s="2296"/>
      <c r="D276" s="1176"/>
      <c r="F276" s="1176"/>
      <c r="G276" s="1177"/>
      <c r="H276" s="1179"/>
      <c r="I276" s="1179"/>
      <c r="J276" s="1179"/>
      <c r="K276" s="1179"/>
      <c r="L276" s="1185"/>
      <c r="M276" s="1176"/>
      <c r="N276" s="1176"/>
      <c r="O276" s="1176"/>
      <c r="P276" s="1619"/>
      <c r="Q276" s="1181"/>
      <c r="R276" s="1176"/>
      <c r="S276" s="1172"/>
      <c r="T276" s="1182"/>
      <c r="U276" s="1116"/>
      <c r="V276" s="1183"/>
      <c r="W276" s="1116"/>
      <c r="X276" s="1182"/>
      <c r="Y276" s="1184"/>
    </row>
    <row r="277" spans="2:26" s="1163" customFormat="1" ht="24.95" hidden="1" customHeight="1">
      <c r="B277" s="2295"/>
      <c r="C277" s="2296"/>
      <c r="D277" s="1176"/>
      <c r="F277" s="1176"/>
      <c r="G277" s="1177"/>
      <c r="H277" s="1178"/>
      <c r="I277" s="1179"/>
      <c r="J277" s="1179"/>
      <c r="K277" s="1179"/>
      <c r="L277" s="1185"/>
      <c r="M277" s="1176"/>
      <c r="N277" s="1176"/>
      <c r="O277" s="1176"/>
      <c r="P277" s="1619"/>
      <c r="Q277" s="1181"/>
      <c r="R277" s="1176"/>
      <c r="S277" s="1172"/>
      <c r="T277" s="1182"/>
      <c r="U277" s="1116"/>
      <c r="V277" s="1183"/>
      <c r="W277" s="1116"/>
      <c r="X277" s="1182"/>
      <c r="Y277" s="1184"/>
    </row>
    <row r="278" spans="2:26" s="1163" customFormat="1" ht="24.95" hidden="1" customHeight="1">
      <c r="B278" s="2295"/>
      <c r="C278" s="2296"/>
      <c r="D278" s="1176"/>
      <c r="F278" s="1176"/>
      <c r="G278" s="1177"/>
      <c r="H278" s="1179"/>
      <c r="I278" s="1179"/>
      <c r="J278" s="1179"/>
      <c r="K278" s="1179"/>
      <c r="L278" s="1185"/>
      <c r="M278" s="1176"/>
      <c r="N278" s="1176"/>
      <c r="O278" s="1176"/>
      <c r="P278" s="1619"/>
      <c r="Q278" s="1181"/>
      <c r="R278" s="1178"/>
      <c r="S278" s="1172"/>
      <c r="T278" s="1182"/>
      <c r="U278" s="1116"/>
      <c r="V278" s="1183"/>
      <c r="W278" s="1116"/>
      <c r="X278" s="1182"/>
      <c r="Y278" s="1184"/>
    </row>
    <row r="279" spans="2:26" s="1163" customFormat="1" ht="24.95" customHeight="1">
      <c r="B279" s="2295">
        <v>190</v>
      </c>
      <c r="C279" s="2296"/>
      <c r="D279" s="1176" t="s">
        <v>292</v>
      </c>
      <c r="E279" s="1163" t="s">
        <v>47</v>
      </c>
      <c r="F279" s="1176"/>
      <c r="G279" s="1177" t="s">
        <v>293</v>
      </c>
      <c r="H279" s="1179" t="s">
        <v>42</v>
      </c>
      <c r="I279" s="1179" t="s">
        <v>43</v>
      </c>
      <c r="J279" s="1179" t="s">
        <v>43</v>
      </c>
      <c r="K279" s="1179" t="s">
        <v>44</v>
      </c>
      <c r="L279" s="1185">
        <v>2007</v>
      </c>
      <c r="M279" s="1176" t="s">
        <v>43</v>
      </c>
      <c r="N279" s="1176"/>
      <c r="O279" s="1176" t="s">
        <v>45</v>
      </c>
      <c r="P279" s="1619">
        <v>1</v>
      </c>
      <c r="Q279" s="1181">
        <v>6300000</v>
      </c>
      <c r="R279" s="1234"/>
      <c r="S279" s="1172">
        <f t="shared" ref="S279:S289" si="12">Q279/P279</f>
        <v>6300000</v>
      </c>
      <c r="T279" s="1182" t="s">
        <v>961</v>
      </c>
      <c r="U279" s="1116">
        <v>1</v>
      </c>
      <c r="V279" s="1183">
        <f t="shared" si="9"/>
        <v>6300000</v>
      </c>
      <c r="W279" s="1116"/>
      <c r="X279" s="1182" t="s">
        <v>961</v>
      </c>
      <c r="Y279" s="1184">
        <f t="shared" ref="Y279:Y289" si="13">P279-U279</f>
        <v>0</v>
      </c>
      <c r="Z279" s="1163" t="b">
        <f t="shared" si="11"/>
        <v>1</v>
      </c>
    </row>
    <row r="280" spans="2:26" s="1163" customFormat="1" ht="24.95" customHeight="1">
      <c r="B280" s="2295">
        <v>191</v>
      </c>
      <c r="C280" s="2296"/>
      <c r="D280" s="1176" t="s">
        <v>39</v>
      </c>
      <c r="E280" s="1163" t="s">
        <v>40</v>
      </c>
      <c r="F280" s="1176"/>
      <c r="G280" s="1177" t="s">
        <v>41</v>
      </c>
      <c r="H280" s="1179" t="s">
        <v>42</v>
      </c>
      <c r="I280" s="1179" t="s">
        <v>43</v>
      </c>
      <c r="J280" s="1179" t="s">
        <v>43</v>
      </c>
      <c r="K280" s="1179" t="s">
        <v>44</v>
      </c>
      <c r="L280" s="1185">
        <v>2008</v>
      </c>
      <c r="M280" s="1176" t="s">
        <v>43</v>
      </c>
      <c r="N280" s="1176"/>
      <c r="O280" s="1176" t="s">
        <v>45</v>
      </c>
      <c r="P280" s="1619">
        <v>8</v>
      </c>
      <c r="Q280" s="1181">
        <v>5805520</v>
      </c>
      <c r="R280" s="1178"/>
      <c r="S280" s="1172">
        <f t="shared" si="12"/>
        <v>725690</v>
      </c>
      <c r="T280" s="1182" t="s">
        <v>993</v>
      </c>
      <c r="U280" s="1116">
        <v>8</v>
      </c>
      <c r="V280" s="1183">
        <f t="shared" si="9"/>
        <v>5805520</v>
      </c>
      <c r="W280" s="1116" t="s">
        <v>1334</v>
      </c>
      <c r="X280" s="1182" t="s">
        <v>993</v>
      </c>
      <c r="Y280" s="1184">
        <f>P280-U280</f>
        <v>0</v>
      </c>
      <c r="Z280" s="1163" t="b">
        <f t="shared" si="11"/>
        <v>1</v>
      </c>
    </row>
    <row r="281" spans="2:26" s="1163" customFormat="1" ht="24.95" hidden="1" customHeight="1">
      <c r="B281" s="2295"/>
      <c r="C281" s="2296"/>
      <c r="D281" s="1176"/>
      <c r="F281" s="1176"/>
      <c r="G281" s="1177"/>
      <c r="H281" s="1179"/>
      <c r="I281" s="1179"/>
      <c r="J281" s="1179"/>
      <c r="K281" s="1179"/>
      <c r="L281" s="1185"/>
      <c r="M281" s="1176"/>
      <c r="N281" s="1176"/>
      <c r="O281" s="1176"/>
      <c r="P281" s="1619"/>
      <c r="Q281" s="1181"/>
      <c r="R281" s="1176"/>
      <c r="S281" s="1172"/>
      <c r="T281" s="1182"/>
      <c r="U281" s="1116"/>
      <c r="V281" s="1183"/>
      <c r="W281" s="1116"/>
      <c r="X281" s="1182"/>
      <c r="Y281" s="1184"/>
    </row>
    <row r="282" spans="2:26" s="1163" customFormat="1" ht="24.95" hidden="1" customHeight="1">
      <c r="B282" s="2295"/>
      <c r="C282" s="2296"/>
      <c r="D282" s="1176"/>
      <c r="F282" s="1176"/>
      <c r="G282" s="1177"/>
      <c r="H282" s="1179"/>
      <c r="I282" s="1179"/>
      <c r="J282" s="1176"/>
      <c r="K282" s="1179"/>
      <c r="L282" s="1185"/>
      <c r="M282" s="1176"/>
      <c r="N282" s="1176"/>
      <c r="O282" s="1176"/>
      <c r="P282" s="1619"/>
      <c r="Q282" s="1181"/>
      <c r="R282" s="1176"/>
      <c r="S282" s="1172"/>
      <c r="T282" s="1182"/>
      <c r="U282" s="1116"/>
      <c r="V282" s="1183"/>
      <c r="W282" s="1116"/>
      <c r="X282" s="1182"/>
      <c r="Y282" s="1184"/>
    </row>
    <row r="283" spans="2:26" s="1163" customFormat="1" ht="24.95" hidden="1" customHeight="1">
      <c r="B283" s="2295"/>
      <c r="C283" s="2296"/>
      <c r="D283" s="1176"/>
      <c r="F283" s="1176"/>
      <c r="G283" s="1177"/>
      <c r="H283" s="1179"/>
      <c r="I283" s="1179"/>
      <c r="J283" s="1179"/>
      <c r="K283" s="1179"/>
      <c r="L283" s="1185"/>
      <c r="M283" s="1176"/>
      <c r="N283" s="1176"/>
      <c r="O283" s="1176"/>
      <c r="P283" s="1619"/>
      <c r="Q283" s="1181"/>
      <c r="R283" s="1178"/>
      <c r="S283" s="1172"/>
      <c r="T283" s="1182"/>
      <c r="U283" s="1116"/>
      <c r="V283" s="1183"/>
      <c r="W283" s="1116"/>
      <c r="X283" s="1182"/>
      <c r="Y283" s="1184"/>
    </row>
    <row r="284" spans="2:26" s="1163" customFormat="1" ht="24.95" customHeight="1">
      <c r="B284" s="2295">
        <v>195</v>
      </c>
      <c r="C284" s="2296"/>
      <c r="D284" s="1176" t="s">
        <v>54</v>
      </c>
      <c r="E284" s="1163" t="s">
        <v>55</v>
      </c>
      <c r="F284" s="1176"/>
      <c r="G284" s="1177" t="s">
        <v>56</v>
      </c>
      <c r="H284" s="1179" t="s">
        <v>57</v>
      </c>
      <c r="I284" s="1179" t="s">
        <v>43</v>
      </c>
      <c r="J284" s="1179" t="s">
        <v>43</v>
      </c>
      <c r="K284" s="1179" t="s">
        <v>44</v>
      </c>
      <c r="L284" s="1185">
        <v>2008</v>
      </c>
      <c r="M284" s="1176" t="s">
        <v>43</v>
      </c>
      <c r="N284" s="1176"/>
      <c r="O284" s="1176" t="s">
        <v>45</v>
      </c>
      <c r="P284" s="1619">
        <v>2</v>
      </c>
      <c r="Q284" s="1181">
        <v>9214480</v>
      </c>
      <c r="R284" s="1178"/>
      <c r="S284" s="1172">
        <f t="shared" si="12"/>
        <v>4607240</v>
      </c>
      <c r="T284" s="1182" t="s">
        <v>1040</v>
      </c>
      <c r="U284" s="1116">
        <v>2</v>
      </c>
      <c r="V284" s="1183">
        <f t="shared" ref="V284:V370" si="14">U284*S284</f>
        <v>9214480</v>
      </c>
      <c r="W284" s="1116"/>
      <c r="X284" s="1182" t="s">
        <v>1040</v>
      </c>
      <c r="Y284" s="1184">
        <f t="shared" si="13"/>
        <v>0</v>
      </c>
      <c r="Z284" s="1163" t="b">
        <f t="shared" ref="Z284:Z370" si="15">V284=Q284</f>
        <v>1</v>
      </c>
    </row>
    <row r="285" spans="2:26" s="1163" customFormat="1" ht="24.95" customHeight="1">
      <c r="B285" s="2295">
        <v>196</v>
      </c>
      <c r="C285" s="2296"/>
      <c r="D285" s="1176" t="s">
        <v>54</v>
      </c>
      <c r="E285" s="1163" t="s">
        <v>58</v>
      </c>
      <c r="F285" s="1176"/>
      <c r="G285" s="1177" t="s">
        <v>56</v>
      </c>
      <c r="H285" s="1179" t="s">
        <v>59</v>
      </c>
      <c r="I285" s="1179" t="s">
        <v>43</v>
      </c>
      <c r="J285" s="1179" t="s">
        <v>43</v>
      </c>
      <c r="K285" s="1179" t="s">
        <v>44</v>
      </c>
      <c r="L285" s="1185">
        <v>2008</v>
      </c>
      <c r="M285" s="1176" t="s">
        <v>43</v>
      </c>
      <c r="N285" s="1176"/>
      <c r="O285" s="1176" t="s">
        <v>45</v>
      </c>
      <c r="P285" s="1619">
        <v>1</v>
      </c>
      <c r="Q285" s="1181">
        <v>3590240</v>
      </c>
      <c r="R285" s="1176"/>
      <c r="S285" s="1172">
        <f t="shared" si="12"/>
        <v>3590240</v>
      </c>
      <c r="T285" s="1182" t="s">
        <v>1040</v>
      </c>
      <c r="U285" s="1116">
        <v>1</v>
      </c>
      <c r="V285" s="1183">
        <f t="shared" si="14"/>
        <v>3590240</v>
      </c>
      <c r="W285" s="1116"/>
      <c r="X285" s="1182" t="s">
        <v>1040</v>
      </c>
      <c r="Y285" s="1184">
        <f t="shared" si="13"/>
        <v>0</v>
      </c>
      <c r="Z285" s="1163" t="b">
        <f t="shared" si="15"/>
        <v>1</v>
      </c>
    </row>
    <row r="286" spans="2:26" s="1163" customFormat="1" ht="24.95" customHeight="1">
      <c r="B286" s="2295">
        <v>197</v>
      </c>
      <c r="C286" s="2296"/>
      <c r="D286" s="1176" t="s">
        <v>54</v>
      </c>
      <c r="E286" s="1163" t="s">
        <v>60</v>
      </c>
      <c r="F286" s="1176"/>
      <c r="G286" s="1177" t="s">
        <v>56</v>
      </c>
      <c r="H286" s="1178" t="s">
        <v>61</v>
      </c>
      <c r="I286" s="1179" t="s">
        <v>43</v>
      </c>
      <c r="J286" s="1179" t="s">
        <v>43</v>
      </c>
      <c r="K286" s="1179" t="s">
        <v>44</v>
      </c>
      <c r="L286" s="1185">
        <v>2008</v>
      </c>
      <c r="M286" s="1176" t="s">
        <v>43</v>
      </c>
      <c r="N286" s="1176"/>
      <c r="O286" s="1176" t="s">
        <v>45</v>
      </c>
      <c r="P286" s="1619">
        <v>2</v>
      </c>
      <c r="Q286" s="1181">
        <v>1123680</v>
      </c>
      <c r="R286" s="1178"/>
      <c r="S286" s="1172">
        <f t="shared" si="12"/>
        <v>561840</v>
      </c>
      <c r="T286" s="1182" t="s">
        <v>1040</v>
      </c>
      <c r="U286" s="1116">
        <v>2</v>
      </c>
      <c r="V286" s="1183">
        <f t="shared" si="14"/>
        <v>1123680</v>
      </c>
      <c r="W286" s="1116" t="s">
        <v>1334</v>
      </c>
      <c r="X286" s="1182" t="s">
        <v>1040</v>
      </c>
      <c r="Y286" s="1184">
        <f t="shared" si="13"/>
        <v>0</v>
      </c>
      <c r="Z286" s="1163" t="b">
        <f t="shared" si="15"/>
        <v>1</v>
      </c>
    </row>
    <row r="287" spans="2:26" s="1163" customFormat="1" ht="24.95" customHeight="1">
      <c r="B287" s="2295">
        <v>198</v>
      </c>
      <c r="C287" s="2296"/>
      <c r="D287" s="1176" t="s">
        <v>62</v>
      </c>
      <c r="E287" s="1163" t="s">
        <v>47</v>
      </c>
      <c r="F287" s="1176"/>
      <c r="G287" s="1177" t="s">
        <v>63</v>
      </c>
      <c r="H287" s="1178" t="s">
        <v>64</v>
      </c>
      <c r="I287" s="1179" t="s">
        <v>43</v>
      </c>
      <c r="J287" s="1179" t="s">
        <v>43</v>
      </c>
      <c r="K287" s="1179" t="s">
        <v>44</v>
      </c>
      <c r="L287" s="1185">
        <v>2008</v>
      </c>
      <c r="M287" s="1176" t="s">
        <v>43</v>
      </c>
      <c r="N287" s="1176"/>
      <c r="O287" s="1176" t="s">
        <v>45</v>
      </c>
      <c r="P287" s="1619">
        <v>1</v>
      </c>
      <c r="Q287" s="1181">
        <v>3994125</v>
      </c>
      <c r="R287" s="1176"/>
      <c r="S287" s="1172">
        <f t="shared" si="12"/>
        <v>3994125</v>
      </c>
      <c r="T287" s="1182" t="s">
        <v>993</v>
      </c>
      <c r="U287" s="1116">
        <v>1</v>
      </c>
      <c r="V287" s="1183">
        <f t="shared" si="14"/>
        <v>3994125</v>
      </c>
      <c r="W287" s="1116"/>
      <c r="X287" s="1182" t="s">
        <v>993</v>
      </c>
      <c r="Y287" s="1184">
        <f t="shared" si="13"/>
        <v>0</v>
      </c>
      <c r="Z287" s="1163" t="b">
        <f t="shared" si="15"/>
        <v>1</v>
      </c>
    </row>
    <row r="288" spans="2:26" s="1163" customFormat="1" ht="24.95" customHeight="1">
      <c r="B288" s="2295">
        <v>199</v>
      </c>
      <c r="C288" s="2296"/>
      <c r="D288" s="1176" t="s">
        <v>134</v>
      </c>
      <c r="E288" s="1163" t="s">
        <v>58</v>
      </c>
      <c r="F288" s="1176"/>
      <c r="G288" s="1177" t="s">
        <v>135</v>
      </c>
      <c r="H288" s="1178" t="s">
        <v>137</v>
      </c>
      <c r="I288" s="1179" t="s">
        <v>43</v>
      </c>
      <c r="J288" s="1179" t="s">
        <v>43</v>
      </c>
      <c r="K288" s="1179" t="s">
        <v>44</v>
      </c>
      <c r="L288" s="1185">
        <v>2008</v>
      </c>
      <c r="M288" s="1176" t="s">
        <v>43</v>
      </c>
      <c r="N288" s="1176"/>
      <c r="O288" s="1176" t="s">
        <v>45</v>
      </c>
      <c r="P288" s="1619">
        <v>1</v>
      </c>
      <c r="Q288" s="1181">
        <v>4290000</v>
      </c>
      <c r="R288" s="1176"/>
      <c r="S288" s="1172">
        <f>Q288/P288</f>
        <v>4290000</v>
      </c>
      <c r="T288" s="1182" t="s">
        <v>1019</v>
      </c>
      <c r="U288" s="1116">
        <v>1</v>
      </c>
      <c r="V288" s="1183">
        <f t="shared" si="14"/>
        <v>4290000</v>
      </c>
      <c r="W288" s="1116"/>
      <c r="X288" s="1182" t="s">
        <v>1019</v>
      </c>
      <c r="Y288" s="1184">
        <f>P288-U288</f>
        <v>0</v>
      </c>
      <c r="Z288" s="1163" t="b">
        <f t="shared" si="15"/>
        <v>1</v>
      </c>
    </row>
    <row r="289" spans="1:27" s="1163" customFormat="1" ht="24.95" customHeight="1">
      <c r="B289" s="2295">
        <v>200</v>
      </c>
      <c r="C289" s="2296"/>
      <c r="D289" s="1176" t="s">
        <v>66</v>
      </c>
      <c r="E289" s="1163" t="s">
        <v>67</v>
      </c>
      <c r="F289" s="1176"/>
      <c r="G289" s="1177" t="s">
        <v>68</v>
      </c>
      <c r="H289" s="1179" t="s">
        <v>42</v>
      </c>
      <c r="I289" s="1179" t="s">
        <v>43</v>
      </c>
      <c r="J289" s="1179" t="s">
        <v>43</v>
      </c>
      <c r="K289" s="1179" t="s">
        <v>44</v>
      </c>
      <c r="L289" s="1185">
        <v>2008</v>
      </c>
      <c r="M289" s="1176" t="s">
        <v>43</v>
      </c>
      <c r="N289" s="1176"/>
      <c r="O289" s="1176" t="s">
        <v>45</v>
      </c>
      <c r="P289" s="1619">
        <v>3</v>
      </c>
      <c r="Q289" s="1181">
        <v>5923929</v>
      </c>
      <c r="R289" s="1178"/>
      <c r="S289" s="1172">
        <f t="shared" si="12"/>
        <v>1974643</v>
      </c>
      <c r="T289" s="1182" t="s">
        <v>1068</v>
      </c>
      <c r="U289" s="1116">
        <v>3</v>
      </c>
      <c r="V289" s="1183">
        <f t="shared" si="14"/>
        <v>5923929</v>
      </c>
      <c r="W289" s="1116"/>
      <c r="X289" s="1182" t="s">
        <v>1068</v>
      </c>
      <c r="Y289" s="1184">
        <f t="shared" si="13"/>
        <v>0</v>
      </c>
      <c r="Z289" s="1163" t="b">
        <f t="shared" si="15"/>
        <v>1</v>
      </c>
    </row>
    <row r="290" spans="1:27" s="1216" customFormat="1" ht="24.95" hidden="1" customHeight="1">
      <c r="A290" s="1187"/>
      <c r="B290" s="1188"/>
      <c r="C290" s="1188"/>
      <c r="D290" s="1189"/>
      <c r="E290" s="1189"/>
      <c r="F290" s="1189"/>
      <c r="G290" s="1190"/>
      <c r="H290" s="1191"/>
      <c r="I290" s="1191"/>
      <c r="J290" s="1191"/>
      <c r="K290" s="1191"/>
      <c r="L290" s="1215"/>
      <c r="M290" s="2306" t="s">
        <v>1082</v>
      </c>
      <c r="N290" s="2307"/>
      <c r="O290" s="2308"/>
      <c r="P290" s="1193">
        <f>SUM(P269:P289)</f>
        <v>64</v>
      </c>
      <c r="Q290" s="1194">
        <f>SUM(Q269:Q289)</f>
        <v>298445974</v>
      </c>
      <c r="R290" s="1195"/>
      <c r="S290" s="1196"/>
      <c r="T290" s="1620" t="s">
        <v>1082</v>
      </c>
      <c r="U290" s="1193">
        <f>SUM(U269:U289)</f>
        <v>64</v>
      </c>
      <c r="V290" s="1194">
        <f>SUM(V269:V289)</f>
        <v>298445974</v>
      </c>
      <c r="X290" s="1620" t="s">
        <v>1082</v>
      </c>
      <c r="Y290" s="1203"/>
      <c r="Z290" s="1187"/>
    </row>
    <row r="291" spans="1:27" s="1163" customFormat="1" ht="11.25" hidden="1" customHeight="1">
      <c r="B291" s="1221"/>
      <c r="C291" s="1221"/>
      <c r="G291" s="1222"/>
      <c r="H291" s="1224"/>
      <c r="I291" s="1224"/>
      <c r="J291" s="1224"/>
      <c r="K291" s="1224"/>
      <c r="L291" s="1225"/>
      <c r="P291" s="1221"/>
      <c r="Q291" s="1226"/>
      <c r="S291" s="1172"/>
      <c r="T291" s="1224"/>
      <c r="V291" s="1172"/>
      <c r="X291" s="1224"/>
      <c r="Y291" s="1221"/>
    </row>
    <row r="292" spans="1:27" s="1162" customFormat="1" ht="17.25" hidden="1" customHeight="1">
      <c r="A292" s="1156"/>
      <c r="B292" s="2325" t="s">
        <v>10</v>
      </c>
      <c r="C292" s="2325"/>
      <c r="D292" s="2325"/>
      <c r="E292" s="2325"/>
      <c r="F292" s="2325"/>
      <c r="G292" s="2325" t="s">
        <v>11</v>
      </c>
      <c r="H292" s="2325"/>
      <c r="I292" s="2325"/>
      <c r="J292" s="2325" t="s">
        <v>15</v>
      </c>
      <c r="K292" s="2325" t="s">
        <v>13</v>
      </c>
      <c r="L292" s="2325" t="s">
        <v>700</v>
      </c>
      <c r="M292" s="2325" t="s">
        <v>701</v>
      </c>
      <c r="N292" s="2325" t="s">
        <v>16</v>
      </c>
      <c r="O292" s="2325" t="s">
        <v>702</v>
      </c>
      <c r="P292" s="2325" t="s">
        <v>12</v>
      </c>
      <c r="Q292" s="2325"/>
      <c r="R292" s="2325" t="s">
        <v>17</v>
      </c>
      <c r="S292" s="1157"/>
      <c r="T292" s="2325" t="s">
        <v>1022</v>
      </c>
      <c r="U292" s="2326" t="s">
        <v>1023</v>
      </c>
      <c r="V292" s="2309" t="s">
        <v>1081</v>
      </c>
      <c r="W292" s="2326" t="s">
        <v>732</v>
      </c>
      <c r="X292" s="2325" t="s">
        <v>1022</v>
      </c>
      <c r="Y292" s="2309" t="s">
        <v>1025</v>
      </c>
      <c r="Z292" s="1156"/>
      <c r="AA292" s="1156"/>
    </row>
    <row r="293" spans="1:27" s="1162" customFormat="1" ht="29.25" hidden="1" customHeight="1">
      <c r="A293" s="1156"/>
      <c r="B293" s="2325" t="s">
        <v>18</v>
      </c>
      <c r="C293" s="2325"/>
      <c r="D293" s="2325" t="s">
        <v>19</v>
      </c>
      <c r="E293" s="2325" t="s">
        <v>20</v>
      </c>
      <c r="F293" s="2325"/>
      <c r="G293" s="2325" t="s">
        <v>21</v>
      </c>
      <c r="H293" s="2325" t="s">
        <v>14</v>
      </c>
      <c r="I293" s="2325" t="s">
        <v>505</v>
      </c>
      <c r="J293" s="2325"/>
      <c r="K293" s="2325"/>
      <c r="L293" s="2325"/>
      <c r="M293" s="2325"/>
      <c r="N293" s="2325"/>
      <c r="O293" s="2325"/>
      <c r="P293" s="2325"/>
      <c r="Q293" s="2325"/>
      <c r="R293" s="2325"/>
      <c r="S293" s="1157"/>
      <c r="T293" s="2325"/>
      <c r="U293" s="2326"/>
      <c r="V293" s="2310"/>
      <c r="W293" s="2326"/>
      <c r="X293" s="2325"/>
      <c r="Y293" s="2310"/>
      <c r="Z293" s="1156"/>
      <c r="AA293" s="1156"/>
    </row>
    <row r="294" spans="1:27" s="1162" customFormat="1" ht="29.25" hidden="1" customHeight="1">
      <c r="A294" s="1156"/>
      <c r="B294" s="2325"/>
      <c r="C294" s="2325"/>
      <c r="D294" s="2325"/>
      <c r="E294" s="2325"/>
      <c r="F294" s="2325"/>
      <c r="G294" s="2325"/>
      <c r="H294" s="2325"/>
      <c r="I294" s="2325"/>
      <c r="J294" s="2325"/>
      <c r="K294" s="2325"/>
      <c r="L294" s="2325"/>
      <c r="M294" s="2325"/>
      <c r="N294" s="2325"/>
      <c r="O294" s="2325"/>
      <c r="P294" s="1617" t="s">
        <v>22</v>
      </c>
      <c r="Q294" s="1204" t="s">
        <v>23</v>
      </c>
      <c r="R294" s="2325"/>
      <c r="S294" s="1157"/>
      <c r="T294" s="2325"/>
      <c r="U294" s="2326"/>
      <c r="V294" s="2311"/>
      <c r="W294" s="2326"/>
      <c r="X294" s="2325"/>
      <c r="Y294" s="2311"/>
      <c r="Z294" s="1156"/>
      <c r="AA294" s="1156"/>
    </row>
    <row r="295" spans="1:27" s="1162" customFormat="1" ht="12.75" hidden="1" customHeight="1">
      <c r="A295" s="1156"/>
      <c r="B295" s="2319" t="s">
        <v>24</v>
      </c>
      <c r="C295" s="2321"/>
      <c r="D295" s="1628" t="s">
        <v>25</v>
      </c>
      <c r="E295" s="2319" t="s">
        <v>26</v>
      </c>
      <c r="F295" s="2321"/>
      <c r="G295" s="1617" t="s">
        <v>27</v>
      </c>
      <c r="H295" s="1617" t="s">
        <v>28</v>
      </c>
      <c r="I295" s="1617" t="s">
        <v>29</v>
      </c>
      <c r="J295" s="1617" t="s">
        <v>30</v>
      </c>
      <c r="K295" s="1617" t="s">
        <v>31</v>
      </c>
      <c r="L295" s="1617" t="s">
        <v>32</v>
      </c>
      <c r="M295" s="1617" t="s">
        <v>33</v>
      </c>
      <c r="N295" s="1617" t="s">
        <v>34</v>
      </c>
      <c r="O295" s="1617" t="s">
        <v>35</v>
      </c>
      <c r="P295" s="1617" t="s">
        <v>36</v>
      </c>
      <c r="Q295" s="1204" t="s">
        <v>37</v>
      </c>
      <c r="R295" s="1617" t="s">
        <v>38</v>
      </c>
      <c r="S295" s="1157"/>
      <c r="T295" s="1205"/>
      <c r="U295" s="1206"/>
      <c r="V295" s="1206"/>
      <c r="W295" s="1206"/>
      <c r="X295" s="1205"/>
      <c r="Y295" s="1206"/>
      <c r="Z295" s="1156"/>
      <c r="AA295" s="1156"/>
    </row>
    <row r="296" spans="1:27" s="1162" customFormat="1" ht="4.5" hidden="1" customHeight="1">
      <c r="A296" s="1156"/>
      <c r="B296" s="2299"/>
      <c r="C296" s="2300"/>
      <c r="D296" s="2300"/>
      <c r="E296" s="2300"/>
      <c r="F296" s="2300"/>
      <c r="G296" s="2300"/>
      <c r="H296" s="2300"/>
      <c r="I296" s="2300"/>
      <c r="J296" s="2300"/>
      <c r="K296" s="2300"/>
      <c r="L296" s="2300"/>
      <c r="M296" s="2300"/>
      <c r="N296" s="2300"/>
      <c r="O296" s="2300"/>
      <c r="P296" s="2300"/>
      <c r="Q296" s="2300"/>
      <c r="R296" s="2301"/>
      <c r="S296" s="1157"/>
      <c r="T296" s="1158"/>
      <c r="U296" s="1159"/>
      <c r="V296" s="1159"/>
      <c r="W296" s="1160"/>
      <c r="X296" s="1158"/>
      <c r="Y296" s="1161"/>
      <c r="Z296" s="1156"/>
      <c r="AA296" s="1156"/>
    </row>
    <row r="297" spans="1:27" s="1162" customFormat="1" ht="26.25" hidden="1" customHeight="1">
      <c r="A297" s="1156"/>
      <c r="B297" s="1625"/>
      <c r="C297" s="1626"/>
      <c r="D297" s="1207"/>
      <c r="E297" s="1207"/>
      <c r="F297" s="1207"/>
      <c r="G297" s="1207"/>
      <c r="H297" s="1207"/>
      <c r="I297" s="1207"/>
      <c r="J297" s="1207"/>
      <c r="K297" s="1207"/>
      <c r="L297" s="1207"/>
      <c r="M297" s="2322" t="s">
        <v>1086</v>
      </c>
      <c r="N297" s="2323"/>
      <c r="O297" s="2324"/>
      <c r="P297" s="1208">
        <f>P290</f>
        <v>64</v>
      </c>
      <c r="Q297" s="1209">
        <f>Q290</f>
        <v>298445974</v>
      </c>
      <c r="R297" s="1210"/>
      <c r="S297" s="1211"/>
      <c r="T297" s="1627" t="s">
        <v>1086</v>
      </c>
      <c r="U297" s="1208">
        <f>U290</f>
        <v>64</v>
      </c>
      <c r="V297" s="1209">
        <f>V290</f>
        <v>298445974</v>
      </c>
      <c r="W297" s="1176"/>
      <c r="X297" s="1627" t="s">
        <v>1086</v>
      </c>
      <c r="Y297" s="1116"/>
      <c r="Z297" s="1156"/>
      <c r="AA297" s="1156"/>
    </row>
    <row r="298" spans="1:27" s="1163" customFormat="1" ht="24.95" hidden="1" customHeight="1">
      <c r="B298" s="2295"/>
      <c r="C298" s="2296"/>
      <c r="D298" s="1176"/>
      <c r="F298" s="1176"/>
      <c r="G298" s="1177"/>
      <c r="H298" s="1179"/>
      <c r="I298" s="1179"/>
      <c r="J298" s="1179"/>
      <c r="K298" s="1179"/>
      <c r="L298" s="1185"/>
      <c r="M298" s="1176"/>
      <c r="N298" s="1176"/>
      <c r="O298" s="1176"/>
      <c r="P298" s="1619"/>
      <c r="Q298" s="1181"/>
      <c r="R298" s="1176"/>
      <c r="S298" s="1172"/>
      <c r="T298" s="1182"/>
      <c r="U298" s="1116"/>
      <c r="V298" s="1183"/>
      <c r="W298" s="1116"/>
      <c r="X298" s="1182"/>
      <c r="Y298" s="1184"/>
    </row>
    <row r="299" spans="1:27" s="1163" customFormat="1" ht="24.95" hidden="1" customHeight="1">
      <c r="B299" s="2295"/>
      <c r="C299" s="2296"/>
      <c r="D299" s="1176"/>
      <c r="F299" s="1176"/>
      <c r="G299" s="1177"/>
      <c r="H299" s="1179"/>
      <c r="I299" s="1179"/>
      <c r="J299" s="1179"/>
      <c r="K299" s="1179"/>
      <c r="L299" s="1185"/>
      <c r="M299" s="1176"/>
      <c r="N299" s="1176"/>
      <c r="O299" s="1176"/>
      <c r="P299" s="1619"/>
      <c r="Q299" s="1181"/>
      <c r="R299" s="1176"/>
      <c r="S299" s="1172"/>
      <c r="T299" s="1182"/>
      <c r="U299" s="1116"/>
      <c r="V299" s="1183"/>
      <c r="W299" s="1116"/>
      <c r="X299" s="1182"/>
      <c r="Y299" s="1184"/>
    </row>
    <row r="300" spans="1:27" s="1163" customFormat="1" ht="24.95" hidden="1" customHeight="1">
      <c r="B300" s="2295"/>
      <c r="C300" s="2296"/>
      <c r="D300" s="1176"/>
      <c r="F300" s="1176"/>
      <c r="G300" s="1177"/>
      <c r="H300" s="1178"/>
      <c r="I300" s="1179"/>
      <c r="J300" s="1179"/>
      <c r="K300" s="1179"/>
      <c r="L300" s="1185"/>
      <c r="M300" s="1176"/>
      <c r="N300" s="1176"/>
      <c r="O300" s="1176"/>
      <c r="P300" s="1619"/>
      <c r="Q300" s="1181"/>
      <c r="R300" s="1176"/>
      <c r="S300" s="1172"/>
      <c r="T300" s="1182"/>
      <c r="U300" s="1116"/>
      <c r="V300" s="1183"/>
      <c r="W300" s="1116"/>
      <c r="X300" s="1182"/>
      <c r="Y300" s="1184"/>
    </row>
    <row r="301" spans="1:27" s="1163" customFormat="1" ht="24.95" hidden="1" customHeight="1">
      <c r="B301" s="2295"/>
      <c r="C301" s="2296"/>
      <c r="D301" s="1176"/>
      <c r="F301" s="1176"/>
      <c r="G301" s="1177"/>
      <c r="H301" s="1178"/>
      <c r="I301" s="1179"/>
      <c r="J301" s="1179"/>
      <c r="K301" s="1179"/>
      <c r="L301" s="1185"/>
      <c r="M301" s="1176"/>
      <c r="N301" s="1176"/>
      <c r="O301" s="1176"/>
      <c r="P301" s="1619"/>
      <c r="Q301" s="1181"/>
      <c r="R301" s="1178"/>
      <c r="S301" s="1172"/>
      <c r="T301" s="1182"/>
      <c r="U301" s="1116"/>
      <c r="V301" s="1183"/>
      <c r="W301" s="1116"/>
      <c r="X301" s="1182"/>
      <c r="Y301" s="1184"/>
    </row>
    <row r="302" spans="1:27" s="1163" customFormat="1" ht="24.95" hidden="1" customHeight="1">
      <c r="B302" s="2295"/>
      <c r="C302" s="2296"/>
      <c r="D302" s="1176"/>
      <c r="F302" s="1176"/>
      <c r="G302" s="1177"/>
      <c r="H302" s="1178"/>
      <c r="I302" s="1179"/>
      <c r="J302" s="1179"/>
      <c r="K302" s="1179"/>
      <c r="L302" s="1185"/>
      <c r="M302" s="1176"/>
      <c r="N302" s="1176"/>
      <c r="O302" s="1176"/>
      <c r="P302" s="1619"/>
      <c r="Q302" s="1181"/>
      <c r="R302" s="1176"/>
      <c r="S302" s="1172"/>
      <c r="T302" s="1182"/>
      <c r="U302" s="1116"/>
      <c r="V302" s="1183"/>
      <c r="W302" s="1116"/>
      <c r="X302" s="1182"/>
      <c r="Y302" s="1184"/>
    </row>
    <row r="303" spans="1:27" s="1163" customFormat="1" ht="24.95" hidden="1" customHeight="1">
      <c r="B303" s="2295"/>
      <c r="C303" s="2296"/>
      <c r="D303" s="1176"/>
      <c r="F303" s="1176"/>
      <c r="G303" s="1177"/>
      <c r="H303" s="1179"/>
      <c r="I303" s="1179"/>
      <c r="J303" s="1179"/>
      <c r="K303" s="1179"/>
      <c r="L303" s="1185"/>
      <c r="M303" s="1176"/>
      <c r="N303" s="1176"/>
      <c r="O303" s="1176"/>
      <c r="P303" s="1619"/>
      <c r="Q303" s="1181"/>
      <c r="R303" s="1176"/>
      <c r="S303" s="1172"/>
      <c r="T303" s="1182"/>
      <c r="U303" s="1116"/>
      <c r="V303" s="1183"/>
      <c r="W303" s="1116"/>
      <c r="X303" s="1182"/>
      <c r="Y303" s="1184"/>
    </row>
    <row r="304" spans="1:27" s="1163" customFormat="1" ht="24.95" hidden="1" customHeight="1">
      <c r="B304" s="2295"/>
      <c r="C304" s="2296"/>
      <c r="D304" s="1176"/>
      <c r="F304" s="1176"/>
      <c r="G304" s="1177"/>
      <c r="H304" s="1179"/>
      <c r="I304" s="1179"/>
      <c r="J304" s="1179"/>
      <c r="K304" s="1179"/>
      <c r="L304" s="1185"/>
      <c r="M304" s="1176"/>
      <c r="N304" s="1176"/>
      <c r="O304" s="1176"/>
      <c r="P304" s="1619"/>
      <c r="Q304" s="1181"/>
      <c r="R304" s="1178"/>
      <c r="S304" s="1172"/>
      <c r="T304" s="1182"/>
      <c r="U304" s="1116"/>
      <c r="V304" s="1183"/>
      <c r="W304" s="1116"/>
      <c r="X304" s="1182"/>
      <c r="Y304" s="1184"/>
    </row>
    <row r="305" spans="1:26" s="1163" customFormat="1" ht="24.95" hidden="1" customHeight="1">
      <c r="B305" s="2295"/>
      <c r="C305" s="2296"/>
      <c r="D305" s="1176"/>
      <c r="F305" s="1176"/>
      <c r="G305" s="1177"/>
      <c r="H305" s="1179"/>
      <c r="I305" s="1179"/>
      <c r="J305" s="1179"/>
      <c r="K305" s="1179"/>
      <c r="L305" s="1185"/>
      <c r="M305" s="1176"/>
      <c r="N305" s="1176"/>
      <c r="O305" s="1176"/>
      <c r="P305" s="1619"/>
      <c r="Q305" s="1181"/>
      <c r="R305" s="1178"/>
      <c r="S305" s="1172"/>
      <c r="T305" s="1182"/>
      <c r="U305" s="1116"/>
      <c r="V305" s="1183"/>
      <c r="W305" s="1116"/>
      <c r="X305" s="1182"/>
      <c r="Y305" s="1184"/>
    </row>
    <row r="306" spans="1:26" s="1163" customFormat="1" ht="24.95" hidden="1" customHeight="1">
      <c r="B306" s="2295"/>
      <c r="C306" s="2296"/>
      <c r="D306" s="1176"/>
      <c r="F306" s="1176"/>
      <c r="G306" s="1177"/>
      <c r="H306" s="1179"/>
      <c r="I306" s="1179"/>
      <c r="J306" s="1179"/>
      <c r="K306" s="1179"/>
      <c r="L306" s="1185"/>
      <c r="M306" s="1176"/>
      <c r="N306" s="1176"/>
      <c r="O306" s="1176"/>
      <c r="P306" s="1619"/>
      <c r="Q306" s="1181"/>
      <c r="R306" s="1176"/>
      <c r="S306" s="1172"/>
      <c r="T306" s="1182"/>
      <c r="U306" s="1116"/>
      <c r="V306" s="1183"/>
      <c r="W306" s="1116"/>
      <c r="X306" s="1182"/>
      <c r="Y306" s="1184"/>
    </row>
    <row r="307" spans="1:26" s="1163" customFormat="1" ht="24.95" hidden="1" customHeight="1">
      <c r="B307" s="2295"/>
      <c r="C307" s="2296"/>
      <c r="D307" s="1176"/>
      <c r="F307" s="1176"/>
      <c r="G307" s="1177"/>
      <c r="H307" s="1179"/>
      <c r="I307" s="1179"/>
      <c r="J307" s="1179"/>
      <c r="K307" s="1179"/>
      <c r="L307" s="1185"/>
      <c r="M307" s="1176"/>
      <c r="N307" s="1176"/>
      <c r="O307" s="1176"/>
      <c r="P307" s="1619"/>
      <c r="Q307" s="1181"/>
      <c r="R307" s="1178"/>
      <c r="S307" s="1172"/>
      <c r="T307" s="1182"/>
      <c r="U307" s="1116"/>
      <c r="V307" s="1183"/>
      <c r="W307" s="1116"/>
      <c r="X307" s="1182"/>
      <c r="Y307" s="1184"/>
    </row>
    <row r="308" spans="1:26" s="1163" customFormat="1" ht="24.95" hidden="1" customHeight="1">
      <c r="B308" s="2295"/>
      <c r="C308" s="2296"/>
      <c r="D308" s="1176"/>
      <c r="F308" s="1176"/>
      <c r="G308" s="1177"/>
      <c r="H308" s="1179"/>
      <c r="I308" s="1179"/>
      <c r="J308" s="1179"/>
      <c r="K308" s="1179"/>
      <c r="L308" s="1185"/>
      <c r="M308" s="1176"/>
      <c r="N308" s="1176"/>
      <c r="O308" s="1176"/>
      <c r="P308" s="1619"/>
      <c r="Q308" s="1181"/>
      <c r="R308" s="1176"/>
      <c r="S308" s="1172"/>
      <c r="T308" s="1182"/>
      <c r="U308" s="1116"/>
      <c r="V308" s="1183"/>
      <c r="W308" s="1116"/>
      <c r="X308" s="1182"/>
      <c r="Y308" s="1184"/>
    </row>
    <row r="309" spans="1:26" s="1163" customFormat="1" ht="24.95" hidden="1" customHeight="1">
      <c r="B309" s="2295"/>
      <c r="C309" s="2296"/>
      <c r="D309" s="1176"/>
      <c r="F309" s="1176"/>
      <c r="G309" s="1177"/>
      <c r="H309" s="1178"/>
      <c r="I309" s="1179"/>
      <c r="J309" s="1179"/>
      <c r="K309" s="1179"/>
      <c r="L309" s="1185"/>
      <c r="M309" s="1176"/>
      <c r="N309" s="1176"/>
      <c r="O309" s="1176"/>
      <c r="P309" s="1619"/>
      <c r="Q309" s="1181"/>
      <c r="R309" s="1178"/>
      <c r="S309" s="1172"/>
      <c r="T309" s="1182"/>
      <c r="U309" s="1116"/>
      <c r="V309" s="1183"/>
      <c r="W309" s="1116"/>
      <c r="X309" s="1182"/>
      <c r="Y309" s="1184"/>
    </row>
    <row r="310" spans="1:26" s="1163" customFormat="1" ht="24.95" hidden="1" customHeight="1">
      <c r="B310" s="2295"/>
      <c r="C310" s="2296"/>
      <c r="D310" s="1176"/>
      <c r="F310" s="1176"/>
      <c r="G310" s="1177"/>
      <c r="H310" s="1179"/>
      <c r="I310" s="1179"/>
      <c r="J310" s="1179"/>
      <c r="K310" s="1179"/>
      <c r="L310" s="1185"/>
      <c r="M310" s="1176"/>
      <c r="N310" s="1176"/>
      <c r="O310" s="1176"/>
      <c r="P310" s="1619"/>
      <c r="Q310" s="1181"/>
      <c r="R310" s="1176"/>
      <c r="S310" s="1172"/>
      <c r="T310" s="1182"/>
      <c r="U310" s="1116"/>
      <c r="V310" s="1183"/>
      <c r="W310" s="1116"/>
      <c r="X310" s="1182"/>
      <c r="Y310" s="1184"/>
    </row>
    <row r="311" spans="1:26" s="1163" customFormat="1" ht="24.95" customHeight="1">
      <c r="B311" s="2295">
        <v>214</v>
      </c>
      <c r="C311" s="2296"/>
      <c r="D311" s="1176" t="s">
        <v>259</v>
      </c>
      <c r="E311" s="1163" t="s">
        <v>58</v>
      </c>
      <c r="F311" s="1176"/>
      <c r="G311" s="1177" t="s">
        <v>260</v>
      </c>
      <c r="H311" s="1179" t="s">
        <v>310</v>
      </c>
      <c r="I311" s="1179" t="s">
        <v>43</v>
      </c>
      <c r="J311" s="1179" t="s">
        <v>43</v>
      </c>
      <c r="K311" s="1179" t="s">
        <v>44</v>
      </c>
      <c r="L311" s="1185">
        <v>2008</v>
      </c>
      <c r="M311" s="1176" t="s">
        <v>43</v>
      </c>
      <c r="N311" s="1176"/>
      <c r="O311" s="1176" t="s">
        <v>45</v>
      </c>
      <c r="P311" s="1619">
        <v>1</v>
      </c>
      <c r="Q311" s="1181">
        <v>2974643</v>
      </c>
      <c r="R311" s="1176"/>
      <c r="S311" s="1172">
        <f t="shared" ref="S311:S335" si="16">Q311/P311</f>
        <v>2974643</v>
      </c>
      <c r="T311" s="1182" t="s">
        <v>1040</v>
      </c>
      <c r="U311" s="1116">
        <v>1</v>
      </c>
      <c r="V311" s="1183">
        <f t="shared" si="14"/>
        <v>2974643</v>
      </c>
      <c r="W311" s="1116"/>
      <c r="X311" s="1182" t="s">
        <v>1040</v>
      </c>
      <c r="Y311" s="1184">
        <f>P311-U311</f>
        <v>0</v>
      </c>
      <c r="Z311" s="1163" t="b">
        <f t="shared" si="15"/>
        <v>1</v>
      </c>
    </row>
    <row r="312" spans="1:26" s="1" customFormat="1" ht="20.100000000000001" customHeight="1">
      <c r="B312" s="2295">
        <v>215</v>
      </c>
      <c r="C312" s="2296"/>
      <c r="D312" s="1235" t="s">
        <v>98</v>
      </c>
      <c r="E312" s="1" t="s">
        <v>99</v>
      </c>
      <c r="F312" s="1236"/>
      <c r="G312" s="1237" t="s">
        <v>100</v>
      </c>
      <c r="H312" s="1238" t="s">
        <v>101</v>
      </c>
      <c r="I312" s="1239" t="s">
        <v>43</v>
      </c>
      <c r="J312" s="1239" t="s">
        <v>43</v>
      </c>
      <c r="K312" s="1239" t="s">
        <v>44</v>
      </c>
      <c r="L312" s="1240">
        <v>2009</v>
      </c>
      <c r="M312" s="1236" t="s">
        <v>43</v>
      </c>
      <c r="N312" s="1236"/>
      <c r="O312" s="1236" t="s">
        <v>45</v>
      </c>
      <c r="P312" s="1241">
        <v>1</v>
      </c>
      <c r="Q312" s="1242">
        <v>16720000</v>
      </c>
      <c r="R312" s="1236"/>
      <c r="S312" s="1243">
        <f t="shared" si="16"/>
        <v>16720000</v>
      </c>
      <c r="U312" s="1241">
        <v>1</v>
      </c>
      <c r="V312" s="1242">
        <v>16720000</v>
      </c>
      <c r="X312" s="1" t="s">
        <v>1275</v>
      </c>
    </row>
    <row r="313" spans="1:26" s="1163" customFormat="1" ht="24.95" hidden="1" customHeight="1">
      <c r="B313" s="2295"/>
      <c r="C313" s="2296"/>
      <c r="D313" s="1176"/>
      <c r="F313" s="1176"/>
      <c r="G313" s="1177"/>
      <c r="H313" s="1179"/>
      <c r="I313" s="1179"/>
      <c r="J313" s="1179"/>
      <c r="K313" s="1179"/>
      <c r="L313" s="1185"/>
      <c r="M313" s="1176"/>
      <c r="N313" s="1176"/>
      <c r="O313" s="1176"/>
      <c r="P313" s="1619"/>
      <c r="Q313" s="1181"/>
      <c r="R313" s="1176"/>
      <c r="S313" s="1172"/>
      <c r="T313" s="1182"/>
      <c r="U313" s="1116"/>
      <c r="V313" s="1183"/>
      <c r="W313" s="1116"/>
      <c r="X313" s="1182"/>
      <c r="Y313" s="1184"/>
    </row>
    <row r="314" spans="1:26" s="1163" customFormat="1" ht="24.95" hidden="1" customHeight="1">
      <c r="B314" s="2295"/>
      <c r="C314" s="2296"/>
      <c r="D314" s="1176"/>
      <c r="F314" s="1176"/>
      <c r="G314" s="1177"/>
      <c r="H314" s="1179"/>
      <c r="I314" s="1179"/>
      <c r="J314" s="1179"/>
      <c r="K314" s="1179"/>
      <c r="L314" s="1185"/>
      <c r="M314" s="1176"/>
      <c r="N314" s="1176"/>
      <c r="O314" s="1176"/>
      <c r="P314" s="1619"/>
      <c r="Q314" s="1181"/>
      <c r="R314" s="1176"/>
      <c r="S314" s="1172"/>
      <c r="T314" s="1182"/>
      <c r="U314" s="1116"/>
      <c r="V314" s="1183"/>
      <c r="W314" s="1116"/>
      <c r="X314" s="1182"/>
      <c r="Y314" s="1184"/>
    </row>
    <row r="315" spans="1:26" s="1163" customFormat="1" ht="24.95" hidden="1" customHeight="1">
      <c r="B315" s="2295"/>
      <c r="C315" s="2296"/>
      <c r="D315" s="1176"/>
      <c r="F315" s="1176"/>
      <c r="G315" s="1177"/>
      <c r="H315" s="1179"/>
      <c r="I315" s="1179"/>
      <c r="J315" s="1179"/>
      <c r="K315" s="1179"/>
      <c r="L315" s="1185"/>
      <c r="M315" s="1176"/>
      <c r="N315" s="1176"/>
      <c r="O315" s="1176"/>
      <c r="P315" s="1619"/>
      <c r="Q315" s="1181"/>
      <c r="R315" s="1178"/>
      <c r="S315" s="1172"/>
      <c r="T315" s="1182"/>
      <c r="U315" s="1116"/>
      <c r="V315" s="1183"/>
      <c r="W315" s="1116"/>
      <c r="X315" s="1182"/>
      <c r="Y315" s="1184"/>
    </row>
    <row r="316" spans="1:26" s="1163" customFormat="1" ht="24.95" hidden="1" customHeight="1">
      <c r="B316" s="2295"/>
      <c r="C316" s="2296"/>
      <c r="D316" s="1176"/>
      <c r="F316" s="1176"/>
      <c r="G316" s="1177"/>
      <c r="H316" s="1178"/>
      <c r="I316" s="1179"/>
      <c r="J316" s="1179"/>
      <c r="K316" s="1179"/>
      <c r="L316" s="1185"/>
      <c r="M316" s="1176"/>
      <c r="N316" s="1176"/>
      <c r="O316" s="1176"/>
      <c r="P316" s="1619"/>
      <c r="Q316" s="1181"/>
      <c r="R316" s="1176"/>
      <c r="S316" s="1172"/>
      <c r="T316" s="1182"/>
      <c r="U316" s="1116"/>
      <c r="V316" s="1183"/>
      <c r="W316" s="1116"/>
      <c r="X316" s="1182"/>
      <c r="Y316" s="1184"/>
    </row>
    <row r="317" spans="1:26" s="1233" customFormat="1" ht="24.95" hidden="1" customHeight="1">
      <c r="B317" s="2295"/>
      <c r="C317" s="2296"/>
      <c r="D317" s="1176"/>
      <c r="E317" s="1163"/>
      <c r="F317" s="1176"/>
      <c r="G317" s="1177"/>
      <c r="H317" s="1179"/>
      <c r="I317" s="1179"/>
      <c r="J317" s="1179"/>
      <c r="K317" s="1179"/>
      <c r="L317" s="1185"/>
      <c r="M317" s="1176"/>
      <c r="N317" s="1176"/>
      <c r="O317" s="1176"/>
      <c r="P317" s="1619"/>
      <c r="Q317" s="1181"/>
      <c r="R317" s="1178"/>
      <c r="S317" s="1172"/>
      <c r="T317" s="1182"/>
      <c r="U317" s="1116"/>
      <c r="V317" s="1183"/>
      <c r="W317" s="1232"/>
      <c r="X317" s="1182"/>
      <c r="Y317" s="1184"/>
      <c r="Z317" s="1163"/>
    </row>
    <row r="318" spans="1:26" s="1163" customFormat="1" ht="24.95" hidden="1" customHeight="1">
      <c r="B318" s="2295"/>
      <c r="C318" s="2296"/>
      <c r="D318" s="1176"/>
      <c r="F318" s="1176"/>
      <c r="G318" s="1177"/>
      <c r="H318" s="1186"/>
      <c r="I318" s="1179"/>
      <c r="J318" s="1179"/>
      <c r="K318" s="1179"/>
      <c r="L318" s="1185"/>
      <c r="M318" s="1176"/>
      <c r="N318" s="1176"/>
      <c r="O318" s="1176"/>
      <c r="P318" s="1619"/>
      <c r="Q318" s="1181"/>
      <c r="R318" s="1178"/>
      <c r="S318" s="1172"/>
      <c r="T318" s="1182"/>
      <c r="U318" s="1116"/>
      <c r="V318" s="1183"/>
      <c r="W318" s="1183"/>
      <c r="X318" s="1182"/>
      <c r="Y318" s="1184"/>
    </row>
    <row r="319" spans="1:26" s="1216" customFormat="1" ht="24.95" hidden="1" customHeight="1">
      <c r="A319" s="1187"/>
      <c r="B319" s="1188"/>
      <c r="C319" s="1188"/>
      <c r="D319" s="1189"/>
      <c r="E319" s="1189"/>
      <c r="F319" s="1189"/>
      <c r="G319" s="1190"/>
      <c r="H319" s="1191"/>
      <c r="I319" s="1191"/>
      <c r="J319" s="1191"/>
      <c r="K319" s="1191"/>
      <c r="L319" s="1215"/>
      <c r="M319" s="2306" t="s">
        <v>1082</v>
      </c>
      <c r="N319" s="2307"/>
      <c r="O319" s="2308"/>
      <c r="P319" s="1193">
        <f>SUM(P297:P318)</f>
        <v>66</v>
      </c>
      <c r="Q319" s="1194">
        <f>SUM(Q297:Q318)</f>
        <v>318140617</v>
      </c>
      <c r="R319" s="1195"/>
      <c r="S319" s="1196"/>
      <c r="T319" s="1620" t="s">
        <v>1082</v>
      </c>
      <c r="U319" s="1193">
        <f>SUM(U297:U318)</f>
        <v>66</v>
      </c>
      <c r="V319" s="1194">
        <f>SUM(V297:V318)</f>
        <v>318140617</v>
      </c>
      <c r="X319" s="1620" t="s">
        <v>1082</v>
      </c>
      <c r="Y319" s="1203"/>
      <c r="Z319" s="1187"/>
    </row>
    <row r="320" spans="1:26" s="1163" customFormat="1" ht="11.25" hidden="1" customHeight="1">
      <c r="B320" s="1221"/>
      <c r="C320" s="1221"/>
      <c r="G320" s="1222"/>
      <c r="H320" s="1224"/>
      <c r="I320" s="1224"/>
      <c r="J320" s="1224"/>
      <c r="K320" s="1224"/>
      <c r="L320" s="1225"/>
      <c r="P320" s="1221"/>
      <c r="Q320" s="1226"/>
      <c r="S320" s="1172"/>
      <c r="T320" s="1224"/>
      <c r="V320" s="1172"/>
      <c r="X320" s="1224"/>
      <c r="Y320" s="1221"/>
    </row>
    <row r="321" spans="1:27" s="1162" customFormat="1" ht="17.25" hidden="1" customHeight="1">
      <c r="A321" s="1156"/>
      <c r="B321" s="2325" t="s">
        <v>10</v>
      </c>
      <c r="C321" s="2325"/>
      <c r="D321" s="2325"/>
      <c r="E321" s="2325"/>
      <c r="F321" s="2325"/>
      <c r="G321" s="2325" t="s">
        <v>11</v>
      </c>
      <c r="H321" s="2325"/>
      <c r="I321" s="2325"/>
      <c r="J321" s="2325" t="s">
        <v>15</v>
      </c>
      <c r="K321" s="2325" t="s">
        <v>13</v>
      </c>
      <c r="L321" s="2325" t="s">
        <v>700</v>
      </c>
      <c r="M321" s="2325" t="s">
        <v>701</v>
      </c>
      <c r="N321" s="2325" t="s">
        <v>16</v>
      </c>
      <c r="O321" s="2325" t="s">
        <v>702</v>
      </c>
      <c r="P321" s="2325" t="s">
        <v>12</v>
      </c>
      <c r="Q321" s="2325"/>
      <c r="R321" s="2325" t="s">
        <v>17</v>
      </c>
      <c r="S321" s="1157"/>
      <c r="T321" s="2325" t="s">
        <v>1022</v>
      </c>
      <c r="U321" s="2326" t="s">
        <v>1023</v>
      </c>
      <c r="V321" s="2309" t="s">
        <v>1081</v>
      </c>
      <c r="W321" s="2326" t="s">
        <v>732</v>
      </c>
      <c r="X321" s="2325" t="s">
        <v>1022</v>
      </c>
      <c r="Y321" s="2309" t="s">
        <v>1025</v>
      </c>
      <c r="Z321" s="1156"/>
      <c r="AA321" s="1156"/>
    </row>
    <row r="322" spans="1:27" s="1162" customFormat="1" ht="29.25" hidden="1" customHeight="1">
      <c r="A322" s="1156"/>
      <c r="B322" s="2325" t="s">
        <v>18</v>
      </c>
      <c r="C322" s="2325"/>
      <c r="D322" s="2325" t="s">
        <v>19</v>
      </c>
      <c r="E322" s="2325" t="s">
        <v>20</v>
      </c>
      <c r="F322" s="2325"/>
      <c r="G322" s="2325" t="s">
        <v>21</v>
      </c>
      <c r="H322" s="2325" t="s">
        <v>14</v>
      </c>
      <c r="I322" s="2325" t="s">
        <v>505</v>
      </c>
      <c r="J322" s="2325"/>
      <c r="K322" s="2325"/>
      <c r="L322" s="2325"/>
      <c r="M322" s="2325"/>
      <c r="N322" s="2325"/>
      <c r="O322" s="2325"/>
      <c r="P322" s="2325"/>
      <c r="Q322" s="2325"/>
      <c r="R322" s="2325"/>
      <c r="S322" s="1157"/>
      <c r="T322" s="2325"/>
      <c r="U322" s="2326"/>
      <c r="V322" s="2310"/>
      <c r="W322" s="2326"/>
      <c r="X322" s="2325"/>
      <c r="Y322" s="2310"/>
      <c r="Z322" s="1156"/>
      <c r="AA322" s="1156"/>
    </row>
    <row r="323" spans="1:27" s="1162" customFormat="1" ht="29.25" hidden="1" customHeight="1">
      <c r="A323" s="1156"/>
      <c r="B323" s="2325"/>
      <c r="C323" s="2325"/>
      <c r="D323" s="2325"/>
      <c r="E323" s="2325"/>
      <c r="F323" s="2325"/>
      <c r="G323" s="2325"/>
      <c r="H323" s="2325"/>
      <c r="I323" s="2325"/>
      <c r="J323" s="2325"/>
      <c r="K323" s="2325"/>
      <c r="L323" s="2325"/>
      <c r="M323" s="2325"/>
      <c r="N323" s="2325"/>
      <c r="O323" s="2325"/>
      <c r="P323" s="1617" t="s">
        <v>22</v>
      </c>
      <c r="Q323" s="1204" t="s">
        <v>23</v>
      </c>
      <c r="R323" s="2325"/>
      <c r="S323" s="1157"/>
      <c r="T323" s="2325"/>
      <c r="U323" s="2326"/>
      <c r="V323" s="2311"/>
      <c r="W323" s="2326"/>
      <c r="X323" s="2325"/>
      <c r="Y323" s="2311"/>
      <c r="Z323" s="1156"/>
      <c r="AA323" s="1156"/>
    </row>
    <row r="324" spans="1:27" s="1162" customFormat="1" ht="12.75" hidden="1" customHeight="1">
      <c r="A324" s="1156"/>
      <c r="B324" s="2319" t="s">
        <v>24</v>
      </c>
      <c r="C324" s="2321"/>
      <c r="D324" s="1628" t="s">
        <v>25</v>
      </c>
      <c r="E324" s="2319" t="s">
        <v>26</v>
      </c>
      <c r="F324" s="2321"/>
      <c r="G324" s="1617" t="s">
        <v>27</v>
      </c>
      <c r="H324" s="1617" t="s">
        <v>28</v>
      </c>
      <c r="I324" s="1617" t="s">
        <v>29</v>
      </c>
      <c r="J324" s="1617" t="s">
        <v>30</v>
      </c>
      <c r="K324" s="1617" t="s">
        <v>31</v>
      </c>
      <c r="L324" s="1617" t="s">
        <v>32</v>
      </c>
      <c r="M324" s="1617" t="s">
        <v>33</v>
      </c>
      <c r="N324" s="1617" t="s">
        <v>34</v>
      </c>
      <c r="O324" s="1617" t="s">
        <v>35</v>
      </c>
      <c r="P324" s="1617" t="s">
        <v>36</v>
      </c>
      <c r="Q324" s="1204" t="s">
        <v>37</v>
      </c>
      <c r="R324" s="1617" t="s">
        <v>38</v>
      </c>
      <c r="S324" s="1157"/>
      <c r="T324" s="1205"/>
      <c r="U324" s="1206"/>
      <c r="V324" s="1206"/>
      <c r="W324" s="1206"/>
      <c r="X324" s="1205"/>
      <c r="Y324" s="1206"/>
      <c r="Z324" s="1156"/>
      <c r="AA324" s="1156"/>
    </row>
    <row r="325" spans="1:27" s="1162" customFormat="1" ht="4.5" hidden="1" customHeight="1">
      <c r="A325" s="1156"/>
      <c r="B325" s="2299"/>
      <c r="C325" s="2300"/>
      <c r="D325" s="2300"/>
      <c r="E325" s="2300"/>
      <c r="F325" s="2300"/>
      <c r="G325" s="2300"/>
      <c r="H325" s="2300"/>
      <c r="I325" s="2300"/>
      <c r="J325" s="2300"/>
      <c r="K325" s="2300"/>
      <c r="L325" s="2300"/>
      <c r="M325" s="2300"/>
      <c r="N325" s="2300"/>
      <c r="O325" s="2300"/>
      <c r="P325" s="2300"/>
      <c r="Q325" s="2300"/>
      <c r="R325" s="2301"/>
      <c r="S325" s="1157"/>
      <c r="T325" s="1158"/>
      <c r="U325" s="1159"/>
      <c r="V325" s="1159"/>
      <c r="W325" s="1160"/>
      <c r="X325" s="1158"/>
      <c r="Y325" s="1161"/>
      <c r="Z325" s="1156"/>
      <c r="AA325" s="1156"/>
    </row>
    <row r="326" spans="1:27" s="1162" customFormat="1" ht="26.25" hidden="1" customHeight="1">
      <c r="A326" s="1156"/>
      <c r="B326" s="1625"/>
      <c r="C326" s="1626"/>
      <c r="D326" s="1207"/>
      <c r="E326" s="1207"/>
      <c r="F326" s="1207"/>
      <c r="G326" s="1207"/>
      <c r="H326" s="1207"/>
      <c r="I326" s="1207"/>
      <c r="J326" s="1207"/>
      <c r="K326" s="1207"/>
      <c r="L326" s="1207"/>
      <c r="M326" s="2322" t="s">
        <v>1086</v>
      </c>
      <c r="N326" s="2323"/>
      <c r="O326" s="2324"/>
      <c r="P326" s="1208">
        <f>P319</f>
        <v>66</v>
      </c>
      <c r="Q326" s="1209">
        <f>Q319</f>
        <v>318140617</v>
      </c>
      <c r="R326" s="1210"/>
      <c r="S326" s="1211"/>
      <c r="T326" s="1627" t="s">
        <v>1086</v>
      </c>
      <c r="U326" s="1208">
        <f>U319</f>
        <v>66</v>
      </c>
      <c r="V326" s="1209">
        <f>V319</f>
        <v>318140617</v>
      </c>
      <c r="W326" s="1176"/>
      <c r="X326" s="1627" t="s">
        <v>1086</v>
      </c>
      <c r="Y326" s="1116"/>
      <c r="Z326" s="1156"/>
      <c r="AA326" s="1156"/>
    </row>
    <row r="327" spans="1:27" s="1163" customFormat="1" ht="24.95" hidden="1" customHeight="1">
      <c r="B327" s="2295"/>
      <c r="C327" s="2296"/>
      <c r="D327" s="1176"/>
      <c r="F327" s="1176"/>
      <c r="G327" s="1177"/>
      <c r="H327" s="1186"/>
      <c r="I327" s="1179"/>
      <c r="J327" s="1179"/>
      <c r="K327" s="1179"/>
      <c r="L327" s="1185"/>
      <c r="M327" s="1176"/>
      <c r="N327" s="1176"/>
      <c r="O327" s="1176"/>
      <c r="P327" s="1619"/>
      <c r="Q327" s="1181"/>
      <c r="R327" s="1178"/>
      <c r="S327" s="1172"/>
      <c r="T327" s="1182"/>
      <c r="U327" s="1116"/>
      <c r="V327" s="1183"/>
      <c r="W327" s="1116"/>
      <c r="X327" s="1182"/>
      <c r="Y327" s="1184"/>
    </row>
    <row r="328" spans="1:27" s="1163" customFormat="1" ht="24.95" hidden="1" customHeight="1">
      <c r="B328" s="2295"/>
      <c r="C328" s="2296"/>
      <c r="D328" s="1176"/>
      <c r="F328" s="1176"/>
      <c r="G328" s="1177"/>
      <c r="H328" s="1179"/>
      <c r="I328" s="1179"/>
      <c r="J328" s="1179"/>
      <c r="K328" s="1179"/>
      <c r="L328" s="1185"/>
      <c r="M328" s="1176"/>
      <c r="N328" s="1176"/>
      <c r="O328" s="1176"/>
      <c r="P328" s="1619"/>
      <c r="Q328" s="1181"/>
      <c r="R328" s="1178"/>
      <c r="S328" s="1172"/>
      <c r="T328" s="1182"/>
      <c r="U328" s="1116"/>
      <c r="V328" s="1183"/>
      <c r="W328" s="1183"/>
      <c r="X328" s="1182"/>
      <c r="Y328" s="1184"/>
    </row>
    <row r="329" spans="1:27" s="1163" customFormat="1" ht="24.95" hidden="1" customHeight="1">
      <c r="B329" s="2295"/>
      <c r="C329" s="2296"/>
      <c r="D329" s="1176"/>
      <c r="F329" s="1176"/>
      <c r="G329" s="1177"/>
      <c r="H329" s="1179"/>
      <c r="I329" s="1179"/>
      <c r="J329" s="1179"/>
      <c r="K329" s="1179"/>
      <c r="L329" s="1185"/>
      <c r="M329" s="1176"/>
      <c r="N329" s="1176"/>
      <c r="O329" s="1176"/>
      <c r="P329" s="1619"/>
      <c r="Q329" s="1181"/>
      <c r="R329" s="1178"/>
      <c r="S329" s="1172"/>
      <c r="T329" s="1182"/>
      <c r="U329" s="1116"/>
      <c r="V329" s="1183"/>
      <c r="W329" s="1116"/>
      <c r="X329" s="1182"/>
      <c r="Y329" s="1184"/>
    </row>
    <row r="330" spans="1:27" s="1163" customFormat="1" ht="24.95" hidden="1" customHeight="1">
      <c r="B330" s="2295"/>
      <c r="C330" s="2296"/>
      <c r="D330" s="1176"/>
      <c r="F330" s="1176"/>
      <c r="G330" s="1177"/>
      <c r="H330" s="1178"/>
      <c r="I330" s="1179"/>
      <c r="J330" s="1179"/>
      <c r="K330" s="1179"/>
      <c r="L330" s="1185"/>
      <c r="M330" s="1176"/>
      <c r="N330" s="1176"/>
      <c r="O330" s="1176"/>
      <c r="P330" s="1619"/>
      <c r="Q330" s="1181"/>
      <c r="R330" s="1178"/>
      <c r="S330" s="1172"/>
      <c r="T330" s="1182"/>
      <c r="U330" s="1116"/>
      <c r="V330" s="1183"/>
      <c r="W330" s="1116"/>
      <c r="X330" s="1182"/>
      <c r="Y330" s="1184"/>
    </row>
    <row r="331" spans="1:27" s="1163" customFormat="1" ht="24.95" hidden="1" customHeight="1">
      <c r="B331" s="2295"/>
      <c r="C331" s="2296"/>
      <c r="D331" s="1176"/>
      <c r="F331" s="1176"/>
      <c r="G331" s="1177"/>
      <c r="H331" s="1178"/>
      <c r="I331" s="1179"/>
      <c r="J331" s="1179"/>
      <c r="K331" s="1179"/>
      <c r="L331" s="1185"/>
      <c r="M331" s="1176"/>
      <c r="N331" s="1176"/>
      <c r="O331" s="1176"/>
      <c r="P331" s="1619"/>
      <c r="Q331" s="1181"/>
      <c r="R331" s="1178"/>
      <c r="S331" s="1172"/>
      <c r="T331" s="1212"/>
      <c r="U331" s="1116"/>
      <c r="V331" s="1183"/>
      <c r="W331" s="1116"/>
      <c r="X331" s="1212"/>
      <c r="Y331" s="1184"/>
    </row>
    <row r="332" spans="1:27" s="1163" customFormat="1" ht="24.95" hidden="1" customHeight="1">
      <c r="B332" s="2295"/>
      <c r="C332" s="2296"/>
      <c r="D332" s="1176"/>
      <c r="F332" s="1176"/>
      <c r="G332" s="1177"/>
      <c r="H332" s="1178"/>
      <c r="I332" s="1179"/>
      <c r="J332" s="1179"/>
      <c r="K332" s="1179"/>
      <c r="L332" s="1185"/>
      <c r="M332" s="1176"/>
      <c r="N332" s="1176"/>
      <c r="O332" s="1176"/>
      <c r="P332" s="1619"/>
      <c r="Q332" s="1181"/>
      <c r="R332" s="1176"/>
      <c r="S332" s="1172"/>
      <c r="T332" s="1182"/>
      <c r="U332" s="1116"/>
      <c r="V332" s="1183"/>
      <c r="W332" s="1116"/>
      <c r="X332" s="1182"/>
      <c r="Y332" s="1184"/>
    </row>
    <row r="333" spans="1:27" s="1163" customFormat="1" ht="24.95" hidden="1" customHeight="1">
      <c r="B333" s="2295"/>
      <c r="C333" s="2296"/>
      <c r="D333" s="1176"/>
      <c r="F333" s="1176"/>
      <c r="G333" s="1177"/>
      <c r="H333" s="1179"/>
      <c r="I333" s="1179"/>
      <c r="J333" s="1179"/>
      <c r="K333" s="1179"/>
      <c r="L333" s="1185"/>
      <c r="M333" s="1176"/>
      <c r="N333" s="1176"/>
      <c r="O333" s="1176"/>
      <c r="P333" s="1619"/>
      <c r="Q333" s="1181"/>
      <c r="R333" s="1176"/>
      <c r="S333" s="1172"/>
      <c r="T333" s="1182"/>
      <c r="U333" s="1116"/>
      <c r="V333" s="1183"/>
      <c r="W333" s="1116"/>
      <c r="X333" s="1182"/>
      <c r="Y333" s="1184"/>
    </row>
    <row r="334" spans="1:27" s="1163" customFormat="1" ht="24.95" hidden="1" customHeight="1">
      <c r="B334" s="2295"/>
      <c r="C334" s="2296"/>
      <c r="D334" s="1176"/>
      <c r="F334" s="1176"/>
      <c r="G334" s="1177"/>
      <c r="H334" s="1179"/>
      <c r="I334" s="1179"/>
      <c r="J334" s="1179"/>
      <c r="K334" s="1179"/>
      <c r="L334" s="1185"/>
      <c r="M334" s="1176"/>
      <c r="N334" s="1176"/>
      <c r="O334" s="1176"/>
      <c r="P334" s="1619"/>
      <c r="Q334" s="1181"/>
      <c r="R334" s="1176"/>
      <c r="S334" s="1172"/>
      <c r="T334" s="1182"/>
      <c r="U334" s="1116"/>
      <c r="V334" s="1183"/>
      <c r="W334" s="1116"/>
      <c r="X334" s="1182"/>
      <c r="Y334" s="1184"/>
    </row>
    <row r="335" spans="1:27" s="1163" customFormat="1" ht="24.95" customHeight="1">
      <c r="B335" s="2295">
        <v>230</v>
      </c>
      <c r="C335" s="2296"/>
      <c r="D335" s="1176" t="s">
        <v>122</v>
      </c>
      <c r="E335" s="1163" t="s">
        <v>123</v>
      </c>
      <c r="F335" s="1176"/>
      <c r="G335" s="1177" t="s">
        <v>124</v>
      </c>
      <c r="H335" s="1179" t="s">
        <v>42</v>
      </c>
      <c r="I335" s="1179" t="s">
        <v>43</v>
      </c>
      <c r="J335" s="1179" t="s">
        <v>125</v>
      </c>
      <c r="K335" s="1179" t="s">
        <v>44</v>
      </c>
      <c r="L335" s="1185">
        <v>2009</v>
      </c>
      <c r="M335" s="1176" t="s">
        <v>43</v>
      </c>
      <c r="N335" s="1176"/>
      <c r="O335" s="1176" t="s">
        <v>45</v>
      </c>
      <c r="P335" s="1619">
        <v>8</v>
      </c>
      <c r="Q335" s="1181">
        <v>4141224</v>
      </c>
      <c r="R335" s="1178"/>
      <c r="S335" s="1172">
        <f t="shared" si="16"/>
        <v>517653</v>
      </c>
      <c r="T335" s="1182" t="s">
        <v>1040</v>
      </c>
      <c r="U335" s="1116">
        <v>8</v>
      </c>
      <c r="V335" s="1183">
        <f t="shared" si="14"/>
        <v>4141224</v>
      </c>
      <c r="W335" s="1116" t="s">
        <v>1334</v>
      </c>
      <c r="X335" s="1182" t="s">
        <v>1040</v>
      </c>
      <c r="Y335" s="1184">
        <f t="shared" ref="Y335" si="17">P335-U335</f>
        <v>0</v>
      </c>
      <c r="Z335" s="1163" t="b">
        <f t="shared" si="15"/>
        <v>1</v>
      </c>
    </row>
    <row r="336" spans="1:27" s="1163" customFormat="1" ht="24.95" customHeight="1">
      <c r="B336" s="2295">
        <v>231</v>
      </c>
      <c r="C336" s="2296"/>
      <c r="D336" s="1176" t="s">
        <v>122</v>
      </c>
      <c r="E336" s="1163" t="s">
        <v>126</v>
      </c>
      <c r="F336" s="1176"/>
      <c r="G336" s="1177" t="s">
        <v>124</v>
      </c>
      <c r="H336" s="1179" t="s">
        <v>42</v>
      </c>
      <c r="I336" s="1179" t="s">
        <v>43</v>
      </c>
      <c r="J336" s="1179" t="s">
        <v>125</v>
      </c>
      <c r="K336" s="1179" t="s">
        <v>44</v>
      </c>
      <c r="L336" s="1185">
        <v>2009</v>
      </c>
      <c r="M336" s="1176" t="s">
        <v>43</v>
      </c>
      <c r="N336" s="1176"/>
      <c r="O336" s="1176" t="s">
        <v>45</v>
      </c>
      <c r="P336" s="1619">
        <v>1</v>
      </c>
      <c r="Q336" s="1181">
        <v>517650</v>
      </c>
      <c r="R336" s="1176"/>
      <c r="S336" s="1172">
        <f>Q336/P336</f>
        <v>517650</v>
      </c>
      <c r="T336" s="1182" t="s">
        <v>1040</v>
      </c>
      <c r="U336" s="1116">
        <v>1</v>
      </c>
      <c r="V336" s="1183">
        <f t="shared" si="14"/>
        <v>517650</v>
      </c>
      <c r="W336" s="1116" t="s">
        <v>1334</v>
      </c>
      <c r="X336" s="1182" t="s">
        <v>1040</v>
      </c>
      <c r="Y336" s="1184">
        <f>P336-U336</f>
        <v>0</v>
      </c>
      <c r="Z336" s="1163" t="b">
        <f t="shared" si="15"/>
        <v>1</v>
      </c>
    </row>
    <row r="337" spans="1:27" s="1163" customFormat="1" ht="24.95" customHeight="1">
      <c r="B337" s="2295">
        <v>232</v>
      </c>
      <c r="C337" s="2296"/>
      <c r="D337" s="1176" t="s">
        <v>127</v>
      </c>
      <c r="E337" s="1163" t="s">
        <v>47</v>
      </c>
      <c r="F337" s="1176"/>
      <c r="G337" s="1177" t="s">
        <v>128</v>
      </c>
      <c r="H337" s="1178" t="s">
        <v>129</v>
      </c>
      <c r="I337" s="1179" t="s">
        <v>43</v>
      </c>
      <c r="J337" s="1179" t="s">
        <v>43</v>
      </c>
      <c r="K337" s="1179" t="s">
        <v>44</v>
      </c>
      <c r="L337" s="1185">
        <v>2009</v>
      </c>
      <c r="M337" s="1176" t="s">
        <v>43</v>
      </c>
      <c r="N337" s="1176"/>
      <c r="O337" s="1176" t="s">
        <v>45</v>
      </c>
      <c r="P337" s="1619">
        <v>1</v>
      </c>
      <c r="Q337" s="1181">
        <v>4620000</v>
      </c>
      <c r="R337" s="1176"/>
      <c r="S337" s="1172">
        <f t="shared" ref="S337:S346" si="18">Q337/P337</f>
        <v>4620000</v>
      </c>
      <c r="T337" s="1182" t="s">
        <v>962</v>
      </c>
      <c r="U337" s="1116">
        <v>1</v>
      </c>
      <c r="V337" s="1183">
        <f t="shared" si="14"/>
        <v>4620000</v>
      </c>
      <c r="W337" s="1116"/>
      <c r="X337" s="1182" t="s">
        <v>962</v>
      </c>
      <c r="Y337" s="1184">
        <f t="shared" ref="Y337:Y346" si="19">P337-U337</f>
        <v>0</v>
      </c>
      <c r="Z337" s="1163" t="b">
        <f t="shared" si="15"/>
        <v>1</v>
      </c>
    </row>
    <row r="338" spans="1:27" s="1163" customFormat="1" ht="24.95" customHeight="1">
      <c r="B338" s="2295">
        <v>233</v>
      </c>
      <c r="C338" s="2296"/>
      <c r="D338" s="1176" t="s">
        <v>127</v>
      </c>
      <c r="E338" s="1163" t="s">
        <v>130</v>
      </c>
      <c r="F338" s="1176"/>
      <c r="G338" s="1177" t="s">
        <v>128</v>
      </c>
      <c r="H338" s="1178" t="s">
        <v>131</v>
      </c>
      <c r="I338" s="1179" t="s">
        <v>43</v>
      </c>
      <c r="J338" s="1179" t="s">
        <v>125</v>
      </c>
      <c r="K338" s="1179" t="s">
        <v>44</v>
      </c>
      <c r="L338" s="1185">
        <v>2009</v>
      </c>
      <c r="M338" s="1176" t="s">
        <v>43</v>
      </c>
      <c r="N338" s="1176"/>
      <c r="O338" s="1176" t="s">
        <v>45</v>
      </c>
      <c r="P338" s="1619">
        <v>5</v>
      </c>
      <c r="Q338" s="1181">
        <v>5163690</v>
      </c>
      <c r="R338" s="1178"/>
      <c r="S338" s="1172">
        <f t="shared" si="18"/>
        <v>1032738</v>
      </c>
      <c r="T338" s="1182" t="s">
        <v>1026</v>
      </c>
      <c r="U338" s="1116">
        <v>5</v>
      </c>
      <c r="V338" s="1183">
        <f t="shared" si="14"/>
        <v>5163690</v>
      </c>
      <c r="W338" s="1116" t="s">
        <v>1334</v>
      </c>
      <c r="X338" s="1182" t="s">
        <v>1026</v>
      </c>
      <c r="Y338" s="1184">
        <f t="shared" si="19"/>
        <v>0</v>
      </c>
      <c r="Z338" s="1163" t="b">
        <f t="shared" si="15"/>
        <v>1</v>
      </c>
    </row>
    <row r="339" spans="1:27" s="1163" customFormat="1" ht="24.95" customHeight="1">
      <c r="B339" s="2295">
        <v>234</v>
      </c>
      <c r="C339" s="2296"/>
      <c r="D339" s="1176" t="s">
        <v>127</v>
      </c>
      <c r="E339" s="1163" t="s">
        <v>132</v>
      </c>
      <c r="F339" s="1176"/>
      <c r="G339" s="1177" t="s">
        <v>128</v>
      </c>
      <c r="H339" s="1178" t="s">
        <v>133</v>
      </c>
      <c r="I339" s="1179" t="s">
        <v>43</v>
      </c>
      <c r="J339" s="1179" t="s">
        <v>125</v>
      </c>
      <c r="K339" s="1179" t="s">
        <v>44</v>
      </c>
      <c r="L339" s="1185">
        <v>2009</v>
      </c>
      <c r="M339" s="1176" t="s">
        <v>43</v>
      </c>
      <c r="N339" s="1176"/>
      <c r="O339" s="1176" t="s">
        <v>45</v>
      </c>
      <c r="P339" s="1619">
        <v>5</v>
      </c>
      <c r="Q339" s="1181">
        <v>5163690</v>
      </c>
      <c r="R339" s="1178"/>
      <c r="S339" s="1172">
        <f t="shared" si="18"/>
        <v>1032738</v>
      </c>
      <c r="T339" s="1182" t="s">
        <v>1026</v>
      </c>
      <c r="U339" s="1116">
        <v>5</v>
      </c>
      <c r="V339" s="1183">
        <f t="shared" si="14"/>
        <v>5163690</v>
      </c>
      <c r="W339" s="1116" t="s">
        <v>1334</v>
      </c>
      <c r="X339" s="1182" t="s">
        <v>1026</v>
      </c>
      <c r="Y339" s="1184">
        <f t="shared" si="19"/>
        <v>0</v>
      </c>
      <c r="Z339" s="1163" t="b">
        <f t="shared" si="15"/>
        <v>1</v>
      </c>
    </row>
    <row r="340" spans="1:27" s="1163" customFormat="1" ht="24.95" customHeight="1">
      <c r="B340" s="2295">
        <v>235</v>
      </c>
      <c r="C340" s="2296"/>
      <c r="D340" s="1176" t="s">
        <v>134</v>
      </c>
      <c r="E340" s="1163" t="s">
        <v>47</v>
      </c>
      <c r="F340" s="1176"/>
      <c r="G340" s="1177" t="s">
        <v>135</v>
      </c>
      <c r="H340" s="1178" t="s">
        <v>136</v>
      </c>
      <c r="I340" s="1179" t="s">
        <v>43</v>
      </c>
      <c r="J340" s="1179" t="s">
        <v>43</v>
      </c>
      <c r="K340" s="1179" t="s">
        <v>44</v>
      </c>
      <c r="L340" s="1185">
        <v>2009</v>
      </c>
      <c r="M340" s="1176" t="s">
        <v>43</v>
      </c>
      <c r="N340" s="1176"/>
      <c r="O340" s="1176" t="s">
        <v>45</v>
      </c>
      <c r="P340" s="1619">
        <v>1</v>
      </c>
      <c r="Q340" s="1181">
        <v>94166</v>
      </c>
      <c r="R340" s="1176"/>
      <c r="S340" s="1172">
        <f t="shared" si="18"/>
        <v>94166</v>
      </c>
      <c r="T340" s="1182" t="s">
        <v>1019</v>
      </c>
      <c r="U340" s="1116">
        <v>1</v>
      </c>
      <c r="V340" s="1183">
        <f t="shared" si="14"/>
        <v>94166</v>
      </c>
      <c r="W340" s="1116" t="s">
        <v>1334</v>
      </c>
      <c r="X340" s="1182" t="s">
        <v>1019</v>
      </c>
      <c r="Y340" s="1184">
        <f t="shared" si="19"/>
        <v>0</v>
      </c>
      <c r="Z340" s="1163" t="b">
        <f t="shared" si="15"/>
        <v>1</v>
      </c>
    </row>
    <row r="341" spans="1:27" s="1163" customFormat="1" ht="24.95" customHeight="1">
      <c r="B341" s="2295">
        <v>236</v>
      </c>
      <c r="C341" s="2296"/>
      <c r="D341" s="1176" t="s">
        <v>134</v>
      </c>
      <c r="E341" s="1163" t="s">
        <v>75</v>
      </c>
      <c r="F341" s="1176"/>
      <c r="G341" s="1177" t="s">
        <v>135</v>
      </c>
      <c r="H341" s="1178" t="s">
        <v>136</v>
      </c>
      <c r="I341" s="1179" t="s">
        <v>43</v>
      </c>
      <c r="J341" s="1179" t="s">
        <v>43</v>
      </c>
      <c r="K341" s="1179" t="s">
        <v>44</v>
      </c>
      <c r="L341" s="1185">
        <v>2009</v>
      </c>
      <c r="M341" s="1176" t="s">
        <v>43</v>
      </c>
      <c r="N341" s="1176"/>
      <c r="O341" s="1176" t="s">
        <v>45</v>
      </c>
      <c r="P341" s="1619">
        <v>1</v>
      </c>
      <c r="Q341" s="1181">
        <v>94168</v>
      </c>
      <c r="R341" s="1176"/>
      <c r="S341" s="1172">
        <f t="shared" si="18"/>
        <v>94168</v>
      </c>
      <c r="T341" s="1182" t="s">
        <v>1019</v>
      </c>
      <c r="U341" s="1116">
        <v>1</v>
      </c>
      <c r="V341" s="1183">
        <f t="shared" si="14"/>
        <v>94168</v>
      </c>
      <c r="W341" s="1116" t="s">
        <v>1334</v>
      </c>
      <c r="X341" s="1182" t="s">
        <v>1019</v>
      </c>
      <c r="Y341" s="1184">
        <f t="shared" si="19"/>
        <v>0</v>
      </c>
      <c r="Z341" s="1163" t="b">
        <f t="shared" si="15"/>
        <v>1</v>
      </c>
    </row>
    <row r="342" spans="1:27" s="1163" customFormat="1" ht="24.95" customHeight="1">
      <c r="B342" s="2295">
        <v>237</v>
      </c>
      <c r="C342" s="2296"/>
      <c r="D342" s="1176" t="s">
        <v>138</v>
      </c>
      <c r="E342" s="1163" t="s">
        <v>55</v>
      </c>
      <c r="F342" s="1176"/>
      <c r="G342" s="1177" t="s">
        <v>139</v>
      </c>
      <c r="H342" s="1178" t="s">
        <v>140</v>
      </c>
      <c r="I342" s="1179" t="s">
        <v>43</v>
      </c>
      <c r="J342" s="1179" t="s">
        <v>141</v>
      </c>
      <c r="K342" s="1179" t="s">
        <v>44</v>
      </c>
      <c r="L342" s="1185">
        <v>2009</v>
      </c>
      <c r="M342" s="1176" t="s">
        <v>43</v>
      </c>
      <c r="N342" s="1176"/>
      <c r="O342" s="1176" t="s">
        <v>45</v>
      </c>
      <c r="P342" s="1619">
        <v>2</v>
      </c>
      <c r="Q342" s="1181">
        <v>5724596</v>
      </c>
      <c r="R342" s="1178"/>
      <c r="S342" s="1172">
        <f t="shared" si="18"/>
        <v>2862298</v>
      </c>
      <c r="T342" s="1182" t="s">
        <v>1079</v>
      </c>
      <c r="U342" s="1116">
        <v>2</v>
      </c>
      <c r="V342" s="1183">
        <f t="shared" si="14"/>
        <v>5724596</v>
      </c>
      <c r="W342" s="1116"/>
      <c r="X342" s="1182" t="s">
        <v>1079</v>
      </c>
      <c r="Y342" s="1184">
        <f t="shared" si="19"/>
        <v>0</v>
      </c>
      <c r="Z342" s="1163" t="b">
        <f t="shared" si="15"/>
        <v>1</v>
      </c>
    </row>
    <row r="343" spans="1:27" s="1163" customFormat="1" ht="24.95" customHeight="1">
      <c r="B343" s="2295">
        <v>238</v>
      </c>
      <c r="C343" s="2296"/>
      <c r="D343" s="1176" t="s">
        <v>142</v>
      </c>
      <c r="E343" s="1163" t="s">
        <v>47</v>
      </c>
      <c r="F343" s="1176"/>
      <c r="G343" s="1177" t="s">
        <v>143</v>
      </c>
      <c r="H343" s="1178" t="s">
        <v>144</v>
      </c>
      <c r="I343" s="1179" t="s">
        <v>43</v>
      </c>
      <c r="J343" s="1179" t="s">
        <v>43</v>
      </c>
      <c r="K343" s="1179" t="s">
        <v>44</v>
      </c>
      <c r="L343" s="1185">
        <v>2009</v>
      </c>
      <c r="M343" s="1176" t="s">
        <v>43</v>
      </c>
      <c r="N343" s="1176"/>
      <c r="O343" s="1176" t="s">
        <v>45</v>
      </c>
      <c r="P343" s="1619">
        <v>1</v>
      </c>
      <c r="Q343" s="1181">
        <v>1798250</v>
      </c>
      <c r="R343" s="1176"/>
      <c r="S343" s="1172">
        <f t="shared" si="18"/>
        <v>1798250</v>
      </c>
      <c r="T343" s="1182" t="s">
        <v>981</v>
      </c>
      <c r="U343" s="1116">
        <v>1</v>
      </c>
      <c r="V343" s="1183">
        <f t="shared" si="14"/>
        <v>1798250</v>
      </c>
      <c r="W343" s="1116"/>
      <c r="X343" s="1182" t="s">
        <v>981</v>
      </c>
      <c r="Y343" s="1184">
        <f>P343-U343</f>
        <v>0</v>
      </c>
      <c r="Z343" s="1163" t="b">
        <f t="shared" si="15"/>
        <v>1</v>
      </c>
    </row>
    <row r="344" spans="1:27" s="1163" customFormat="1" ht="24.95" customHeight="1">
      <c r="B344" s="2295">
        <v>239</v>
      </c>
      <c r="C344" s="2296"/>
      <c r="D344" s="1176" t="s">
        <v>145</v>
      </c>
      <c r="E344" s="1163" t="s">
        <v>47</v>
      </c>
      <c r="F344" s="1176"/>
      <c r="G344" s="1177" t="s">
        <v>146</v>
      </c>
      <c r="H344" s="1179" t="s">
        <v>147</v>
      </c>
      <c r="I344" s="1179" t="s">
        <v>43</v>
      </c>
      <c r="J344" s="1179" t="s">
        <v>43</v>
      </c>
      <c r="K344" s="1179" t="s">
        <v>44</v>
      </c>
      <c r="L344" s="1185">
        <v>2009</v>
      </c>
      <c r="M344" s="1176" t="s">
        <v>43</v>
      </c>
      <c r="N344" s="1176"/>
      <c r="O344" s="1176" t="s">
        <v>45</v>
      </c>
      <c r="P344" s="1619">
        <v>1</v>
      </c>
      <c r="Q344" s="1181">
        <v>1067397</v>
      </c>
      <c r="R344" s="1176"/>
      <c r="S344" s="1172">
        <f t="shared" si="18"/>
        <v>1067397</v>
      </c>
      <c r="T344" s="1182" t="s">
        <v>996</v>
      </c>
      <c r="U344" s="1116">
        <v>1</v>
      </c>
      <c r="V344" s="1183">
        <f t="shared" si="14"/>
        <v>1067397</v>
      </c>
      <c r="W344" s="1116" t="s">
        <v>1334</v>
      </c>
      <c r="X344" s="1182" t="s">
        <v>996</v>
      </c>
      <c r="Y344" s="1184">
        <f t="shared" si="19"/>
        <v>0</v>
      </c>
      <c r="Z344" s="1163" t="b">
        <f t="shared" si="15"/>
        <v>1</v>
      </c>
    </row>
    <row r="345" spans="1:27" s="1163" customFormat="1" ht="24.95" customHeight="1">
      <c r="B345" s="2295">
        <v>240</v>
      </c>
      <c r="C345" s="2296"/>
      <c r="D345" s="1176" t="s">
        <v>148</v>
      </c>
      <c r="E345" s="1163" t="s">
        <v>47</v>
      </c>
      <c r="F345" s="1176"/>
      <c r="G345" s="1177" t="s">
        <v>149</v>
      </c>
      <c r="H345" s="1179" t="s">
        <v>150</v>
      </c>
      <c r="I345" s="1179" t="s">
        <v>43</v>
      </c>
      <c r="J345" s="1179" t="s">
        <v>43</v>
      </c>
      <c r="K345" s="1179" t="s">
        <v>44</v>
      </c>
      <c r="L345" s="1185">
        <v>2009</v>
      </c>
      <c r="M345" s="1176" t="s">
        <v>43</v>
      </c>
      <c r="N345" s="1176"/>
      <c r="O345" s="1176" t="s">
        <v>45</v>
      </c>
      <c r="P345" s="1619">
        <v>1</v>
      </c>
      <c r="Q345" s="1181">
        <v>39378996</v>
      </c>
      <c r="R345" s="1176"/>
      <c r="S345" s="1172">
        <f t="shared" si="18"/>
        <v>39378996</v>
      </c>
      <c r="T345" s="1182" t="s">
        <v>996</v>
      </c>
      <c r="U345" s="1116">
        <v>1</v>
      </c>
      <c r="V345" s="1183">
        <f t="shared" si="14"/>
        <v>39378996</v>
      </c>
      <c r="W345" s="1116"/>
      <c r="X345" s="1182" t="s">
        <v>996</v>
      </c>
      <c r="Y345" s="1184">
        <f t="shared" si="19"/>
        <v>0</v>
      </c>
      <c r="Z345" s="1163" t="b">
        <f t="shared" si="15"/>
        <v>1</v>
      </c>
    </row>
    <row r="346" spans="1:27" s="1163" customFormat="1" ht="24.95" customHeight="1">
      <c r="B346" s="2295">
        <v>241</v>
      </c>
      <c r="C346" s="2296"/>
      <c r="D346" s="1176" t="s">
        <v>151</v>
      </c>
      <c r="E346" s="1163" t="s">
        <v>47</v>
      </c>
      <c r="F346" s="1176"/>
      <c r="G346" s="1177" t="s">
        <v>152</v>
      </c>
      <c r="H346" s="1179" t="s">
        <v>42</v>
      </c>
      <c r="I346" s="1179" t="s">
        <v>43</v>
      </c>
      <c r="J346" s="1179" t="s">
        <v>43</v>
      </c>
      <c r="K346" s="1179" t="s">
        <v>44</v>
      </c>
      <c r="L346" s="1185">
        <v>2009</v>
      </c>
      <c r="M346" s="1176" t="s">
        <v>153</v>
      </c>
      <c r="N346" s="1176"/>
      <c r="O346" s="1176" t="s">
        <v>45</v>
      </c>
      <c r="P346" s="1619">
        <v>1</v>
      </c>
      <c r="Q346" s="1181">
        <v>79650000</v>
      </c>
      <c r="R346" s="1176"/>
      <c r="S346" s="1172">
        <f t="shared" si="18"/>
        <v>79650000</v>
      </c>
      <c r="T346" s="1182" t="s">
        <v>1024</v>
      </c>
      <c r="U346" s="1116">
        <v>1</v>
      </c>
      <c r="V346" s="1183">
        <f t="shared" si="14"/>
        <v>79650000</v>
      </c>
      <c r="W346" s="1116"/>
      <c r="X346" s="1182" t="s">
        <v>1024</v>
      </c>
      <c r="Y346" s="1184">
        <f t="shared" si="19"/>
        <v>0</v>
      </c>
      <c r="Z346" s="1163" t="b">
        <f t="shared" si="15"/>
        <v>1</v>
      </c>
    </row>
    <row r="347" spans="1:27" s="1216" customFormat="1" ht="24.95" hidden="1" customHeight="1">
      <c r="A347" s="1187"/>
      <c r="B347" s="1188"/>
      <c r="C347" s="1188"/>
      <c r="D347" s="1189"/>
      <c r="E347" s="1189"/>
      <c r="F347" s="1189"/>
      <c r="G347" s="1190"/>
      <c r="H347" s="1191"/>
      <c r="I347" s="1191"/>
      <c r="J347" s="1191"/>
      <c r="K347" s="1191"/>
      <c r="L347" s="1215"/>
      <c r="M347" s="2306" t="s">
        <v>1082</v>
      </c>
      <c r="N347" s="2307"/>
      <c r="O347" s="2308"/>
      <c r="P347" s="1193">
        <f>SUM(P326:P346)</f>
        <v>94</v>
      </c>
      <c r="Q347" s="1194">
        <f>SUM(Q326:Q346)</f>
        <v>465554444</v>
      </c>
      <c r="R347" s="1195"/>
      <c r="S347" s="1196"/>
      <c r="T347" s="1620" t="s">
        <v>1082</v>
      </c>
      <c r="U347" s="1193">
        <f>SUM(U326:U346)</f>
        <v>94</v>
      </c>
      <c r="V347" s="1194">
        <f>SUM(V326:V346)</f>
        <v>465554444</v>
      </c>
      <c r="X347" s="1620" t="s">
        <v>1082</v>
      </c>
      <c r="Y347" s="1203"/>
      <c r="Z347" s="1187"/>
    </row>
    <row r="348" spans="1:27" s="1163" customFormat="1" ht="11.25" hidden="1" customHeight="1">
      <c r="B348" s="1221"/>
      <c r="C348" s="1221"/>
      <c r="G348" s="1222"/>
      <c r="H348" s="1224"/>
      <c r="I348" s="1224"/>
      <c r="J348" s="1224"/>
      <c r="K348" s="1224"/>
      <c r="L348" s="1225"/>
      <c r="P348" s="1221"/>
      <c r="Q348" s="1226"/>
      <c r="S348" s="1172"/>
      <c r="T348" s="1224"/>
      <c r="V348" s="1172"/>
      <c r="X348" s="1224"/>
      <c r="Y348" s="1221"/>
    </row>
    <row r="349" spans="1:27" s="1162" customFormat="1" ht="17.25" hidden="1" customHeight="1">
      <c r="A349" s="1156"/>
      <c r="B349" s="2325" t="s">
        <v>10</v>
      </c>
      <c r="C349" s="2325"/>
      <c r="D349" s="2325"/>
      <c r="E349" s="2325"/>
      <c r="F349" s="2325"/>
      <c r="G349" s="2325" t="s">
        <v>11</v>
      </c>
      <c r="H349" s="2325"/>
      <c r="I349" s="2325"/>
      <c r="J349" s="2325" t="s">
        <v>15</v>
      </c>
      <c r="K349" s="2325" t="s">
        <v>13</v>
      </c>
      <c r="L349" s="2325" t="s">
        <v>700</v>
      </c>
      <c r="M349" s="2325" t="s">
        <v>701</v>
      </c>
      <c r="N349" s="2325" t="s">
        <v>16</v>
      </c>
      <c r="O349" s="2325" t="s">
        <v>702</v>
      </c>
      <c r="P349" s="2325" t="s">
        <v>12</v>
      </c>
      <c r="Q349" s="2325"/>
      <c r="R349" s="2325" t="s">
        <v>17</v>
      </c>
      <c r="S349" s="1157"/>
      <c r="T349" s="2325" t="s">
        <v>1022</v>
      </c>
      <c r="U349" s="2326" t="s">
        <v>1023</v>
      </c>
      <c r="V349" s="2309" t="s">
        <v>1081</v>
      </c>
      <c r="W349" s="2326" t="s">
        <v>732</v>
      </c>
      <c r="X349" s="2325" t="s">
        <v>1022</v>
      </c>
      <c r="Y349" s="2309" t="s">
        <v>1025</v>
      </c>
      <c r="Z349" s="1156"/>
      <c r="AA349" s="1156"/>
    </row>
    <row r="350" spans="1:27" s="1162" customFormat="1" ht="29.25" hidden="1" customHeight="1">
      <c r="A350" s="1156"/>
      <c r="B350" s="2325" t="s">
        <v>18</v>
      </c>
      <c r="C350" s="2325"/>
      <c r="D350" s="2325" t="s">
        <v>19</v>
      </c>
      <c r="E350" s="2325" t="s">
        <v>20</v>
      </c>
      <c r="F350" s="2325"/>
      <c r="G350" s="2325" t="s">
        <v>21</v>
      </c>
      <c r="H350" s="2325" t="s">
        <v>14</v>
      </c>
      <c r="I350" s="2325" t="s">
        <v>505</v>
      </c>
      <c r="J350" s="2325"/>
      <c r="K350" s="2325"/>
      <c r="L350" s="2325"/>
      <c r="M350" s="2325"/>
      <c r="N350" s="2325"/>
      <c r="O350" s="2325"/>
      <c r="P350" s="2325"/>
      <c r="Q350" s="2325"/>
      <c r="R350" s="2325"/>
      <c r="S350" s="1157"/>
      <c r="T350" s="2325"/>
      <c r="U350" s="2326"/>
      <c r="V350" s="2310"/>
      <c r="W350" s="2326"/>
      <c r="X350" s="2325"/>
      <c r="Y350" s="2310"/>
      <c r="Z350" s="1156"/>
      <c r="AA350" s="1156"/>
    </row>
    <row r="351" spans="1:27" s="1162" customFormat="1" ht="29.25" hidden="1" customHeight="1">
      <c r="A351" s="1156"/>
      <c r="B351" s="2325"/>
      <c r="C351" s="2325"/>
      <c r="D351" s="2325"/>
      <c r="E351" s="2325"/>
      <c r="F351" s="2325"/>
      <c r="G351" s="2325"/>
      <c r="H351" s="2325"/>
      <c r="I351" s="2325"/>
      <c r="J351" s="2325"/>
      <c r="K351" s="2325"/>
      <c r="L351" s="2325"/>
      <c r="M351" s="2325"/>
      <c r="N351" s="2325"/>
      <c r="O351" s="2325"/>
      <c r="P351" s="1617" t="s">
        <v>22</v>
      </c>
      <c r="Q351" s="1204" t="s">
        <v>23</v>
      </c>
      <c r="R351" s="2325"/>
      <c r="S351" s="1157"/>
      <c r="T351" s="2325"/>
      <c r="U351" s="2326"/>
      <c r="V351" s="2311"/>
      <c r="W351" s="2326"/>
      <c r="X351" s="2325"/>
      <c r="Y351" s="2311"/>
      <c r="Z351" s="1156"/>
      <c r="AA351" s="1156"/>
    </row>
    <row r="352" spans="1:27" s="1162" customFormat="1" ht="12.75" hidden="1" customHeight="1">
      <c r="A352" s="1156"/>
      <c r="B352" s="2319" t="s">
        <v>24</v>
      </c>
      <c r="C352" s="2321"/>
      <c r="D352" s="1628" t="s">
        <v>25</v>
      </c>
      <c r="E352" s="2319" t="s">
        <v>26</v>
      </c>
      <c r="F352" s="2321"/>
      <c r="G352" s="1617" t="s">
        <v>27</v>
      </c>
      <c r="H352" s="1617" t="s">
        <v>28</v>
      </c>
      <c r="I352" s="1617" t="s">
        <v>29</v>
      </c>
      <c r="J352" s="1617" t="s">
        <v>30</v>
      </c>
      <c r="K352" s="1617" t="s">
        <v>31</v>
      </c>
      <c r="L352" s="1617" t="s">
        <v>32</v>
      </c>
      <c r="M352" s="1617" t="s">
        <v>33</v>
      </c>
      <c r="N352" s="1617" t="s">
        <v>34</v>
      </c>
      <c r="O352" s="1617" t="s">
        <v>35</v>
      </c>
      <c r="P352" s="1617" t="s">
        <v>36</v>
      </c>
      <c r="Q352" s="1204" t="s">
        <v>37</v>
      </c>
      <c r="R352" s="1617" t="s">
        <v>38</v>
      </c>
      <c r="S352" s="1157"/>
      <c r="T352" s="1205"/>
      <c r="U352" s="1206"/>
      <c r="V352" s="1206"/>
      <c r="W352" s="1206"/>
      <c r="X352" s="1205"/>
      <c r="Y352" s="1206"/>
      <c r="Z352" s="1156"/>
      <c r="AA352" s="1156"/>
    </row>
    <row r="353" spans="1:27" s="1162" customFormat="1" ht="4.5" hidden="1" customHeight="1">
      <c r="A353" s="1156"/>
      <c r="B353" s="2299"/>
      <c r="C353" s="2300"/>
      <c r="D353" s="2300"/>
      <c r="E353" s="2300"/>
      <c r="F353" s="2300"/>
      <c r="G353" s="2300"/>
      <c r="H353" s="2300"/>
      <c r="I353" s="2300"/>
      <c r="J353" s="2300"/>
      <c r="K353" s="2300"/>
      <c r="L353" s="2300"/>
      <c r="M353" s="2300"/>
      <c r="N353" s="2300"/>
      <c r="O353" s="2300"/>
      <c r="P353" s="2300"/>
      <c r="Q353" s="2300"/>
      <c r="R353" s="2301"/>
      <c r="S353" s="1157"/>
      <c r="T353" s="1158"/>
      <c r="U353" s="1159"/>
      <c r="V353" s="1159"/>
      <c r="W353" s="1160"/>
      <c r="X353" s="1158"/>
      <c r="Y353" s="1161"/>
      <c r="Z353" s="1156"/>
      <c r="AA353" s="1156"/>
    </row>
    <row r="354" spans="1:27" s="1162" customFormat="1" ht="26.25" hidden="1" customHeight="1">
      <c r="A354" s="1156"/>
      <c r="B354" s="1625"/>
      <c r="C354" s="1626"/>
      <c r="D354" s="1207"/>
      <c r="E354" s="1207"/>
      <c r="F354" s="1207"/>
      <c r="G354" s="1207"/>
      <c r="H354" s="1207"/>
      <c r="I354" s="1207"/>
      <c r="J354" s="1207"/>
      <c r="K354" s="1207"/>
      <c r="L354" s="1207"/>
      <c r="M354" s="2322" t="s">
        <v>1086</v>
      </c>
      <c r="N354" s="2323"/>
      <c r="O354" s="2324"/>
      <c r="P354" s="1208">
        <f>P347</f>
        <v>94</v>
      </c>
      <c r="Q354" s="1209">
        <f>Q347</f>
        <v>465554444</v>
      </c>
      <c r="R354" s="1210"/>
      <c r="S354" s="1211"/>
      <c r="T354" s="1627" t="s">
        <v>1086</v>
      </c>
      <c r="U354" s="1208">
        <f>U347</f>
        <v>94</v>
      </c>
      <c r="V354" s="1209">
        <f>V347</f>
        <v>465554444</v>
      </c>
      <c r="W354" s="1176"/>
      <c r="X354" s="1627" t="s">
        <v>1086</v>
      </c>
      <c r="Y354" s="1116"/>
      <c r="Z354" s="1156"/>
      <c r="AA354" s="1156"/>
    </row>
    <row r="355" spans="1:27" s="1233" customFormat="1" ht="24.95" customHeight="1">
      <c r="A355" s="1163"/>
      <c r="B355" s="2295">
        <v>242</v>
      </c>
      <c r="C355" s="2296"/>
      <c r="D355" s="1176" t="s">
        <v>127</v>
      </c>
      <c r="E355" s="1163" t="s">
        <v>47</v>
      </c>
      <c r="F355" s="1176"/>
      <c r="G355" s="1177" t="s">
        <v>128</v>
      </c>
      <c r="H355" s="1178" t="s">
        <v>558</v>
      </c>
      <c r="I355" s="1176" t="s">
        <v>43</v>
      </c>
      <c r="J355" s="1179" t="s">
        <v>43</v>
      </c>
      <c r="K355" s="1179" t="s">
        <v>44</v>
      </c>
      <c r="L355" s="1185">
        <v>2009</v>
      </c>
      <c r="M355" s="1176" t="s">
        <v>43</v>
      </c>
      <c r="N355" s="1229"/>
      <c r="O355" s="1176" t="s">
        <v>45</v>
      </c>
      <c r="P355" s="1619">
        <v>1</v>
      </c>
      <c r="Q355" s="1244">
        <v>4620000</v>
      </c>
      <c r="R355" s="1176"/>
      <c r="S355" s="1231">
        <f>Q355/P355</f>
        <v>4620000</v>
      </c>
      <c r="T355" s="1182" t="s">
        <v>242</v>
      </c>
      <c r="U355" s="1116">
        <v>1</v>
      </c>
      <c r="V355" s="1183">
        <f>U355*S355</f>
        <v>4620000</v>
      </c>
      <c r="W355" s="1232"/>
      <c r="X355" s="1182" t="s">
        <v>242</v>
      </c>
      <c r="Y355" s="1184">
        <f>P355-U355</f>
        <v>0</v>
      </c>
      <c r="Z355" s="1163" t="b">
        <f>V355=Q355</f>
        <v>1</v>
      </c>
    </row>
    <row r="356" spans="1:27" s="1163" customFormat="1" ht="24.95" hidden="1" customHeight="1">
      <c r="B356" s="2295"/>
      <c r="C356" s="2296"/>
      <c r="D356" s="1176"/>
      <c r="F356" s="1176"/>
      <c r="G356" s="1177"/>
      <c r="H356" s="1178"/>
      <c r="I356" s="1179"/>
      <c r="J356" s="1179"/>
      <c r="K356" s="1179"/>
      <c r="L356" s="1185"/>
      <c r="M356" s="1176"/>
      <c r="N356" s="1176"/>
      <c r="O356" s="1176"/>
      <c r="P356" s="1619"/>
      <c r="Q356" s="1245"/>
      <c r="R356" s="1178"/>
      <c r="S356" s="1172"/>
      <c r="T356" s="1182"/>
      <c r="U356" s="1116"/>
      <c r="V356" s="1183"/>
      <c r="W356" s="1116"/>
      <c r="X356" s="1182"/>
      <c r="Y356" s="1184"/>
    </row>
    <row r="357" spans="1:27" s="1163" customFormat="1" ht="24.95" hidden="1" customHeight="1">
      <c r="B357" s="2295"/>
      <c r="C357" s="2296"/>
      <c r="D357" s="1176"/>
      <c r="F357" s="1176"/>
      <c r="G357" s="1177"/>
      <c r="H357" s="1179"/>
      <c r="I357" s="1179"/>
      <c r="J357" s="1179"/>
      <c r="K357" s="1179"/>
      <c r="L357" s="1185"/>
      <c r="M357" s="1176"/>
      <c r="N357" s="1176"/>
      <c r="O357" s="1176"/>
      <c r="P357" s="1619"/>
      <c r="Q357" s="1245"/>
      <c r="R357" s="1178"/>
      <c r="S357" s="1172"/>
      <c r="T357" s="1246"/>
      <c r="U357" s="1247"/>
      <c r="V357" s="1183"/>
      <c r="W357" s="1116"/>
      <c r="X357" s="1246"/>
      <c r="Y357" s="1184"/>
    </row>
    <row r="358" spans="1:27" s="1163" customFormat="1" ht="24.95" hidden="1" customHeight="1">
      <c r="B358" s="2295"/>
      <c r="C358" s="2296"/>
      <c r="D358" s="1176"/>
      <c r="F358" s="1176"/>
      <c r="G358" s="1177"/>
      <c r="H358" s="1178"/>
      <c r="I358" s="1179"/>
      <c r="J358" s="1179"/>
      <c r="K358" s="1179"/>
      <c r="L358" s="1185"/>
      <c r="M358" s="1176"/>
      <c r="N358" s="1176"/>
      <c r="O358" s="1176"/>
      <c r="P358" s="1619"/>
      <c r="Q358" s="1245"/>
      <c r="R358" s="1176"/>
      <c r="S358" s="1172"/>
      <c r="T358" s="1182"/>
      <c r="U358" s="1116"/>
      <c r="V358" s="1183"/>
      <c r="W358" s="1116"/>
      <c r="X358" s="1182"/>
      <c r="Y358" s="1184"/>
    </row>
    <row r="359" spans="1:27" s="1163" customFormat="1" ht="24.95" hidden="1" customHeight="1">
      <c r="B359" s="2295"/>
      <c r="C359" s="2296"/>
      <c r="D359" s="1176"/>
      <c r="F359" s="1176"/>
      <c r="G359" s="1177"/>
      <c r="H359" s="1178"/>
      <c r="I359" s="1179"/>
      <c r="J359" s="1179"/>
      <c r="K359" s="1179"/>
      <c r="L359" s="1185"/>
      <c r="M359" s="1176"/>
      <c r="N359" s="1176"/>
      <c r="O359" s="1176"/>
      <c r="P359" s="1619"/>
      <c r="Q359" s="1245"/>
      <c r="R359" s="1176"/>
      <c r="S359" s="1172"/>
      <c r="T359" s="1182"/>
      <c r="U359" s="1116"/>
      <c r="V359" s="1183"/>
      <c r="W359" s="1116"/>
      <c r="X359" s="1182"/>
      <c r="Y359" s="1184"/>
    </row>
    <row r="360" spans="1:27" s="1163" customFormat="1" ht="24.95" hidden="1" customHeight="1">
      <c r="B360" s="2295"/>
      <c r="C360" s="2296"/>
      <c r="D360" s="1176"/>
      <c r="F360" s="1176"/>
      <c r="G360" s="1177"/>
      <c r="H360" s="1178"/>
      <c r="I360" s="1179"/>
      <c r="J360" s="1179"/>
      <c r="K360" s="1179"/>
      <c r="L360" s="1185"/>
      <c r="M360" s="1176"/>
      <c r="N360" s="1176"/>
      <c r="O360" s="1176"/>
      <c r="P360" s="1619"/>
      <c r="Q360" s="1245"/>
      <c r="R360" s="1176"/>
      <c r="S360" s="1172"/>
      <c r="T360" s="1182"/>
      <c r="U360" s="1116"/>
      <c r="V360" s="1183"/>
      <c r="W360" s="1116"/>
      <c r="X360" s="1182"/>
      <c r="Y360" s="1184"/>
    </row>
    <row r="361" spans="1:27" s="1163" customFormat="1" ht="24.95" hidden="1" customHeight="1">
      <c r="B361" s="2295"/>
      <c r="C361" s="2296"/>
      <c r="D361" s="1176"/>
      <c r="F361" s="1176"/>
      <c r="G361" s="1177"/>
      <c r="H361" s="1179"/>
      <c r="I361" s="1179"/>
      <c r="J361" s="1179"/>
      <c r="K361" s="1179"/>
      <c r="L361" s="1185"/>
      <c r="M361" s="1176"/>
      <c r="N361" s="1176"/>
      <c r="O361" s="1176"/>
      <c r="P361" s="1619"/>
      <c r="Q361" s="1245"/>
      <c r="R361" s="1178"/>
      <c r="S361" s="1172"/>
      <c r="T361" s="1182"/>
      <c r="U361" s="1116"/>
      <c r="V361" s="1183"/>
      <c r="W361" s="1116"/>
      <c r="X361" s="1182"/>
      <c r="Y361" s="1184"/>
    </row>
    <row r="362" spans="1:27" s="1163" customFormat="1" ht="24.95" hidden="1" customHeight="1">
      <c r="B362" s="2295"/>
      <c r="C362" s="2296"/>
      <c r="D362" s="1176"/>
      <c r="F362" s="1176"/>
      <c r="G362" s="1177"/>
      <c r="H362" s="1178"/>
      <c r="I362" s="1179"/>
      <c r="J362" s="1179"/>
      <c r="K362" s="1179"/>
      <c r="L362" s="1185"/>
      <c r="M362" s="1176"/>
      <c r="N362" s="1176"/>
      <c r="O362" s="1176"/>
      <c r="P362" s="1619"/>
      <c r="Q362" s="1245"/>
      <c r="R362" s="1178"/>
      <c r="S362" s="1172"/>
      <c r="T362" s="1182"/>
      <c r="U362" s="1116"/>
      <c r="V362" s="1183"/>
      <c r="W362" s="1116"/>
      <c r="X362" s="1182"/>
      <c r="Y362" s="1184"/>
    </row>
    <row r="363" spans="1:27" s="1163" customFormat="1" ht="24.95" hidden="1" customHeight="1">
      <c r="B363" s="2295"/>
      <c r="C363" s="2296"/>
      <c r="D363" s="1176"/>
      <c r="F363" s="1176"/>
      <c r="G363" s="1177"/>
      <c r="H363" s="1179"/>
      <c r="I363" s="1179"/>
      <c r="J363" s="1179"/>
      <c r="K363" s="1179"/>
      <c r="L363" s="1185"/>
      <c r="M363" s="1176"/>
      <c r="N363" s="1176"/>
      <c r="O363" s="1176"/>
      <c r="P363" s="1619"/>
      <c r="Q363" s="1245"/>
      <c r="R363" s="1176"/>
      <c r="S363" s="1172"/>
      <c r="T363" s="1182"/>
      <c r="U363" s="1116"/>
      <c r="V363" s="1183"/>
      <c r="W363" s="1116"/>
      <c r="X363" s="1182"/>
      <c r="Y363" s="1184"/>
    </row>
    <row r="364" spans="1:27" s="1163" customFormat="1" ht="24.95" hidden="1" customHeight="1">
      <c r="B364" s="2295"/>
      <c r="C364" s="2296"/>
      <c r="D364" s="1176"/>
      <c r="F364" s="1176"/>
      <c r="G364" s="1177"/>
      <c r="H364" s="1179"/>
      <c r="I364" s="1179"/>
      <c r="J364" s="1179"/>
      <c r="K364" s="1179"/>
      <c r="L364" s="1185"/>
      <c r="M364" s="1176"/>
      <c r="N364" s="1176"/>
      <c r="O364" s="1176"/>
      <c r="P364" s="1619"/>
      <c r="Q364" s="1245"/>
      <c r="R364" s="1176"/>
      <c r="S364" s="1172"/>
      <c r="T364" s="1182"/>
      <c r="U364" s="1116"/>
      <c r="V364" s="1183"/>
      <c r="W364" s="1116"/>
      <c r="X364" s="1182"/>
      <c r="Y364" s="1184"/>
    </row>
    <row r="365" spans="1:27" s="1163" customFormat="1" ht="24.95" hidden="1" customHeight="1">
      <c r="B365" s="2295"/>
      <c r="C365" s="2296"/>
      <c r="D365" s="1176"/>
      <c r="F365" s="1176"/>
      <c r="G365" s="1177"/>
      <c r="H365" s="1178"/>
      <c r="I365" s="1179"/>
      <c r="J365" s="1179"/>
      <c r="K365" s="1179"/>
      <c r="L365" s="1185"/>
      <c r="M365" s="1176"/>
      <c r="N365" s="1176"/>
      <c r="O365" s="1176"/>
      <c r="P365" s="1619"/>
      <c r="Q365" s="1245"/>
      <c r="R365" s="1176"/>
      <c r="S365" s="1172"/>
      <c r="T365" s="1182"/>
      <c r="U365" s="1116"/>
      <c r="V365" s="1183"/>
      <c r="W365" s="1116"/>
      <c r="X365" s="1182"/>
      <c r="Y365" s="1184"/>
    </row>
    <row r="366" spans="1:27" s="1163" customFormat="1" ht="24.95" hidden="1" customHeight="1">
      <c r="B366" s="2295"/>
      <c r="C366" s="2296"/>
      <c r="D366" s="1176"/>
      <c r="F366" s="1176"/>
      <c r="G366" s="1177"/>
      <c r="H366" s="1179"/>
      <c r="I366" s="1179"/>
      <c r="J366" s="1179"/>
      <c r="K366" s="1179"/>
      <c r="L366" s="1185"/>
      <c r="M366" s="1176"/>
      <c r="N366" s="1176"/>
      <c r="O366" s="1176"/>
      <c r="P366" s="1619"/>
      <c r="Q366" s="1245"/>
      <c r="R366" s="1176"/>
      <c r="S366" s="1172"/>
      <c r="T366" s="1182"/>
      <c r="U366" s="1116"/>
      <c r="V366" s="1183"/>
      <c r="W366" s="1116"/>
      <c r="X366" s="1182"/>
      <c r="Y366" s="1184"/>
    </row>
    <row r="367" spans="1:27" s="1163" customFormat="1" ht="24.95" hidden="1" customHeight="1">
      <c r="B367" s="2295"/>
      <c r="C367" s="2296"/>
      <c r="D367" s="1176"/>
      <c r="F367" s="1176"/>
      <c r="G367" s="1177"/>
      <c r="H367" s="1178"/>
      <c r="I367" s="1179"/>
      <c r="J367" s="1179"/>
      <c r="K367" s="1179"/>
      <c r="L367" s="1185"/>
      <c r="M367" s="1176"/>
      <c r="N367" s="1176"/>
      <c r="O367" s="1176"/>
      <c r="P367" s="1619"/>
      <c r="Q367" s="1245"/>
      <c r="R367" s="1176"/>
      <c r="S367" s="1172"/>
      <c r="T367" s="1182"/>
      <c r="U367" s="1116"/>
      <c r="V367" s="1183"/>
      <c r="W367" s="1116"/>
      <c r="X367" s="1182"/>
      <c r="Y367" s="1184"/>
    </row>
    <row r="368" spans="1:27" s="1163" customFormat="1" ht="24.95" hidden="1" customHeight="1">
      <c r="B368" s="2295"/>
      <c r="C368" s="2296"/>
      <c r="D368" s="1176"/>
      <c r="F368" s="1176"/>
      <c r="G368" s="1177"/>
      <c r="H368" s="1178"/>
      <c r="I368" s="1179"/>
      <c r="J368" s="1179"/>
      <c r="K368" s="1179"/>
      <c r="L368" s="1185"/>
      <c r="M368" s="1176"/>
      <c r="N368" s="1176"/>
      <c r="O368" s="1176"/>
      <c r="P368" s="1619"/>
      <c r="Q368" s="1245"/>
      <c r="R368" s="1176"/>
      <c r="S368" s="1172"/>
      <c r="T368" s="1182"/>
      <c r="U368" s="1116"/>
      <c r="V368" s="1183"/>
      <c r="W368" s="1116"/>
      <c r="X368" s="1182"/>
      <c r="Y368" s="1184"/>
    </row>
    <row r="369" spans="1:27" s="1163" customFormat="1" ht="24.95" hidden="1" customHeight="1">
      <c r="B369" s="2295"/>
      <c r="C369" s="2296"/>
      <c r="D369" s="1176"/>
      <c r="F369" s="1176"/>
      <c r="G369" s="1177"/>
      <c r="H369" s="1179"/>
      <c r="I369" s="1179"/>
      <c r="J369" s="1179"/>
      <c r="K369" s="1179"/>
      <c r="L369" s="1185"/>
      <c r="M369" s="1176"/>
      <c r="N369" s="1176"/>
      <c r="O369" s="1176"/>
      <c r="P369" s="1619"/>
      <c r="Q369" s="1245"/>
      <c r="R369" s="1176"/>
      <c r="S369" s="1172"/>
      <c r="T369" s="1182"/>
      <c r="U369" s="1116"/>
      <c r="V369" s="1183"/>
      <c r="W369" s="1116"/>
      <c r="X369" s="1182"/>
      <c r="Y369" s="1184"/>
    </row>
    <row r="370" spans="1:27" s="1163" customFormat="1" ht="24.95" customHeight="1">
      <c r="B370" s="2295">
        <v>257</v>
      </c>
      <c r="C370" s="2296"/>
      <c r="D370" s="1176" t="s">
        <v>51</v>
      </c>
      <c r="E370" s="1163" t="s">
        <v>171</v>
      </c>
      <c r="F370" s="1176"/>
      <c r="G370" s="1177" t="s">
        <v>53</v>
      </c>
      <c r="H370" s="1179" t="s">
        <v>172</v>
      </c>
      <c r="I370" s="1179" t="s">
        <v>43</v>
      </c>
      <c r="J370" s="1179" t="s">
        <v>43</v>
      </c>
      <c r="K370" s="1179" t="s">
        <v>44</v>
      </c>
      <c r="L370" s="1185">
        <v>2010</v>
      </c>
      <c r="M370" s="1176" t="s">
        <v>43</v>
      </c>
      <c r="N370" s="1176"/>
      <c r="O370" s="1176" t="s">
        <v>45</v>
      </c>
      <c r="P370" s="1619">
        <v>9</v>
      </c>
      <c r="Q370" s="1181">
        <v>15406875</v>
      </c>
      <c r="R370" s="1178"/>
      <c r="S370" s="1172">
        <f t="shared" ref="S370:S388" si="20">Q370/P370</f>
        <v>1711875</v>
      </c>
      <c r="T370" s="1182" t="s">
        <v>1058</v>
      </c>
      <c r="U370" s="1116">
        <v>9</v>
      </c>
      <c r="V370" s="1183">
        <f t="shared" si="14"/>
        <v>15406875</v>
      </c>
      <c r="W370" s="1116"/>
      <c r="X370" s="1182" t="s">
        <v>1058</v>
      </c>
      <c r="Y370" s="1184">
        <f t="shared" ref="Y370:Y388" si="21">P370-U370</f>
        <v>0</v>
      </c>
      <c r="Z370" s="1163" t="b">
        <f t="shared" si="15"/>
        <v>1</v>
      </c>
    </row>
    <row r="371" spans="1:27" s="1163" customFormat="1" ht="24.95" customHeight="1">
      <c r="B371" s="2295">
        <v>258</v>
      </c>
      <c r="C371" s="2296"/>
      <c r="D371" s="1176" t="s">
        <v>173</v>
      </c>
      <c r="E371" s="1163" t="s">
        <v>78</v>
      </c>
      <c r="F371" s="1176"/>
      <c r="G371" s="1177" t="s">
        <v>174</v>
      </c>
      <c r="H371" s="1179" t="s">
        <v>42</v>
      </c>
      <c r="I371" s="1179" t="s">
        <v>43</v>
      </c>
      <c r="J371" s="1179" t="s">
        <v>43</v>
      </c>
      <c r="K371" s="1179" t="s">
        <v>44</v>
      </c>
      <c r="L371" s="1185">
        <v>2010</v>
      </c>
      <c r="M371" s="1176" t="s">
        <v>43</v>
      </c>
      <c r="N371" s="1176"/>
      <c r="O371" s="1176" t="s">
        <v>45</v>
      </c>
      <c r="P371" s="1619">
        <v>3</v>
      </c>
      <c r="Q371" s="1181">
        <v>4785000</v>
      </c>
      <c r="R371" s="1178"/>
      <c r="S371" s="1172">
        <f t="shared" si="20"/>
        <v>1595000</v>
      </c>
      <c r="T371" s="1182" t="s">
        <v>1029</v>
      </c>
      <c r="U371" s="1116">
        <v>3</v>
      </c>
      <c r="V371" s="1183">
        <f t="shared" ref="V371:V388" si="22">U371*S371</f>
        <v>4785000</v>
      </c>
      <c r="W371" s="1116"/>
      <c r="X371" s="1182" t="s">
        <v>1029</v>
      </c>
      <c r="Y371" s="1184">
        <f t="shared" si="21"/>
        <v>0</v>
      </c>
      <c r="Z371" s="1163" t="b">
        <f t="shared" ref="Z371:Z388" si="23">V371=Q371</f>
        <v>1</v>
      </c>
    </row>
    <row r="372" spans="1:27" s="1163" customFormat="1" ht="24.95" customHeight="1">
      <c r="B372" s="2295">
        <v>259</v>
      </c>
      <c r="C372" s="2296"/>
      <c r="D372" s="1176" t="s">
        <v>175</v>
      </c>
      <c r="E372" s="1163" t="s">
        <v>58</v>
      </c>
      <c r="F372" s="1176"/>
      <c r="G372" s="1177" t="s">
        <v>176</v>
      </c>
      <c r="H372" s="1178" t="s">
        <v>177</v>
      </c>
      <c r="I372" s="1179" t="s">
        <v>43</v>
      </c>
      <c r="J372" s="1179" t="s">
        <v>43</v>
      </c>
      <c r="K372" s="1179" t="s">
        <v>44</v>
      </c>
      <c r="L372" s="1185">
        <v>2010</v>
      </c>
      <c r="M372" s="1176" t="s">
        <v>43</v>
      </c>
      <c r="N372" s="1176"/>
      <c r="O372" s="1176" t="s">
        <v>45</v>
      </c>
      <c r="P372" s="1619">
        <v>1</v>
      </c>
      <c r="Q372" s="1181">
        <v>82500000</v>
      </c>
      <c r="R372" s="1176"/>
      <c r="S372" s="1172">
        <f t="shared" si="20"/>
        <v>82500000</v>
      </c>
      <c r="T372" s="1182" t="s">
        <v>1040</v>
      </c>
      <c r="U372" s="1116">
        <v>1</v>
      </c>
      <c r="V372" s="1183">
        <f t="shared" si="22"/>
        <v>82500000</v>
      </c>
      <c r="W372" s="1116"/>
      <c r="X372" s="1182" t="s">
        <v>1040</v>
      </c>
      <c r="Y372" s="1184">
        <f t="shared" si="21"/>
        <v>0</v>
      </c>
      <c r="Z372" s="1163" t="b">
        <f t="shared" si="23"/>
        <v>1</v>
      </c>
    </row>
    <row r="373" spans="1:27" s="1163" customFormat="1" ht="24.95" hidden="1" customHeight="1">
      <c r="B373" s="2295"/>
      <c r="C373" s="2296"/>
      <c r="D373" s="1176"/>
      <c r="F373" s="1176"/>
      <c r="G373" s="1177"/>
      <c r="H373" s="1179"/>
      <c r="I373" s="1179"/>
      <c r="J373" s="1179"/>
      <c r="K373" s="1179"/>
      <c r="L373" s="1185"/>
      <c r="M373" s="1176"/>
      <c r="N373" s="1176"/>
      <c r="O373" s="1176"/>
      <c r="P373" s="1619"/>
      <c r="Q373" s="1181"/>
      <c r="R373" s="1176"/>
      <c r="S373" s="1172"/>
      <c r="T373" s="1182"/>
      <c r="U373" s="1116"/>
      <c r="V373" s="1183"/>
      <c r="W373" s="1116"/>
      <c r="X373" s="1182"/>
      <c r="Y373" s="1184"/>
    </row>
    <row r="374" spans="1:27" s="1163" customFormat="1" ht="24.95" hidden="1" customHeight="1">
      <c r="B374" s="2295"/>
      <c r="C374" s="2296"/>
      <c r="D374" s="1176"/>
      <c r="F374" s="1176"/>
      <c r="G374" s="1177"/>
      <c r="H374" s="1179"/>
      <c r="I374" s="1179"/>
      <c r="J374" s="1179"/>
      <c r="K374" s="1179"/>
      <c r="L374" s="1185"/>
      <c r="M374" s="1176"/>
      <c r="N374" s="1176"/>
      <c r="O374" s="1176"/>
      <c r="P374" s="1619"/>
      <c r="Q374" s="1181"/>
      <c r="R374" s="1176"/>
      <c r="S374" s="1172"/>
      <c r="T374" s="1182"/>
      <c r="U374" s="1116"/>
      <c r="V374" s="1183"/>
      <c r="W374" s="1116"/>
      <c r="X374" s="1182"/>
      <c r="Y374" s="1184"/>
    </row>
    <row r="375" spans="1:27" s="1216" customFormat="1" ht="24.95" hidden="1" customHeight="1">
      <c r="A375" s="1187"/>
      <c r="B375" s="1188"/>
      <c r="C375" s="1188"/>
      <c r="D375" s="1189"/>
      <c r="E375" s="1189"/>
      <c r="F375" s="1189"/>
      <c r="G375" s="1190"/>
      <c r="H375" s="1191"/>
      <c r="I375" s="1191"/>
      <c r="J375" s="1191"/>
      <c r="K375" s="1191"/>
      <c r="L375" s="1215"/>
      <c r="M375" s="2306" t="s">
        <v>1082</v>
      </c>
      <c r="N375" s="2307"/>
      <c r="O375" s="2308"/>
      <c r="P375" s="1193">
        <f>SUM(P354:P374)</f>
        <v>108</v>
      </c>
      <c r="Q375" s="1194">
        <f>SUM(Q354:Q374)</f>
        <v>572866319</v>
      </c>
      <c r="R375" s="1195"/>
      <c r="S375" s="1196"/>
      <c r="T375" s="1620" t="s">
        <v>1082</v>
      </c>
      <c r="U375" s="1193">
        <f>SUM(U354:U374)</f>
        <v>108</v>
      </c>
      <c r="V375" s="1194">
        <f>SUM(V354:V374)</f>
        <v>572866319</v>
      </c>
      <c r="X375" s="1620" t="s">
        <v>1082</v>
      </c>
      <c r="Y375" s="1203"/>
      <c r="Z375" s="1187"/>
    </row>
    <row r="376" spans="1:27" s="1163" customFormat="1" ht="11.25" hidden="1" customHeight="1">
      <c r="B376" s="1221"/>
      <c r="C376" s="1221"/>
      <c r="G376" s="1222"/>
      <c r="H376" s="1224"/>
      <c r="I376" s="1224"/>
      <c r="J376" s="1224"/>
      <c r="K376" s="1224"/>
      <c r="L376" s="1225"/>
      <c r="P376" s="1221"/>
      <c r="Q376" s="1226"/>
      <c r="S376" s="1172"/>
      <c r="T376" s="1224"/>
      <c r="V376" s="1172"/>
      <c r="X376" s="1224"/>
      <c r="Y376" s="1221"/>
    </row>
    <row r="377" spans="1:27" s="1162" customFormat="1" ht="17.25" hidden="1" customHeight="1">
      <c r="A377" s="1156"/>
      <c r="B377" s="2325" t="s">
        <v>10</v>
      </c>
      <c r="C377" s="2325"/>
      <c r="D377" s="2325"/>
      <c r="E377" s="2325"/>
      <c r="F377" s="2325"/>
      <c r="G377" s="2325" t="s">
        <v>11</v>
      </c>
      <c r="H377" s="2325"/>
      <c r="I377" s="2325"/>
      <c r="J377" s="2325" t="s">
        <v>15</v>
      </c>
      <c r="K377" s="2325" t="s">
        <v>13</v>
      </c>
      <c r="L377" s="2325" t="s">
        <v>700</v>
      </c>
      <c r="M377" s="2325" t="s">
        <v>701</v>
      </c>
      <c r="N377" s="2325" t="s">
        <v>16</v>
      </c>
      <c r="O377" s="2325" t="s">
        <v>702</v>
      </c>
      <c r="P377" s="2325" t="s">
        <v>12</v>
      </c>
      <c r="Q377" s="2325"/>
      <c r="R377" s="2325" t="s">
        <v>17</v>
      </c>
      <c r="S377" s="1157"/>
      <c r="T377" s="2325" t="s">
        <v>1022</v>
      </c>
      <c r="U377" s="2326" t="s">
        <v>1023</v>
      </c>
      <c r="V377" s="2309" t="s">
        <v>1081</v>
      </c>
      <c r="W377" s="2326" t="s">
        <v>732</v>
      </c>
      <c r="X377" s="2325" t="s">
        <v>1022</v>
      </c>
      <c r="Y377" s="2309" t="s">
        <v>1025</v>
      </c>
      <c r="Z377" s="1156"/>
      <c r="AA377" s="1156"/>
    </row>
    <row r="378" spans="1:27" s="1162" customFormat="1" ht="29.25" hidden="1" customHeight="1">
      <c r="A378" s="1156"/>
      <c r="B378" s="2325" t="s">
        <v>18</v>
      </c>
      <c r="C378" s="2325"/>
      <c r="D378" s="2325" t="s">
        <v>19</v>
      </c>
      <c r="E378" s="2325" t="s">
        <v>20</v>
      </c>
      <c r="F378" s="2325"/>
      <c r="G378" s="2325" t="s">
        <v>21</v>
      </c>
      <c r="H378" s="2325" t="s">
        <v>14</v>
      </c>
      <c r="I378" s="2325" t="s">
        <v>505</v>
      </c>
      <c r="J378" s="2325"/>
      <c r="K378" s="2325"/>
      <c r="L378" s="2325"/>
      <c r="M378" s="2325"/>
      <c r="N378" s="2325"/>
      <c r="O378" s="2325"/>
      <c r="P378" s="2325"/>
      <c r="Q378" s="2325"/>
      <c r="R378" s="2325"/>
      <c r="S378" s="1157"/>
      <c r="T378" s="2325"/>
      <c r="U378" s="2326"/>
      <c r="V378" s="2310"/>
      <c r="W378" s="2326"/>
      <c r="X378" s="2325"/>
      <c r="Y378" s="2310"/>
      <c r="Z378" s="1156"/>
      <c r="AA378" s="1156"/>
    </row>
    <row r="379" spans="1:27" s="1162" customFormat="1" ht="29.25" hidden="1" customHeight="1">
      <c r="A379" s="1156"/>
      <c r="B379" s="2325"/>
      <c r="C379" s="2325"/>
      <c r="D379" s="2325"/>
      <c r="E379" s="2325"/>
      <c r="F379" s="2325"/>
      <c r="G379" s="2325"/>
      <c r="H379" s="2325"/>
      <c r="I379" s="2325"/>
      <c r="J379" s="2325"/>
      <c r="K379" s="2325"/>
      <c r="L379" s="2325"/>
      <c r="M379" s="2325"/>
      <c r="N379" s="2325"/>
      <c r="O379" s="2325"/>
      <c r="P379" s="1617" t="s">
        <v>22</v>
      </c>
      <c r="Q379" s="1204" t="s">
        <v>23</v>
      </c>
      <c r="R379" s="2325"/>
      <c r="S379" s="1157"/>
      <c r="T379" s="2325"/>
      <c r="U379" s="2326"/>
      <c r="V379" s="2311"/>
      <c r="W379" s="2326"/>
      <c r="X379" s="2325"/>
      <c r="Y379" s="2311"/>
      <c r="Z379" s="1156"/>
      <c r="AA379" s="1156"/>
    </row>
    <row r="380" spans="1:27" s="1162" customFormat="1" ht="12.75" hidden="1" customHeight="1">
      <c r="A380" s="1156"/>
      <c r="B380" s="2319" t="s">
        <v>24</v>
      </c>
      <c r="C380" s="2321"/>
      <c r="D380" s="1628" t="s">
        <v>25</v>
      </c>
      <c r="E380" s="2319" t="s">
        <v>26</v>
      </c>
      <c r="F380" s="2321"/>
      <c r="G380" s="1617" t="s">
        <v>27</v>
      </c>
      <c r="H380" s="1617" t="s">
        <v>28</v>
      </c>
      <c r="I380" s="1617" t="s">
        <v>29</v>
      </c>
      <c r="J380" s="1617" t="s">
        <v>30</v>
      </c>
      <c r="K380" s="1617" t="s">
        <v>31</v>
      </c>
      <c r="L380" s="1617" t="s">
        <v>32</v>
      </c>
      <c r="M380" s="1617" t="s">
        <v>33</v>
      </c>
      <c r="N380" s="1617" t="s">
        <v>34</v>
      </c>
      <c r="O380" s="1617" t="s">
        <v>35</v>
      </c>
      <c r="P380" s="1617" t="s">
        <v>36</v>
      </c>
      <c r="Q380" s="1204" t="s">
        <v>37</v>
      </c>
      <c r="R380" s="1617" t="s">
        <v>38</v>
      </c>
      <c r="S380" s="1157"/>
      <c r="T380" s="1205"/>
      <c r="U380" s="1206"/>
      <c r="V380" s="1206"/>
      <c r="W380" s="1206"/>
      <c r="X380" s="1205"/>
      <c r="Y380" s="1206"/>
      <c r="Z380" s="1156"/>
      <c r="AA380" s="1156"/>
    </row>
    <row r="381" spans="1:27" s="1162" customFormat="1" ht="4.5" hidden="1" customHeight="1">
      <c r="A381" s="1156"/>
      <c r="B381" s="2299"/>
      <c r="C381" s="2300"/>
      <c r="D381" s="2300"/>
      <c r="E381" s="2300"/>
      <c r="F381" s="2300"/>
      <c r="G381" s="2300"/>
      <c r="H381" s="2300"/>
      <c r="I381" s="2300"/>
      <c r="J381" s="2300"/>
      <c r="K381" s="2300"/>
      <c r="L381" s="2300"/>
      <c r="M381" s="2300"/>
      <c r="N381" s="2300"/>
      <c r="O381" s="2300"/>
      <c r="P381" s="2300"/>
      <c r="Q381" s="2300"/>
      <c r="R381" s="2301"/>
      <c r="S381" s="1157"/>
      <c r="T381" s="1158"/>
      <c r="U381" s="1159"/>
      <c r="V381" s="1159"/>
      <c r="W381" s="1160"/>
      <c r="X381" s="1158"/>
      <c r="Y381" s="1161"/>
      <c r="Z381" s="1156"/>
      <c r="AA381" s="1156"/>
    </row>
    <row r="382" spans="1:27" s="1162" customFormat="1" ht="26.25" hidden="1" customHeight="1">
      <c r="A382" s="1156"/>
      <c r="B382" s="1625"/>
      <c r="C382" s="1626"/>
      <c r="D382" s="1207"/>
      <c r="E382" s="1207"/>
      <c r="F382" s="1207"/>
      <c r="G382" s="1207"/>
      <c r="H382" s="1207"/>
      <c r="I382" s="1207"/>
      <c r="J382" s="1207"/>
      <c r="K382" s="1207"/>
      <c r="L382" s="1207"/>
      <c r="M382" s="2322" t="s">
        <v>1086</v>
      </c>
      <c r="N382" s="2323"/>
      <c r="O382" s="2324"/>
      <c r="P382" s="1208">
        <f>P375</f>
        <v>108</v>
      </c>
      <c r="Q382" s="1209">
        <f>Q375</f>
        <v>572866319</v>
      </c>
      <c r="R382" s="1210"/>
      <c r="S382" s="1211"/>
      <c r="T382" s="1627" t="s">
        <v>1086</v>
      </c>
      <c r="U382" s="1208">
        <f>U375</f>
        <v>108</v>
      </c>
      <c r="V382" s="1209">
        <f>V375</f>
        <v>572866319</v>
      </c>
      <c r="W382" s="1176"/>
      <c r="X382" s="1627" t="s">
        <v>1086</v>
      </c>
      <c r="Y382" s="1116"/>
      <c r="Z382" s="1156"/>
      <c r="AA382" s="1156"/>
    </row>
    <row r="383" spans="1:27" s="1163" customFormat="1" ht="24.95" customHeight="1">
      <c r="B383" s="2295">
        <v>262</v>
      </c>
      <c r="C383" s="2296"/>
      <c r="D383" s="1176" t="s">
        <v>181</v>
      </c>
      <c r="E383" s="1163" t="s">
        <v>47</v>
      </c>
      <c r="F383" s="1176"/>
      <c r="G383" s="1177" t="s">
        <v>182</v>
      </c>
      <c r="H383" s="1179" t="s">
        <v>42</v>
      </c>
      <c r="I383" s="1179" t="s">
        <v>43</v>
      </c>
      <c r="J383" s="1179" t="s">
        <v>43</v>
      </c>
      <c r="K383" s="1179" t="s">
        <v>44</v>
      </c>
      <c r="L383" s="1185">
        <v>2010</v>
      </c>
      <c r="M383" s="1176" t="s">
        <v>43</v>
      </c>
      <c r="N383" s="1176"/>
      <c r="O383" s="1176" t="s">
        <v>45</v>
      </c>
      <c r="P383" s="1619">
        <v>1</v>
      </c>
      <c r="Q383" s="1181">
        <v>106571740</v>
      </c>
      <c r="R383" s="1176"/>
      <c r="S383" s="1172">
        <f t="shared" si="20"/>
        <v>106571740</v>
      </c>
      <c r="T383" s="1182" t="s">
        <v>1057</v>
      </c>
      <c r="U383" s="1116">
        <v>1</v>
      </c>
      <c r="V383" s="1183">
        <f t="shared" si="22"/>
        <v>106571740</v>
      </c>
      <c r="W383" s="1116"/>
      <c r="X383" s="1182" t="s">
        <v>1057</v>
      </c>
      <c r="Y383" s="1184">
        <f t="shared" si="21"/>
        <v>0</v>
      </c>
      <c r="Z383" s="1163" t="b">
        <f t="shared" si="23"/>
        <v>1</v>
      </c>
    </row>
    <row r="384" spans="1:27" s="1163" customFormat="1" ht="24.95" hidden="1" customHeight="1">
      <c r="B384" s="2295"/>
      <c r="C384" s="2296"/>
      <c r="D384" s="1176"/>
      <c r="F384" s="1176"/>
      <c r="G384" s="1177"/>
      <c r="H384" s="1178"/>
      <c r="I384" s="1179"/>
      <c r="J384" s="1179"/>
      <c r="K384" s="1179"/>
      <c r="L384" s="1185"/>
      <c r="M384" s="1176"/>
      <c r="N384" s="1176"/>
      <c r="O384" s="1176"/>
      <c r="P384" s="1619"/>
      <c r="Q384" s="1245"/>
      <c r="R384" s="1178"/>
      <c r="S384" s="1172"/>
      <c r="T384" s="1182"/>
      <c r="U384" s="1116"/>
      <c r="V384" s="1183"/>
      <c r="W384" s="1116"/>
      <c r="X384" s="1182"/>
      <c r="Y384" s="1184"/>
    </row>
    <row r="385" spans="2:27" s="1163" customFormat="1" ht="24.95" hidden="1" customHeight="1">
      <c r="B385" s="2295"/>
      <c r="C385" s="2296"/>
      <c r="D385" s="1176"/>
      <c r="F385" s="1176"/>
      <c r="G385" s="1177"/>
      <c r="H385" s="1179"/>
      <c r="I385" s="1179"/>
      <c r="J385" s="1179"/>
      <c r="K385" s="1179"/>
      <c r="L385" s="1185"/>
      <c r="M385" s="1176"/>
      <c r="N385" s="1176"/>
      <c r="O385" s="1176"/>
      <c r="P385" s="1619"/>
      <c r="Q385" s="1245"/>
      <c r="R385" s="1178"/>
      <c r="S385" s="1172"/>
      <c r="T385" s="1182"/>
      <c r="U385" s="1116"/>
      <c r="V385" s="1183"/>
      <c r="W385" s="1116"/>
      <c r="X385" s="1182"/>
      <c r="Y385" s="1184"/>
    </row>
    <row r="386" spans="2:27" s="1213" customFormat="1" ht="24.95" hidden="1" customHeight="1">
      <c r="B386" s="2295"/>
      <c r="C386" s="2296"/>
      <c r="D386" s="1176"/>
      <c r="E386" s="1248"/>
      <c r="F386" s="1176"/>
      <c r="G386" s="1177"/>
      <c r="H386" s="1179"/>
      <c r="I386" s="1179"/>
      <c r="J386" s="1179"/>
      <c r="K386" s="1179"/>
      <c r="L386" s="1185"/>
      <c r="M386" s="1176"/>
      <c r="N386" s="1176"/>
      <c r="O386" s="1176"/>
      <c r="P386" s="1619"/>
      <c r="Q386" s="1245"/>
      <c r="R386" s="1178"/>
      <c r="S386" s="1172"/>
      <c r="T386" s="1182"/>
      <c r="U386" s="1182"/>
      <c r="V386" s="1183"/>
      <c r="W386" s="1214"/>
      <c r="X386" s="1182"/>
      <c r="Y386" s="1184"/>
      <c r="Z386" s="1163"/>
    </row>
    <row r="387" spans="2:27" s="1163" customFormat="1" ht="24.95" hidden="1" customHeight="1">
      <c r="B387" s="2295"/>
      <c r="C387" s="2296"/>
      <c r="D387" s="1176"/>
      <c r="F387" s="1176"/>
      <c r="G387" s="1177"/>
      <c r="H387" s="1178"/>
      <c r="I387" s="1179"/>
      <c r="J387" s="1179"/>
      <c r="K387" s="1179"/>
      <c r="L387" s="1185"/>
      <c r="M387" s="1176"/>
      <c r="N387" s="1176"/>
      <c r="O387" s="1176"/>
      <c r="P387" s="1619"/>
      <c r="Q387" s="1245"/>
      <c r="R387" s="1178"/>
      <c r="S387" s="1172"/>
      <c r="T387" s="1182"/>
      <c r="U387" s="1116"/>
      <c r="V387" s="1183"/>
      <c r="W387" s="1116"/>
      <c r="X387" s="1182"/>
      <c r="Y387" s="1184"/>
    </row>
    <row r="388" spans="2:27" s="1163" customFormat="1" ht="24.95" customHeight="1">
      <c r="B388" s="2295">
        <v>267</v>
      </c>
      <c r="C388" s="2296"/>
      <c r="D388" s="1176" t="s">
        <v>157</v>
      </c>
      <c r="E388" s="1248" t="s">
        <v>47</v>
      </c>
      <c r="F388" s="1176"/>
      <c r="G388" s="1177" t="s">
        <v>829</v>
      </c>
      <c r="H388" s="1179" t="s">
        <v>42</v>
      </c>
      <c r="I388" s="1179" t="s">
        <v>43</v>
      </c>
      <c r="J388" s="1179" t="s">
        <v>160</v>
      </c>
      <c r="K388" s="1179" t="s">
        <v>44</v>
      </c>
      <c r="L388" s="1185">
        <v>2011</v>
      </c>
      <c r="M388" s="1176" t="s">
        <v>43</v>
      </c>
      <c r="N388" s="1176"/>
      <c r="O388" s="1176" t="s">
        <v>45</v>
      </c>
      <c r="P388" s="1619">
        <v>1</v>
      </c>
      <c r="Q388" s="1245">
        <v>53460000</v>
      </c>
      <c r="R388" s="1176"/>
      <c r="S388" s="1172">
        <f t="shared" si="20"/>
        <v>53460000</v>
      </c>
      <c r="T388" s="1182" t="s">
        <v>945</v>
      </c>
      <c r="U388" s="1116">
        <v>1</v>
      </c>
      <c r="V388" s="1183">
        <f t="shared" si="22"/>
        <v>53460000</v>
      </c>
      <c r="W388" s="1116"/>
      <c r="X388" s="1182" t="s">
        <v>945</v>
      </c>
      <c r="Y388" s="1184">
        <f t="shared" si="21"/>
        <v>0</v>
      </c>
      <c r="Z388" s="1163" t="b">
        <f t="shared" si="23"/>
        <v>1</v>
      </c>
    </row>
    <row r="389" spans="2:27" s="1163" customFormat="1" ht="24.95" hidden="1" customHeight="1">
      <c r="B389" s="2295"/>
      <c r="C389" s="2296"/>
      <c r="D389" s="1176"/>
      <c r="F389" s="1176"/>
      <c r="G389" s="1177"/>
      <c r="H389" s="1179"/>
      <c r="I389" s="1179"/>
      <c r="J389" s="1179"/>
      <c r="K389" s="1179"/>
      <c r="L389" s="1185"/>
      <c r="M389" s="1176"/>
      <c r="N389" s="1176"/>
      <c r="O389" s="1176"/>
      <c r="P389" s="1619"/>
      <c r="Q389" s="1245"/>
      <c r="R389" s="1178"/>
      <c r="S389" s="1172"/>
      <c r="T389" s="1182"/>
      <c r="U389" s="1116"/>
      <c r="V389" s="1183"/>
      <c r="W389" s="1116"/>
      <c r="X389" s="1182"/>
      <c r="Y389" s="1184"/>
    </row>
    <row r="390" spans="2:27" s="1163" customFormat="1" ht="24.95" hidden="1" customHeight="1">
      <c r="B390" s="2295"/>
      <c r="C390" s="2296"/>
      <c r="D390" s="1176"/>
      <c r="F390" s="1176"/>
      <c r="G390" s="1177"/>
      <c r="H390" s="1179"/>
      <c r="I390" s="1179"/>
      <c r="J390" s="1179"/>
      <c r="K390" s="1179"/>
      <c r="L390" s="1185"/>
      <c r="M390" s="1176"/>
      <c r="N390" s="1176"/>
      <c r="O390" s="1176"/>
      <c r="P390" s="1619"/>
      <c r="Q390" s="1245"/>
      <c r="R390" s="1178"/>
      <c r="S390" s="1172"/>
      <c r="T390" s="1182"/>
      <c r="U390" s="1116"/>
      <c r="V390" s="1183"/>
      <c r="W390" s="1116"/>
      <c r="X390" s="1182"/>
      <c r="Y390" s="1184"/>
    </row>
    <row r="391" spans="2:27" s="1163" customFormat="1" ht="24.95" hidden="1" customHeight="1">
      <c r="B391" s="2295"/>
      <c r="C391" s="2296"/>
      <c r="D391" s="1176"/>
      <c r="F391" s="1176"/>
      <c r="G391" s="1177"/>
      <c r="H391" s="1179"/>
      <c r="I391" s="1179"/>
      <c r="J391" s="1179"/>
      <c r="K391" s="1179"/>
      <c r="L391" s="1185"/>
      <c r="M391" s="1176"/>
      <c r="N391" s="1176"/>
      <c r="O391" s="1176"/>
      <c r="P391" s="1619"/>
      <c r="Q391" s="1245"/>
      <c r="R391" s="1178"/>
      <c r="S391" s="1172"/>
      <c r="T391" s="1182"/>
      <c r="U391" s="1116"/>
      <c r="V391" s="1183"/>
      <c r="W391" s="1116"/>
      <c r="X391" s="1182"/>
      <c r="Y391" s="1184"/>
    </row>
    <row r="392" spans="2:27" s="1163" customFormat="1" ht="24.95" hidden="1" customHeight="1">
      <c r="B392" s="2295"/>
      <c r="C392" s="2296"/>
      <c r="D392" s="1176"/>
      <c r="F392" s="1176"/>
      <c r="G392" s="1177"/>
      <c r="H392" s="1179"/>
      <c r="I392" s="1176"/>
      <c r="J392" s="1179"/>
      <c r="K392" s="1179"/>
      <c r="L392" s="1185"/>
      <c r="M392" s="1176"/>
      <c r="N392" s="1176"/>
      <c r="O392" s="1176"/>
      <c r="P392" s="1619"/>
      <c r="Q392" s="1230"/>
      <c r="R392" s="1176"/>
      <c r="S392" s="1172"/>
      <c r="T392" s="1182"/>
      <c r="U392" s="1116"/>
      <c r="V392" s="1183"/>
      <c r="W392" s="1116"/>
      <c r="X392" s="1182"/>
      <c r="Y392" s="1184"/>
    </row>
    <row r="393" spans="2:27" s="1163" customFormat="1" ht="24.95" hidden="1" customHeight="1">
      <c r="B393" s="2295"/>
      <c r="C393" s="2296"/>
      <c r="D393" s="1176"/>
      <c r="F393" s="1176"/>
      <c r="G393" s="1177"/>
      <c r="H393" s="1178"/>
      <c r="I393" s="1179"/>
      <c r="J393" s="1179"/>
      <c r="K393" s="1179"/>
      <c r="L393" s="1185"/>
      <c r="M393" s="1176"/>
      <c r="N393" s="1176"/>
      <c r="O393" s="1176"/>
      <c r="P393" s="1619"/>
      <c r="Q393" s="1245"/>
      <c r="R393" s="1178"/>
      <c r="S393" s="1172"/>
      <c r="T393" s="1182"/>
      <c r="U393" s="1116"/>
      <c r="V393" s="1183"/>
      <c r="W393" s="1116"/>
      <c r="X393" s="1182"/>
      <c r="Y393" s="1184"/>
    </row>
    <row r="394" spans="2:27" s="1163" customFormat="1" ht="24.95" hidden="1" customHeight="1">
      <c r="B394" s="2295"/>
      <c r="C394" s="2296"/>
      <c r="D394" s="1176"/>
      <c r="F394" s="1176"/>
      <c r="G394" s="1177"/>
      <c r="H394" s="1179"/>
      <c r="I394" s="1179"/>
      <c r="J394" s="1179"/>
      <c r="K394" s="1179"/>
      <c r="L394" s="1185"/>
      <c r="M394" s="1176"/>
      <c r="N394" s="1176"/>
      <c r="O394" s="1176"/>
      <c r="P394" s="1619"/>
      <c r="Q394" s="1181"/>
      <c r="R394" s="1178"/>
      <c r="S394" s="1172"/>
      <c r="T394" s="1182"/>
      <c r="U394" s="1116"/>
      <c r="V394" s="1183"/>
      <c r="W394" s="1116"/>
      <c r="X394" s="1182"/>
      <c r="Y394" s="1184"/>
    </row>
    <row r="395" spans="2:27" s="1163" customFormat="1" ht="24.95" hidden="1" customHeight="1">
      <c r="B395" s="2295"/>
      <c r="C395" s="2296"/>
      <c r="D395" s="1176"/>
      <c r="E395" s="1249"/>
      <c r="F395" s="1176"/>
      <c r="G395" s="1177"/>
      <c r="H395" s="1178"/>
      <c r="I395" s="1179"/>
      <c r="J395" s="1179"/>
      <c r="K395" s="1179"/>
      <c r="L395" s="1185"/>
      <c r="M395" s="1176"/>
      <c r="N395" s="1176"/>
      <c r="O395" s="1176"/>
      <c r="P395" s="1619"/>
      <c r="Q395" s="1245"/>
      <c r="R395" s="1178"/>
      <c r="S395" s="1172"/>
      <c r="T395" s="1182"/>
      <c r="U395" s="1116"/>
      <c r="V395" s="1183"/>
      <c r="W395" s="1116"/>
      <c r="X395" s="1182"/>
      <c r="Y395" s="1184"/>
    </row>
    <row r="396" spans="2:27" s="1163" customFormat="1" ht="24.95" hidden="1" customHeight="1">
      <c r="B396" s="2295"/>
      <c r="C396" s="2296"/>
      <c r="D396" s="1176"/>
      <c r="E396" s="1249"/>
      <c r="F396" s="1176"/>
      <c r="G396" s="1177"/>
      <c r="H396" s="1178"/>
      <c r="I396" s="1179"/>
      <c r="J396" s="1179"/>
      <c r="K396" s="1179"/>
      <c r="L396" s="1185"/>
      <c r="M396" s="1176"/>
      <c r="N396" s="1176"/>
      <c r="O396" s="1176"/>
      <c r="P396" s="1619"/>
      <c r="Q396" s="1245"/>
      <c r="R396" s="1178"/>
      <c r="S396" s="1172"/>
      <c r="T396" s="1182"/>
      <c r="U396" s="1116"/>
      <c r="V396" s="1183"/>
      <c r="W396" s="1116"/>
      <c r="X396" s="1182"/>
      <c r="Y396" s="1184"/>
    </row>
    <row r="397" spans="2:27" s="1163" customFormat="1" ht="24.95" hidden="1" customHeight="1">
      <c r="B397" s="2295"/>
      <c r="C397" s="2296"/>
      <c r="D397" s="1176"/>
      <c r="E397" s="1249"/>
      <c r="F397" s="1176"/>
      <c r="G397" s="1177"/>
      <c r="H397" s="1178"/>
      <c r="I397" s="1179"/>
      <c r="J397" s="1179"/>
      <c r="K397" s="1179"/>
      <c r="L397" s="1185"/>
      <c r="M397" s="1176"/>
      <c r="N397" s="1176"/>
      <c r="O397" s="1176"/>
      <c r="P397" s="1619"/>
      <c r="Q397" s="1245"/>
      <c r="R397" s="1178"/>
      <c r="S397" s="1172"/>
      <c r="T397" s="1182"/>
      <c r="U397" s="1116"/>
      <c r="V397" s="1183"/>
      <c r="W397" s="1116"/>
      <c r="X397" s="1182"/>
      <c r="Y397" s="1184"/>
    </row>
    <row r="398" spans="2:27" s="772" customFormat="1" ht="24.95" hidden="1" customHeight="1">
      <c r="B398" s="1988"/>
      <c r="C398" s="1989"/>
      <c r="D398" s="776"/>
      <c r="F398" s="776"/>
      <c r="G398" s="777"/>
      <c r="H398" s="819"/>
      <c r="I398" s="783"/>
      <c r="J398" s="779"/>
      <c r="K398" s="779"/>
      <c r="L398" s="780"/>
      <c r="M398" s="775"/>
      <c r="N398" s="775"/>
      <c r="O398" s="775"/>
      <c r="P398" s="1654"/>
      <c r="Q398" s="820"/>
      <c r="R398" s="819"/>
      <c r="S398" s="774"/>
      <c r="T398" s="803"/>
      <c r="U398" s="775"/>
      <c r="V398" s="784"/>
      <c r="W398" s="819"/>
      <c r="X398" s="1654"/>
    </row>
    <row r="399" spans="2:27" s="772" customFormat="1" ht="24.95" hidden="1" customHeight="1">
      <c r="B399" s="1988"/>
      <c r="C399" s="1989"/>
      <c r="D399" s="776"/>
      <c r="E399" s="816"/>
      <c r="F399" s="776"/>
      <c r="G399" s="777"/>
      <c r="H399" s="819"/>
      <c r="I399" s="783"/>
      <c r="J399" s="779"/>
      <c r="K399" s="779"/>
      <c r="L399" s="780"/>
      <c r="M399" s="775"/>
      <c r="N399" s="775"/>
      <c r="O399" s="775"/>
      <c r="P399" s="1654"/>
      <c r="Q399" s="820"/>
      <c r="R399" s="819"/>
      <c r="S399" s="774"/>
      <c r="T399" s="803"/>
      <c r="U399" s="775"/>
      <c r="V399" s="784"/>
      <c r="W399" s="819"/>
      <c r="X399" s="1654"/>
    </row>
    <row r="400" spans="2:27" s="772" customFormat="1" ht="24.95" hidden="1" customHeight="1">
      <c r="B400" s="1988"/>
      <c r="C400" s="1989"/>
      <c r="D400" s="776"/>
      <c r="E400" s="821"/>
      <c r="F400" s="776"/>
      <c r="G400" s="818"/>
      <c r="H400" s="819"/>
      <c r="I400" s="783"/>
      <c r="J400" s="783"/>
      <c r="K400" s="783"/>
      <c r="L400" s="780"/>
      <c r="M400" s="775"/>
      <c r="N400" s="775"/>
      <c r="O400" s="775"/>
      <c r="P400" s="1654"/>
      <c r="Q400" s="820"/>
      <c r="R400" s="819"/>
      <c r="S400" s="774"/>
      <c r="T400" s="783"/>
      <c r="U400" s="775"/>
      <c r="V400" s="784"/>
      <c r="W400" s="819"/>
      <c r="X400" s="1654"/>
      <c r="AA400" s="774"/>
    </row>
    <row r="401" spans="1:27" s="772" customFormat="1" ht="24.95" hidden="1" customHeight="1">
      <c r="B401" s="1990"/>
      <c r="C401" s="1991"/>
      <c r="D401" s="776"/>
      <c r="F401" s="776"/>
      <c r="G401" s="777"/>
      <c r="H401" s="779"/>
      <c r="I401" s="783"/>
      <c r="J401" s="779"/>
      <c r="K401" s="779"/>
      <c r="L401" s="780"/>
      <c r="M401" s="775"/>
      <c r="N401" s="775"/>
      <c r="O401" s="775"/>
      <c r="P401" s="1654"/>
      <c r="Q401" s="822"/>
      <c r="R401" s="778"/>
      <c r="S401" s="774"/>
      <c r="T401" s="783"/>
      <c r="U401" s="775"/>
      <c r="V401" s="784"/>
      <c r="W401" s="811"/>
      <c r="X401" s="1654"/>
    </row>
    <row r="402" spans="1:27" s="805" customFormat="1" ht="24.95" hidden="1" customHeight="1">
      <c r="A402" s="787"/>
      <c r="B402" s="788"/>
      <c r="C402" s="788"/>
      <c r="D402" s="789"/>
      <c r="E402" s="789"/>
      <c r="F402" s="789"/>
      <c r="G402" s="790"/>
      <c r="H402" s="791"/>
      <c r="I402" s="791"/>
      <c r="J402" s="791"/>
      <c r="K402" s="791"/>
      <c r="L402" s="804"/>
      <c r="M402" s="1992" t="s">
        <v>1082</v>
      </c>
      <c r="N402" s="1993"/>
      <c r="O402" s="1994"/>
      <c r="P402" s="793">
        <f>SUM(P381:P401)</f>
        <v>110</v>
      </c>
      <c r="Q402" s="794">
        <f>SUM(Q381:Q401)</f>
        <v>732898059</v>
      </c>
      <c r="R402" s="1520"/>
      <c r="S402" s="795"/>
      <c r="T402" s="1519"/>
      <c r="U402" s="793">
        <f>SUM(U381:U401)</f>
        <v>110</v>
      </c>
      <c r="V402" s="794">
        <f>SUM(V381:V401)</f>
        <v>732898059</v>
      </c>
      <c r="X402" s="797"/>
      <c r="Y402" s="787"/>
    </row>
    <row r="403" spans="1:27" s="772" customFormat="1" ht="36" hidden="1" customHeight="1">
      <c r="B403" s="806"/>
      <c r="C403" s="806"/>
      <c r="G403" s="807"/>
      <c r="H403" s="808"/>
      <c r="I403" s="808"/>
      <c r="J403" s="808"/>
      <c r="K403" s="808"/>
      <c r="L403" s="809"/>
      <c r="P403" s="806"/>
      <c r="Q403" s="810"/>
      <c r="S403" s="774"/>
      <c r="T403" s="808"/>
      <c r="V403" s="774"/>
      <c r="X403" s="806"/>
    </row>
    <row r="404" spans="1:27" s="764" customFormat="1" ht="17.25" hidden="1" customHeight="1">
      <c r="A404" s="1545"/>
      <c r="B404" s="2013" t="s">
        <v>10</v>
      </c>
      <c r="C404" s="2014"/>
      <c r="D404" s="2014"/>
      <c r="E404" s="2014"/>
      <c r="F404" s="2015"/>
      <c r="G404" s="2013" t="s">
        <v>11</v>
      </c>
      <c r="H404" s="2014"/>
      <c r="I404" s="2015"/>
      <c r="J404" s="2002" t="s">
        <v>15</v>
      </c>
      <c r="K404" s="2002" t="s">
        <v>13</v>
      </c>
      <c r="L404" s="2002" t="s">
        <v>700</v>
      </c>
      <c r="M404" s="2002" t="s">
        <v>701</v>
      </c>
      <c r="N404" s="2002" t="s">
        <v>16</v>
      </c>
      <c r="O404" s="2002" t="s">
        <v>702</v>
      </c>
      <c r="P404" s="1998" t="s">
        <v>12</v>
      </c>
      <c r="Q404" s="1999"/>
      <c r="R404" s="2002" t="s">
        <v>17</v>
      </c>
      <c r="S404" s="763"/>
      <c r="T404" s="2002" t="s">
        <v>1022</v>
      </c>
      <c r="U404" s="1995" t="s">
        <v>1023</v>
      </c>
      <c r="V404" s="1995" t="s">
        <v>1081</v>
      </c>
      <c r="W404" s="1995" t="s">
        <v>732</v>
      </c>
      <c r="X404" s="1995" t="s">
        <v>1025</v>
      </c>
      <c r="Y404" s="1545"/>
      <c r="Z404" s="1545"/>
    </row>
    <row r="405" spans="1:27" s="764" customFormat="1" ht="29.25" hidden="1" customHeight="1">
      <c r="A405" s="1545"/>
      <c r="B405" s="1998" t="s">
        <v>18</v>
      </c>
      <c r="C405" s="1999"/>
      <c r="D405" s="2002" t="s">
        <v>19</v>
      </c>
      <c r="E405" s="1998" t="s">
        <v>20</v>
      </c>
      <c r="F405" s="1999"/>
      <c r="G405" s="2002" t="s">
        <v>21</v>
      </c>
      <c r="H405" s="2002" t="s">
        <v>14</v>
      </c>
      <c r="I405" s="2002" t="s">
        <v>505</v>
      </c>
      <c r="J405" s="2004"/>
      <c r="K405" s="2004"/>
      <c r="L405" s="2004"/>
      <c r="M405" s="2004"/>
      <c r="N405" s="2004"/>
      <c r="O405" s="2004"/>
      <c r="P405" s="2000"/>
      <c r="Q405" s="2001"/>
      <c r="R405" s="2004"/>
      <c r="S405" s="763"/>
      <c r="T405" s="2004"/>
      <c r="U405" s="1996"/>
      <c r="V405" s="1996"/>
      <c r="W405" s="1996"/>
      <c r="X405" s="1996"/>
      <c r="Y405" s="1545"/>
      <c r="Z405" s="1545"/>
    </row>
    <row r="406" spans="1:27" s="764" customFormat="1" ht="29.25" hidden="1" customHeight="1">
      <c r="A406" s="1545"/>
      <c r="B406" s="2000"/>
      <c r="C406" s="2001"/>
      <c r="D406" s="2003"/>
      <c r="E406" s="2000"/>
      <c r="F406" s="2001"/>
      <c r="G406" s="2003"/>
      <c r="H406" s="2003"/>
      <c r="I406" s="2003"/>
      <c r="J406" s="2003"/>
      <c r="K406" s="2003"/>
      <c r="L406" s="2003"/>
      <c r="M406" s="2003"/>
      <c r="N406" s="2003"/>
      <c r="O406" s="2003"/>
      <c r="P406" s="1519" t="s">
        <v>22</v>
      </c>
      <c r="Q406" s="765" t="s">
        <v>23</v>
      </c>
      <c r="R406" s="2003"/>
      <c r="S406" s="763"/>
      <c r="T406" s="2003"/>
      <c r="U406" s="1997"/>
      <c r="V406" s="1997"/>
      <c r="W406" s="1997"/>
      <c r="X406" s="1997"/>
      <c r="Y406" s="1545"/>
      <c r="Z406" s="1545"/>
    </row>
    <row r="407" spans="1:27" s="764" customFormat="1" ht="12.75" hidden="1" customHeight="1">
      <c r="A407" s="1545"/>
      <c r="B407" s="2013" t="s">
        <v>24</v>
      </c>
      <c r="C407" s="2015"/>
      <c r="D407" s="1621" t="s">
        <v>25</v>
      </c>
      <c r="E407" s="2013" t="s">
        <v>26</v>
      </c>
      <c r="F407" s="2015"/>
      <c r="G407" s="1519" t="s">
        <v>27</v>
      </c>
      <c r="H407" s="1519" t="s">
        <v>28</v>
      </c>
      <c r="I407" s="1519" t="s">
        <v>29</v>
      </c>
      <c r="J407" s="1519" t="s">
        <v>30</v>
      </c>
      <c r="K407" s="1519" t="s">
        <v>31</v>
      </c>
      <c r="L407" s="1519" t="s">
        <v>32</v>
      </c>
      <c r="M407" s="1519" t="s">
        <v>33</v>
      </c>
      <c r="N407" s="1519" t="s">
        <v>34</v>
      </c>
      <c r="O407" s="1519" t="s">
        <v>35</v>
      </c>
      <c r="P407" s="1519" t="s">
        <v>36</v>
      </c>
      <c r="Q407" s="765" t="s">
        <v>37</v>
      </c>
      <c r="R407" s="1519" t="s">
        <v>38</v>
      </c>
      <c r="S407" s="763"/>
      <c r="T407" s="766"/>
      <c r="U407" s="767"/>
      <c r="V407" s="767"/>
      <c r="W407" s="767"/>
      <c r="X407" s="767"/>
      <c r="Y407" s="1545"/>
      <c r="Z407" s="1545"/>
    </row>
    <row r="408" spans="1:27" s="764" customFormat="1" ht="4.5" hidden="1" customHeight="1">
      <c r="A408" s="1545"/>
      <c r="B408" s="2016"/>
      <c r="C408" s="2017"/>
      <c r="D408" s="2017"/>
      <c r="E408" s="2017"/>
      <c r="F408" s="2017"/>
      <c r="G408" s="2017"/>
      <c r="H408" s="2017"/>
      <c r="I408" s="2017"/>
      <c r="J408" s="2017"/>
      <c r="K408" s="2017"/>
      <c r="L408" s="2017"/>
      <c r="M408" s="2017"/>
      <c r="N408" s="2017"/>
      <c r="O408" s="2017"/>
      <c r="P408" s="2017"/>
      <c r="Q408" s="2017"/>
      <c r="R408" s="2018"/>
      <c r="S408" s="763"/>
      <c r="T408" s="768"/>
      <c r="U408" s="769"/>
      <c r="V408" s="769"/>
      <c r="W408" s="770"/>
      <c r="X408" s="771"/>
      <c r="Y408" s="1545"/>
      <c r="Z408" s="1545"/>
    </row>
    <row r="409" spans="1:27" s="764" customFormat="1" ht="26.25" hidden="1" customHeight="1">
      <c r="A409" s="1545"/>
      <c r="B409" s="1623"/>
      <c r="C409" s="1624"/>
      <c r="D409" s="800"/>
      <c r="E409" s="800"/>
      <c r="F409" s="800"/>
      <c r="G409" s="800"/>
      <c r="H409" s="800"/>
      <c r="I409" s="800"/>
      <c r="J409" s="800"/>
      <c r="K409" s="800"/>
      <c r="L409" s="800"/>
      <c r="M409" s="2013" t="s">
        <v>1086</v>
      </c>
      <c r="N409" s="2014"/>
      <c r="O409" s="2015"/>
      <c r="P409" s="801">
        <f>P402</f>
        <v>110</v>
      </c>
      <c r="Q409" s="765">
        <f>Q402</f>
        <v>732898059</v>
      </c>
      <c r="R409" s="1519"/>
      <c r="S409" s="802"/>
      <c r="T409" s="766"/>
      <c r="U409" s="801">
        <f>U402</f>
        <v>110</v>
      </c>
      <c r="V409" s="765">
        <f>V402</f>
        <v>732898059</v>
      </c>
      <c r="W409" s="776"/>
      <c r="X409" s="775"/>
      <c r="Y409" s="1545"/>
      <c r="Z409" s="1545"/>
    </row>
    <row r="410" spans="1:27" s="772" customFormat="1" ht="24.95" hidden="1" customHeight="1">
      <c r="B410" s="2019"/>
      <c r="C410" s="2020"/>
      <c r="D410" s="776"/>
      <c r="F410" s="776"/>
      <c r="G410" s="777"/>
      <c r="H410" s="819"/>
      <c r="I410" s="783"/>
      <c r="J410" s="779"/>
      <c r="K410" s="779"/>
      <c r="L410" s="780"/>
      <c r="M410" s="775"/>
      <c r="N410" s="775"/>
      <c r="O410" s="775"/>
      <c r="P410" s="1654"/>
      <c r="Q410" s="823"/>
      <c r="R410" s="778"/>
      <c r="S410" s="774"/>
      <c r="T410" s="803"/>
      <c r="U410" s="815"/>
      <c r="V410" s="784"/>
      <c r="W410" s="775"/>
      <c r="X410" s="1654"/>
    </row>
    <row r="411" spans="1:27" s="772" customFormat="1" ht="25.5" hidden="1" customHeight="1">
      <c r="B411" s="1988"/>
      <c r="C411" s="1989"/>
      <c r="D411" s="776"/>
      <c r="F411" s="776"/>
      <c r="G411" s="777"/>
      <c r="H411" s="819"/>
      <c r="I411" s="783"/>
      <c r="J411" s="779"/>
      <c r="K411" s="779"/>
      <c r="L411" s="780"/>
      <c r="M411" s="775"/>
      <c r="N411" s="775"/>
      <c r="O411" s="775"/>
      <c r="P411" s="1654"/>
      <c r="Q411" s="823"/>
      <c r="R411" s="819"/>
      <c r="S411" s="774"/>
      <c r="T411" s="783"/>
      <c r="U411" s="775"/>
      <c r="V411" s="784"/>
      <c r="W411" s="775"/>
      <c r="X411" s="1654"/>
    </row>
    <row r="412" spans="1:27" s="772" customFormat="1" ht="24.95" hidden="1" customHeight="1">
      <c r="B412" s="1988"/>
      <c r="C412" s="1989"/>
      <c r="D412" s="776"/>
      <c r="F412" s="776"/>
      <c r="G412" s="777"/>
      <c r="H412" s="819"/>
      <c r="I412" s="783"/>
      <c r="J412" s="779"/>
      <c r="K412" s="779"/>
      <c r="L412" s="780"/>
      <c r="M412" s="784"/>
      <c r="N412" s="784"/>
      <c r="O412" s="775"/>
      <c r="P412" s="1654"/>
      <c r="Q412" s="823"/>
      <c r="R412" s="819"/>
      <c r="S412" s="774"/>
      <c r="T412" s="824"/>
      <c r="U412" s="815"/>
      <c r="V412" s="784"/>
      <c r="W412" s="1255"/>
      <c r="X412" s="1654"/>
      <c r="AA412" s="774"/>
    </row>
    <row r="413" spans="1:27" s="772" customFormat="1" ht="24.95" hidden="1" customHeight="1">
      <c r="B413" s="1988"/>
      <c r="C413" s="1989"/>
      <c r="D413" s="776"/>
      <c r="F413" s="776"/>
      <c r="G413" s="777"/>
      <c r="H413" s="783"/>
      <c r="I413" s="779"/>
      <c r="J413" s="779"/>
      <c r="K413" s="779"/>
      <c r="L413" s="780"/>
      <c r="M413" s="775"/>
      <c r="N413" s="775"/>
      <c r="O413" s="775"/>
      <c r="P413" s="1654"/>
      <c r="Q413" s="823"/>
      <c r="R413" s="825"/>
      <c r="S413" s="774"/>
      <c r="T413" s="814"/>
      <c r="U413" s="815"/>
      <c r="V413" s="784"/>
      <c r="W413" s="775"/>
      <c r="X413" s="1654"/>
    </row>
    <row r="414" spans="1:27" s="772" customFormat="1" ht="24.95" hidden="1" customHeight="1">
      <c r="B414" s="1988"/>
      <c r="C414" s="1989"/>
      <c r="D414" s="776"/>
      <c r="F414" s="776"/>
      <c r="G414" s="777"/>
      <c r="H414" s="779"/>
      <c r="I414" s="779"/>
      <c r="J414" s="779"/>
      <c r="K414" s="779"/>
      <c r="L414" s="786"/>
      <c r="M414" s="776"/>
      <c r="N414" s="776"/>
      <c r="O414" s="776"/>
      <c r="P414" s="1618"/>
      <c r="Q414" s="782"/>
      <c r="R414" s="826"/>
      <c r="S414" s="774"/>
      <c r="T414" s="783"/>
      <c r="U414" s="775"/>
      <c r="V414" s="784"/>
      <c r="W414" s="775"/>
      <c r="X414" s="1654"/>
    </row>
    <row r="415" spans="1:27" s="772" customFormat="1" ht="24.95" hidden="1" customHeight="1">
      <c r="B415" s="1988"/>
      <c r="C415" s="1989"/>
      <c r="D415" s="776"/>
      <c r="F415" s="776"/>
      <c r="G415" s="777"/>
      <c r="H415" s="779"/>
      <c r="I415" s="779"/>
      <c r="J415" s="779"/>
      <c r="K415" s="779"/>
      <c r="L415" s="786"/>
      <c r="M415" s="776"/>
      <c r="N415" s="776"/>
      <c r="O415" s="776"/>
      <c r="P415" s="1618"/>
      <c r="Q415" s="782"/>
      <c r="R415" s="826"/>
      <c r="S415" s="774"/>
      <c r="T415" s="814"/>
      <c r="U415" s="815"/>
      <c r="V415" s="784"/>
      <c r="W415" s="775"/>
      <c r="X415" s="1654"/>
    </row>
    <row r="416" spans="1:27" s="772" customFormat="1" ht="24.95" hidden="1" customHeight="1">
      <c r="B416" s="1988"/>
      <c r="C416" s="1989"/>
      <c r="D416" s="776"/>
      <c r="E416" s="816"/>
      <c r="F416" s="776"/>
      <c r="G416" s="777"/>
      <c r="H416" s="779"/>
      <c r="I416" s="779"/>
      <c r="J416" s="779"/>
      <c r="K416" s="779"/>
      <c r="L416" s="786"/>
      <c r="M416" s="776"/>
      <c r="N416" s="776"/>
      <c r="O416" s="776"/>
      <c r="P416" s="1618"/>
      <c r="Q416" s="782"/>
      <c r="R416" s="826"/>
      <c r="S416" s="774"/>
      <c r="T416" s="783"/>
      <c r="U416" s="775"/>
      <c r="V416" s="784"/>
      <c r="W416" s="775"/>
      <c r="X416" s="1654"/>
    </row>
    <row r="417" spans="1:27" s="772" customFormat="1" ht="24.95" hidden="1" customHeight="1">
      <c r="B417" s="1988"/>
      <c r="C417" s="1989"/>
      <c r="D417" s="776"/>
      <c r="E417" s="821"/>
      <c r="G417" s="818"/>
      <c r="H417" s="779"/>
      <c r="I417" s="779"/>
      <c r="J417" s="779"/>
      <c r="K417" s="779"/>
      <c r="L417" s="786"/>
      <c r="M417" s="776"/>
      <c r="N417" s="776"/>
      <c r="O417" s="776"/>
      <c r="P417" s="1618"/>
      <c r="Q417" s="782"/>
      <c r="R417" s="826"/>
      <c r="S417" s="774"/>
      <c r="T417" s="814"/>
      <c r="U417" s="815"/>
      <c r="V417" s="784"/>
      <c r="W417" s="775"/>
      <c r="X417" s="1654"/>
    </row>
    <row r="418" spans="1:27" s="772" customFormat="1" ht="24.95" hidden="1" customHeight="1">
      <c r="B418" s="1988"/>
      <c r="C418" s="1989"/>
      <c r="D418" s="775"/>
      <c r="E418" s="821"/>
      <c r="F418" s="776"/>
      <c r="G418" s="818"/>
      <c r="H418" s="783"/>
      <c r="I418" s="783"/>
      <c r="J418" s="783"/>
      <c r="K418" s="783"/>
      <c r="L418" s="780"/>
      <c r="M418" s="775"/>
      <c r="N418" s="775"/>
      <c r="O418" s="775"/>
      <c r="P418" s="1654"/>
      <c r="Q418" s="823"/>
      <c r="R418" s="819"/>
      <c r="S418" s="774"/>
      <c r="T418" s="814"/>
      <c r="U418" s="815"/>
      <c r="V418" s="784"/>
      <c r="W418" s="775"/>
      <c r="X418" s="1654"/>
    </row>
    <row r="419" spans="1:27" s="772" customFormat="1" ht="24.95" hidden="1" customHeight="1">
      <c r="B419" s="1988"/>
      <c r="C419" s="1989"/>
      <c r="D419" s="775"/>
      <c r="E419" s="821"/>
      <c r="F419" s="776"/>
      <c r="G419" s="818"/>
      <c r="H419" s="783"/>
      <c r="I419" s="783"/>
      <c r="J419" s="783"/>
      <c r="K419" s="783"/>
      <c r="L419" s="780"/>
      <c r="M419" s="775"/>
      <c r="N419" s="775"/>
      <c r="O419" s="775"/>
      <c r="P419" s="1654"/>
      <c r="Q419" s="827"/>
      <c r="R419" s="828"/>
      <c r="S419" s="774"/>
      <c r="T419" s="783"/>
      <c r="U419" s="1654"/>
      <c r="V419" s="827"/>
      <c r="W419" s="784"/>
      <c r="X419" s="1654"/>
    </row>
    <row r="420" spans="1:27" s="772" customFormat="1" ht="24.95" hidden="1" customHeight="1">
      <c r="B420" s="1988"/>
      <c r="C420" s="1989"/>
      <c r="D420" s="775"/>
      <c r="E420" s="821"/>
      <c r="F420" s="776"/>
      <c r="G420" s="818"/>
      <c r="H420" s="783"/>
      <c r="I420" s="783"/>
      <c r="J420" s="783"/>
      <c r="K420" s="783"/>
      <c r="L420" s="780"/>
      <c r="M420" s="775"/>
      <c r="N420" s="775"/>
      <c r="O420" s="775"/>
      <c r="P420" s="1654"/>
      <c r="Q420" s="827"/>
      <c r="R420" s="828"/>
      <c r="S420" s="774"/>
      <c r="T420" s="814"/>
      <c r="U420" s="1654"/>
      <c r="V420" s="827"/>
      <c r="W420" s="784"/>
      <c r="X420" s="1654"/>
      <c r="AA420" s="774"/>
    </row>
    <row r="421" spans="1:27" s="772" customFormat="1" ht="24.95" customHeight="1">
      <c r="B421" s="1988">
        <v>292</v>
      </c>
      <c r="C421" s="1989"/>
      <c r="D421" s="775"/>
      <c r="E421" s="821"/>
      <c r="F421" s="776"/>
      <c r="G421" s="818" t="s">
        <v>1099</v>
      </c>
      <c r="H421" s="783" t="s">
        <v>1100</v>
      </c>
      <c r="I421" s="783"/>
      <c r="J421" s="783" t="s">
        <v>85</v>
      </c>
      <c r="K421" s="783" t="s">
        <v>44</v>
      </c>
      <c r="L421" s="780">
        <v>2013</v>
      </c>
      <c r="M421" s="775"/>
      <c r="N421" s="775"/>
      <c r="O421" s="775" t="s">
        <v>45</v>
      </c>
      <c r="P421" s="1654">
        <v>1</v>
      </c>
      <c r="Q421" s="827">
        <v>335879500</v>
      </c>
      <c r="R421" s="828"/>
      <c r="S421" s="774">
        <f t="shared" ref="S421:S425" si="24">Q421/P421</f>
        <v>335879500</v>
      </c>
      <c r="T421" s="803"/>
      <c r="U421" s="1654">
        <v>1</v>
      </c>
      <c r="V421" s="827">
        <v>339884500</v>
      </c>
      <c r="W421" s="783" t="s">
        <v>1279</v>
      </c>
      <c r="X421" s="1654"/>
      <c r="AA421" s="774"/>
    </row>
    <row r="422" spans="1:27" s="772" customFormat="1" ht="24.95" customHeight="1">
      <c r="B422" s="1988">
        <v>293</v>
      </c>
      <c r="C422" s="1989"/>
      <c r="D422" s="775"/>
      <c r="E422" s="821"/>
      <c r="F422" s="776"/>
      <c r="G422" s="818" t="s">
        <v>1101</v>
      </c>
      <c r="H422" s="783" t="s">
        <v>1100</v>
      </c>
      <c r="I422" s="783"/>
      <c r="J422" s="783" t="s">
        <v>85</v>
      </c>
      <c r="K422" s="783" t="s">
        <v>44</v>
      </c>
      <c r="L422" s="780">
        <v>2013</v>
      </c>
      <c r="M422" s="775" t="s">
        <v>1102</v>
      </c>
      <c r="N422" s="775"/>
      <c r="O422" s="776" t="s">
        <v>45</v>
      </c>
      <c r="P422" s="1654">
        <v>1</v>
      </c>
      <c r="Q422" s="823">
        <v>3740000</v>
      </c>
      <c r="R422" s="819"/>
      <c r="S422" s="774">
        <f t="shared" si="24"/>
        <v>3740000</v>
      </c>
      <c r="T422" s="814"/>
      <c r="U422" s="1654">
        <v>1</v>
      </c>
      <c r="V422" s="823">
        <v>3740000</v>
      </c>
      <c r="W422" s="775"/>
      <c r="X422" s="1654"/>
      <c r="AA422" s="774"/>
    </row>
    <row r="423" spans="1:27" s="772" customFormat="1" ht="24.95" customHeight="1">
      <c r="B423" s="1988">
        <v>294</v>
      </c>
      <c r="C423" s="1989"/>
      <c r="D423" s="776"/>
      <c r="E423" s="821"/>
      <c r="G423" s="818" t="s">
        <v>1101</v>
      </c>
      <c r="H423" s="783" t="s">
        <v>1100</v>
      </c>
      <c r="I423" s="779"/>
      <c r="J423" s="783" t="s">
        <v>85</v>
      </c>
      <c r="K423" s="783" t="s">
        <v>44</v>
      </c>
      <c r="L423" s="780">
        <v>2013</v>
      </c>
      <c r="M423" s="776" t="s">
        <v>1103</v>
      </c>
      <c r="N423" s="776"/>
      <c r="O423" s="775" t="s">
        <v>45</v>
      </c>
      <c r="P423" s="1618">
        <v>1</v>
      </c>
      <c r="Q423" s="823">
        <v>3740000</v>
      </c>
      <c r="R423" s="826"/>
      <c r="S423" s="774">
        <f t="shared" si="24"/>
        <v>3740000</v>
      </c>
      <c r="T423" s="814"/>
      <c r="U423" s="1618">
        <v>1</v>
      </c>
      <c r="V423" s="823">
        <v>3740000</v>
      </c>
      <c r="W423" s="775"/>
      <c r="X423" s="1654"/>
      <c r="AA423" s="774"/>
    </row>
    <row r="424" spans="1:27" s="772" customFormat="1" ht="24.95" customHeight="1">
      <c r="B424" s="1988">
        <v>295</v>
      </c>
      <c r="C424" s="1989"/>
      <c r="D424" s="775"/>
      <c r="E424" s="821"/>
      <c r="F424" s="776"/>
      <c r="G424" s="818" t="s">
        <v>1104</v>
      </c>
      <c r="H424" s="783" t="s">
        <v>1100</v>
      </c>
      <c r="I424" s="783"/>
      <c r="J424" s="783" t="s">
        <v>85</v>
      </c>
      <c r="K424" s="783" t="s">
        <v>44</v>
      </c>
      <c r="L424" s="780">
        <v>2013</v>
      </c>
      <c r="M424" s="783" t="s">
        <v>1105</v>
      </c>
      <c r="N424" s="775"/>
      <c r="O424" s="775" t="s">
        <v>45</v>
      </c>
      <c r="P424" s="1654">
        <v>2</v>
      </c>
      <c r="Q424" s="823">
        <v>53240000</v>
      </c>
      <c r="R424" s="819"/>
      <c r="S424" s="774">
        <f t="shared" si="24"/>
        <v>26620000</v>
      </c>
      <c r="T424" s="803"/>
      <c r="U424" s="1654">
        <v>2</v>
      </c>
      <c r="V424" s="823">
        <v>53240000</v>
      </c>
      <c r="W424" s="775"/>
      <c r="X424" s="1654"/>
    </row>
    <row r="425" spans="1:27" s="772" customFormat="1" ht="24.95" customHeight="1">
      <c r="B425" s="1988">
        <v>296</v>
      </c>
      <c r="C425" s="1989"/>
      <c r="D425" s="775"/>
      <c r="E425" s="821"/>
      <c r="F425" s="776"/>
      <c r="G425" s="818" t="s">
        <v>1106</v>
      </c>
      <c r="H425" s="783" t="s">
        <v>1100</v>
      </c>
      <c r="I425" s="783"/>
      <c r="J425" s="783" t="s">
        <v>85</v>
      </c>
      <c r="K425" s="783" t="s">
        <v>44</v>
      </c>
      <c r="L425" s="780">
        <v>2013</v>
      </c>
      <c r="M425" s="783" t="s">
        <v>1108</v>
      </c>
      <c r="N425" s="775"/>
      <c r="O425" s="775" t="s">
        <v>45</v>
      </c>
      <c r="P425" s="1654">
        <v>1</v>
      </c>
      <c r="Q425" s="827">
        <v>41789000</v>
      </c>
      <c r="R425" s="828"/>
      <c r="S425" s="774">
        <f t="shared" si="24"/>
        <v>41789000</v>
      </c>
      <c r="T425" s="803"/>
      <c r="U425" s="1654">
        <v>1</v>
      </c>
      <c r="V425" s="827">
        <v>41789000</v>
      </c>
      <c r="W425" s="784"/>
      <c r="X425" s="1654"/>
      <c r="AA425" s="774"/>
    </row>
    <row r="426" spans="1:27" s="772" customFormat="1" ht="17.25" hidden="1" customHeight="1">
      <c r="B426" s="1988"/>
      <c r="C426" s="1989"/>
      <c r="D426" s="775"/>
      <c r="E426" s="821"/>
      <c r="F426" s="776"/>
      <c r="G426" s="818"/>
      <c r="H426" s="783"/>
      <c r="I426" s="783"/>
      <c r="J426" s="783"/>
      <c r="K426" s="783"/>
      <c r="L426" s="780"/>
      <c r="M426" s="775"/>
      <c r="N426" s="775"/>
      <c r="O426" s="775"/>
      <c r="P426" s="1654"/>
      <c r="Q426" s="827"/>
      <c r="R426" s="828"/>
      <c r="S426" s="774"/>
      <c r="T426" s="814"/>
      <c r="U426" s="1654"/>
      <c r="V426" s="827"/>
      <c r="W426" s="784"/>
      <c r="X426" s="1654"/>
    </row>
    <row r="427" spans="1:27" s="772" customFormat="1" ht="17.25" hidden="1" customHeight="1">
      <c r="B427" s="1988"/>
      <c r="C427" s="1989"/>
      <c r="D427" s="775"/>
      <c r="E427" s="821"/>
      <c r="F427" s="776"/>
      <c r="G427" s="818"/>
      <c r="H427" s="1045"/>
      <c r="I427" s="783"/>
      <c r="J427" s="783"/>
      <c r="K427" s="783"/>
      <c r="L427" s="780"/>
      <c r="M427" s="775"/>
      <c r="N427" s="775"/>
      <c r="O427" s="775"/>
      <c r="P427" s="1654"/>
      <c r="Q427" s="827"/>
      <c r="R427" s="828"/>
      <c r="S427" s="774"/>
      <c r="T427" s="803"/>
      <c r="U427" s="1654"/>
      <c r="V427" s="827"/>
      <c r="W427" s="784"/>
      <c r="X427" s="1654"/>
      <c r="AA427" s="774"/>
    </row>
    <row r="428" spans="1:27" s="772" customFormat="1" ht="17.25" hidden="1" customHeight="1">
      <c r="B428" s="1988"/>
      <c r="C428" s="1989"/>
      <c r="D428" s="775"/>
      <c r="E428" s="821"/>
      <c r="F428" s="776"/>
      <c r="G428" s="818"/>
      <c r="H428" s="783"/>
      <c r="I428" s="783"/>
      <c r="J428" s="783"/>
      <c r="K428" s="783"/>
      <c r="L428" s="780"/>
      <c r="M428" s="775"/>
      <c r="N428" s="775"/>
      <c r="O428" s="775"/>
      <c r="P428" s="1654"/>
      <c r="Q428" s="827"/>
      <c r="R428" s="828"/>
      <c r="S428" s="774"/>
      <c r="T428" s="803"/>
      <c r="U428" s="1654"/>
      <c r="V428" s="827"/>
      <c r="W428" s="775"/>
      <c r="X428" s="1654"/>
      <c r="AA428" s="774"/>
    </row>
    <row r="429" spans="1:27" s="772" customFormat="1" ht="24.75" hidden="1" customHeight="1">
      <c r="B429" s="1990"/>
      <c r="C429" s="1991"/>
      <c r="D429" s="811"/>
      <c r="E429" s="829"/>
      <c r="F429" s="830"/>
      <c r="G429" s="831"/>
      <c r="H429" s="832"/>
      <c r="I429" s="832"/>
      <c r="J429" s="832"/>
      <c r="K429" s="832"/>
      <c r="L429" s="833"/>
      <c r="M429" s="832"/>
      <c r="N429" s="811"/>
      <c r="O429" s="775"/>
      <c r="P429" s="812"/>
      <c r="Q429" s="834"/>
      <c r="R429" s="835"/>
      <c r="S429" s="774"/>
      <c r="T429" s="836"/>
      <c r="U429" s="812"/>
      <c r="V429" s="834"/>
      <c r="W429" s="784"/>
      <c r="X429" s="1654"/>
      <c r="AA429" s="774"/>
    </row>
    <row r="430" spans="1:27" s="805" customFormat="1" ht="27" hidden="1" customHeight="1">
      <c r="A430" s="787"/>
      <c r="B430" s="788"/>
      <c r="C430" s="788"/>
      <c r="D430" s="789"/>
      <c r="E430" s="789"/>
      <c r="F430" s="789"/>
      <c r="G430" s="790"/>
      <c r="H430" s="791"/>
      <c r="I430" s="791"/>
      <c r="J430" s="791"/>
      <c r="K430" s="791"/>
      <c r="L430" s="804"/>
      <c r="M430" s="2022" t="s">
        <v>1089</v>
      </c>
      <c r="N430" s="2023"/>
      <c r="O430" s="2024"/>
      <c r="P430" s="1050">
        <f>SUM(P409:P429)</f>
        <v>116</v>
      </c>
      <c r="Q430" s="1279">
        <f>SUM(Q409:Q429)</f>
        <v>1171286559</v>
      </c>
      <c r="R430" s="1280"/>
      <c r="S430" s="795"/>
      <c r="T430" s="1281"/>
      <c r="U430" s="1050">
        <f>SUM(U409:U429)</f>
        <v>116</v>
      </c>
      <c r="V430" s="1279">
        <f>SUM(V409:V429)</f>
        <v>1175291559</v>
      </c>
      <c r="W430" s="1051"/>
      <c r="X430" s="1050"/>
      <c r="Y430" s="787"/>
    </row>
    <row r="431" spans="1:27" s="805" customFormat="1" ht="32.25" hidden="1" customHeight="1">
      <c r="A431" s="787"/>
      <c r="B431" s="788"/>
      <c r="C431" s="788"/>
      <c r="D431" s="789"/>
      <c r="E431" s="789"/>
      <c r="F431" s="789"/>
      <c r="G431" s="790"/>
      <c r="H431" s="791"/>
      <c r="I431" s="791"/>
      <c r="J431" s="791"/>
      <c r="K431" s="791"/>
      <c r="L431" s="792"/>
      <c r="M431" s="1634"/>
      <c r="N431" s="1634"/>
      <c r="O431" s="1634"/>
      <c r="P431" s="798"/>
      <c r="Q431" s="799"/>
      <c r="R431" s="1634"/>
      <c r="S431" s="796"/>
      <c r="T431" s="1624"/>
      <c r="U431" s="787"/>
      <c r="V431" s="796"/>
      <c r="X431" s="797"/>
      <c r="Y431" s="787"/>
    </row>
    <row r="432" spans="1:27" s="764" customFormat="1" ht="17.25" hidden="1" customHeight="1">
      <c r="A432" s="1545"/>
      <c r="B432" s="2013" t="s">
        <v>10</v>
      </c>
      <c r="C432" s="2014"/>
      <c r="D432" s="2014"/>
      <c r="E432" s="2014"/>
      <c r="F432" s="2015"/>
      <c r="G432" s="2013" t="s">
        <v>11</v>
      </c>
      <c r="H432" s="2014"/>
      <c r="I432" s="2015"/>
      <c r="J432" s="2002" t="s">
        <v>15</v>
      </c>
      <c r="K432" s="2002" t="s">
        <v>13</v>
      </c>
      <c r="L432" s="2002" t="s">
        <v>700</v>
      </c>
      <c r="M432" s="2002" t="s">
        <v>701</v>
      </c>
      <c r="N432" s="2002" t="s">
        <v>16</v>
      </c>
      <c r="O432" s="2002" t="s">
        <v>702</v>
      </c>
      <c r="P432" s="1998" t="s">
        <v>12</v>
      </c>
      <c r="Q432" s="1999"/>
      <c r="R432" s="2002" t="s">
        <v>17</v>
      </c>
      <c r="S432" s="763"/>
      <c r="T432" s="2002" t="s">
        <v>1022</v>
      </c>
      <c r="U432" s="1995" t="s">
        <v>1023</v>
      </c>
      <c r="V432" s="1995" t="s">
        <v>1081</v>
      </c>
      <c r="W432" s="1995" t="s">
        <v>732</v>
      </c>
      <c r="X432" s="1995" t="s">
        <v>1025</v>
      </c>
      <c r="Y432" s="1545"/>
      <c r="Z432" s="1545"/>
    </row>
    <row r="433" spans="1:27" s="764" customFormat="1" ht="29.25" hidden="1" customHeight="1">
      <c r="A433" s="1545"/>
      <c r="B433" s="1998" t="s">
        <v>18</v>
      </c>
      <c r="C433" s="1999"/>
      <c r="D433" s="2002" t="s">
        <v>19</v>
      </c>
      <c r="E433" s="1998" t="s">
        <v>20</v>
      </c>
      <c r="F433" s="1999"/>
      <c r="G433" s="2002" t="s">
        <v>21</v>
      </c>
      <c r="H433" s="2002" t="s">
        <v>14</v>
      </c>
      <c r="I433" s="2002" t="s">
        <v>505</v>
      </c>
      <c r="J433" s="2004"/>
      <c r="K433" s="2004"/>
      <c r="L433" s="2004"/>
      <c r="M433" s="2004"/>
      <c r="N433" s="2004"/>
      <c r="O433" s="2004"/>
      <c r="P433" s="2000"/>
      <c r="Q433" s="2001"/>
      <c r="R433" s="2004"/>
      <c r="S433" s="763"/>
      <c r="T433" s="2004"/>
      <c r="U433" s="1996"/>
      <c r="V433" s="1996"/>
      <c r="W433" s="1996"/>
      <c r="X433" s="1996"/>
      <c r="Y433" s="1545"/>
      <c r="Z433" s="1545"/>
    </row>
    <row r="434" spans="1:27" s="764" customFormat="1" ht="29.25" hidden="1" customHeight="1">
      <c r="A434" s="1545"/>
      <c r="B434" s="2000"/>
      <c r="C434" s="2001"/>
      <c r="D434" s="2003"/>
      <c r="E434" s="2000"/>
      <c r="F434" s="2001"/>
      <c r="G434" s="2003"/>
      <c r="H434" s="2003"/>
      <c r="I434" s="2003"/>
      <c r="J434" s="2003"/>
      <c r="K434" s="2003"/>
      <c r="L434" s="2003"/>
      <c r="M434" s="2003"/>
      <c r="N434" s="2003"/>
      <c r="O434" s="2003"/>
      <c r="P434" s="1519" t="s">
        <v>22</v>
      </c>
      <c r="Q434" s="765" t="s">
        <v>23</v>
      </c>
      <c r="R434" s="2003"/>
      <c r="S434" s="763"/>
      <c r="T434" s="2003"/>
      <c r="U434" s="1997"/>
      <c r="V434" s="1997"/>
      <c r="W434" s="1997"/>
      <c r="X434" s="1997"/>
      <c r="Y434" s="1545"/>
      <c r="Z434" s="1545"/>
    </row>
    <row r="435" spans="1:27" s="764" customFormat="1" ht="12.75" hidden="1" customHeight="1">
      <c r="A435" s="1545"/>
      <c r="B435" s="2013" t="s">
        <v>24</v>
      </c>
      <c r="C435" s="2015"/>
      <c r="D435" s="1621" t="s">
        <v>25</v>
      </c>
      <c r="E435" s="2013" t="s">
        <v>26</v>
      </c>
      <c r="F435" s="2015"/>
      <c r="G435" s="1519" t="s">
        <v>27</v>
      </c>
      <c r="H435" s="1519" t="s">
        <v>28</v>
      </c>
      <c r="I435" s="1519" t="s">
        <v>29</v>
      </c>
      <c r="J435" s="1519" t="s">
        <v>30</v>
      </c>
      <c r="K435" s="1519" t="s">
        <v>31</v>
      </c>
      <c r="L435" s="1519" t="s">
        <v>32</v>
      </c>
      <c r="M435" s="1519" t="s">
        <v>33</v>
      </c>
      <c r="N435" s="1519" t="s">
        <v>34</v>
      </c>
      <c r="O435" s="1519" t="s">
        <v>35</v>
      </c>
      <c r="P435" s="1519" t="s">
        <v>36</v>
      </c>
      <c r="Q435" s="765" t="s">
        <v>37</v>
      </c>
      <c r="R435" s="1519" t="s">
        <v>38</v>
      </c>
      <c r="S435" s="763"/>
      <c r="T435" s="766"/>
      <c r="U435" s="767"/>
      <c r="V435" s="767"/>
      <c r="W435" s="767"/>
      <c r="X435" s="767"/>
      <c r="Y435" s="1545"/>
      <c r="Z435" s="1545"/>
    </row>
    <row r="436" spans="1:27" s="764" customFormat="1" ht="4.5" hidden="1" customHeight="1">
      <c r="A436" s="1545"/>
      <c r="B436" s="2016"/>
      <c r="C436" s="2017"/>
      <c r="D436" s="2017"/>
      <c r="E436" s="2017"/>
      <c r="F436" s="2017"/>
      <c r="G436" s="2017"/>
      <c r="H436" s="2017"/>
      <c r="I436" s="2017"/>
      <c r="J436" s="2017"/>
      <c r="K436" s="2017"/>
      <c r="L436" s="2017"/>
      <c r="M436" s="2017"/>
      <c r="N436" s="2017"/>
      <c r="O436" s="2017"/>
      <c r="P436" s="2017"/>
      <c r="Q436" s="2017"/>
      <c r="R436" s="2018"/>
      <c r="S436" s="763"/>
      <c r="T436" s="768"/>
      <c r="U436" s="769"/>
      <c r="V436" s="769"/>
      <c r="W436" s="770"/>
      <c r="X436" s="771"/>
      <c r="Y436" s="1545"/>
      <c r="Z436" s="1545"/>
    </row>
    <row r="437" spans="1:27" s="764" customFormat="1" ht="20.25" hidden="1" customHeight="1">
      <c r="A437" s="1545"/>
      <c r="B437" s="1623"/>
      <c r="C437" s="1624"/>
      <c r="D437" s="800"/>
      <c r="E437" s="800"/>
      <c r="F437" s="800"/>
      <c r="G437" s="800"/>
      <c r="H437" s="800"/>
      <c r="I437" s="800"/>
      <c r="J437" s="800"/>
      <c r="K437" s="800"/>
      <c r="L437" s="800"/>
      <c r="M437" s="2013" t="s">
        <v>1086</v>
      </c>
      <c r="N437" s="2014"/>
      <c r="O437" s="2015"/>
      <c r="P437" s="801">
        <f>P430</f>
        <v>116</v>
      </c>
      <c r="Q437" s="765">
        <f>Q430</f>
        <v>1171286559</v>
      </c>
      <c r="R437" s="1519"/>
      <c r="S437" s="802"/>
      <c r="T437" s="766"/>
      <c r="U437" s="801">
        <f>U430</f>
        <v>116</v>
      </c>
      <c r="V437" s="765">
        <f>V430</f>
        <v>1175291559</v>
      </c>
      <c r="W437" s="776"/>
      <c r="X437" s="775"/>
      <c r="Y437" s="1545"/>
      <c r="Z437" s="1545"/>
    </row>
    <row r="438" spans="1:27" s="772" customFormat="1" ht="18" hidden="1" customHeight="1">
      <c r="B438" s="2019"/>
      <c r="C438" s="2020"/>
      <c r="D438" s="776"/>
      <c r="F438" s="776"/>
      <c r="G438" s="777"/>
      <c r="H438" s="819"/>
      <c r="I438" s="783"/>
      <c r="J438" s="779"/>
      <c r="K438" s="779"/>
      <c r="L438" s="780"/>
      <c r="M438" s="775"/>
      <c r="N438" s="775"/>
      <c r="O438" s="775"/>
      <c r="P438" s="1654"/>
      <c r="Q438" s="823"/>
      <c r="R438" s="778"/>
      <c r="S438" s="774"/>
      <c r="T438" s="803"/>
      <c r="U438" s="1654"/>
      <c r="V438" s="823"/>
      <c r="W438" s="775"/>
      <c r="X438" s="1654"/>
      <c r="AA438" s="774"/>
    </row>
    <row r="439" spans="1:27" s="772" customFormat="1" ht="24.95" hidden="1" customHeight="1">
      <c r="B439" s="1988"/>
      <c r="C439" s="1989"/>
      <c r="D439" s="776"/>
      <c r="F439" s="776"/>
      <c r="G439" s="777"/>
      <c r="H439" s="819"/>
      <c r="I439" s="783"/>
      <c r="J439" s="779"/>
      <c r="K439" s="779"/>
      <c r="L439" s="780"/>
      <c r="M439" s="783"/>
      <c r="N439" s="775"/>
      <c r="O439" s="775"/>
      <c r="P439" s="1654"/>
      <c r="Q439" s="823"/>
      <c r="R439" s="819"/>
      <c r="S439" s="774"/>
      <c r="T439" s="783"/>
      <c r="U439" s="1654"/>
      <c r="V439" s="823"/>
      <c r="W439" s="784"/>
      <c r="X439" s="1654"/>
      <c r="AA439" s="774"/>
    </row>
    <row r="440" spans="1:27" s="772" customFormat="1" ht="24.95" hidden="1" customHeight="1">
      <c r="B440" s="1988"/>
      <c r="C440" s="1989"/>
      <c r="D440" s="776"/>
      <c r="F440" s="776"/>
      <c r="G440" s="777"/>
      <c r="H440" s="819"/>
      <c r="I440" s="783"/>
      <c r="J440" s="779"/>
      <c r="K440" s="779"/>
      <c r="L440" s="780"/>
      <c r="M440" s="775"/>
      <c r="N440" s="775"/>
      <c r="O440" s="775"/>
      <c r="P440" s="1654"/>
      <c r="Q440" s="823"/>
      <c r="R440" s="1048"/>
      <c r="S440" s="774"/>
      <c r="T440" s="824"/>
      <c r="U440" s="1654"/>
      <c r="V440" s="823"/>
      <c r="W440" s="775"/>
      <c r="X440" s="1654"/>
    </row>
    <row r="441" spans="1:27" s="772" customFormat="1" ht="24.95" hidden="1" customHeight="1">
      <c r="B441" s="1988"/>
      <c r="C441" s="1989"/>
      <c r="D441" s="776"/>
      <c r="F441" s="776"/>
      <c r="G441" s="777"/>
      <c r="H441" s="783"/>
      <c r="I441" s="779"/>
      <c r="J441" s="779"/>
      <c r="K441" s="779"/>
      <c r="L441" s="780"/>
      <c r="M441" s="783"/>
      <c r="N441" s="775"/>
      <c r="O441" s="775"/>
      <c r="P441" s="1654"/>
      <c r="Q441" s="823"/>
      <c r="R441" s="819"/>
      <c r="S441" s="774"/>
      <c r="T441" s="814"/>
      <c r="U441" s="1654"/>
      <c r="V441" s="823"/>
      <c r="W441" s="775"/>
      <c r="X441" s="1654"/>
    </row>
    <row r="442" spans="1:27" s="772" customFormat="1" ht="16.5" customHeight="1">
      <c r="B442" s="1988">
        <v>305</v>
      </c>
      <c r="C442" s="1989"/>
      <c r="D442" s="776"/>
      <c r="F442" s="776"/>
      <c r="G442" s="777" t="s">
        <v>1135</v>
      </c>
      <c r="H442" s="779"/>
      <c r="I442" s="1269"/>
      <c r="J442" s="779" t="s">
        <v>43</v>
      </c>
      <c r="K442" s="779" t="s">
        <v>44</v>
      </c>
      <c r="L442" s="780">
        <v>2013</v>
      </c>
      <c r="M442" s="1269"/>
      <c r="N442" s="1272"/>
      <c r="O442" s="776" t="s">
        <v>45</v>
      </c>
      <c r="P442" s="1618">
        <v>1</v>
      </c>
      <c r="Q442" s="782">
        <v>9900000</v>
      </c>
      <c r="R442" s="826"/>
      <c r="S442" s="774">
        <f t="shared" ref="S442:S444" si="25">Q442/P442</f>
        <v>9900000</v>
      </c>
      <c r="T442" s="783"/>
      <c r="U442" s="1618">
        <v>1</v>
      </c>
      <c r="V442" s="782">
        <v>99000000</v>
      </c>
      <c r="W442" s="775" t="s">
        <v>1280</v>
      </c>
      <c r="X442" s="1654"/>
      <c r="AA442" s="1276"/>
    </row>
    <row r="443" spans="1:27" s="772" customFormat="1" ht="16.5" customHeight="1">
      <c r="B443" s="1988">
        <v>306</v>
      </c>
      <c r="C443" s="1989"/>
      <c r="D443" s="776"/>
      <c r="F443" s="776"/>
      <c r="G443" s="777" t="s">
        <v>1139</v>
      </c>
      <c r="H443" s="779" t="s">
        <v>1140</v>
      </c>
      <c r="I443" s="1269"/>
      <c r="J443" s="779" t="s">
        <v>43</v>
      </c>
      <c r="K443" s="779" t="s">
        <v>44</v>
      </c>
      <c r="L443" s="780">
        <v>2013</v>
      </c>
      <c r="M443" s="1269"/>
      <c r="N443" s="1272"/>
      <c r="O443" s="776" t="s">
        <v>45</v>
      </c>
      <c r="P443" s="1618">
        <v>1</v>
      </c>
      <c r="Q443" s="782">
        <v>15125000</v>
      </c>
      <c r="R443" s="826"/>
      <c r="S443" s="774">
        <f t="shared" si="25"/>
        <v>15125000</v>
      </c>
      <c r="T443" s="814"/>
      <c r="U443" s="1618">
        <v>1</v>
      </c>
      <c r="V443" s="782">
        <v>15125000</v>
      </c>
      <c r="W443" s="775"/>
      <c r="X443" s="1654"/>
      <c r="AA443" s="1276"/>
    </row>
    <row r="444" spans="1:27" s="772" customFormat="1" ht="16.5" customHeight="1">
      <c r="B444" s="1988">
        <v>307</v>
      </c>
      <c r="C444" s="1989"/>
      <c r="D444" s="776"/>
      <c r="E444" s="816"/>
      <c r="F444" s="776"/>
      <c r="G444" s="777" t="s">
        <v>1141</v>
      </c>
      <c r="H444" s="1056" t="s">
        <v>1142</v>
      </c>
      <c r="I444" s="1269"/>
      <c r="J444" s="779" t="s">
        <v>43</v>
      </c>
      <c r="K444" s="779" t="s">
        <v>44</v>
      </c>
      <c r="L444" s="780">
        <v>2013</v>
      </c>
      <c r="M444" s="1269"/>
      <c r="N444" s="1272"/>
      <c r="O444" s="776" t="s">
        <v>45</v>
      </c>
      <c r="P444" s="1618">
        <v>1</v>
      </c>
      <c r="Q444" s="782">
        <v>2750000</v>
      </c>
      <c r="R444" s="826"/>
      <c r="S444" s="774">
        <f t="shared" si="25"/>
        <v>2750000</v>
      </c>
      <c r="T444" s="783"/>
      <c r="U444" s="1618">
        <v>1</v>
      </c>
      <c r="V444" s="782">
        <v>2530000</v>
      </c>
      <c r="W444" s="775" t="s">
        <v>1288</v>
      </c>
      <c r="X444" s="1654"/>
      <c r="AA444" s="1276"/>
    </row>
    <row r="445" spans="1:27" s="772" customFormat="1" ht="16.5" customHeight="1">
      <c r="B445" s="1988">
        <v>308</v>
      </c>
      <c r="C445" s="1989"/>
      <c r="D445" s="776"/>
      <c r="E445" s="821"/>
      <c r="G445" s="818" t="s">
        <v>1143</v>
      </c>
      <c r="H445" s="779" t="s">
        <v>1144</v>
      </c>
      <c r="I445" s="1269"/>
      <c r="J445" s="779" t="s">
        <v>43</v>
      </c>
      <c r="K445" s="779" t="s">
        <v>44</v>
      </c>
      <c r="L445" s="780">
        <v>2013</v>
      </c>
      <c r="M445" s="1269"/>
      <c r="N445" s="1272"/>
      <c r="O445" s="776" t="s">
        <v>45</v>
      </c>
      <c r="P445" s="1618">
        <v>2</v>
      </c>
      <c r="Q445" s="782">
        <v>17600000</v>
      </c>
      <c r="R445" s="826"/>
      <c r="S445" s="774"/>
      <c r="T445" s="814"/>
      <c r="U445" s="1618">
        <v>2</v>
      </c>
      <c r="V445" s="782">
        <v>17600000</v>
      </c>
      <c r="W445" s="775"/>
      <c r="X445" s="1654"/>
      <c r="AA445" s="1276"/>
    </row>
    <row r="446" spans="1:27" s="772" customFormat="1" ht="16.5" customHeight="1">
      <c r="B446" s="1988">
        <v>309</v>
      </c>
      <c r="C446" s="1989"/>
      <c r="D446" s="775"/>
      <c r="E446" s="821"/>
      <c r="F446" s="776"/>
      <c r="G446" s="818" t="s">
        <v>1145</v>
      </c>
      <c r="H446" s="783" t="s">
        <v>1146</v>
      </c>
      <c r="I446" s="1270"/>
      <c r="J446" s="779" t="s">
        <v>43</v>
      </c>
      <c r="K446" s="779" t="s">
        <v>44</v>
      </c>
      <c r="L446" s="780">
        <v>2013</v>
      </c>
      <c r="M446" s="1269"/>
      <c r="N446" s="1272"/>
      <c r="O446" s="775" t="s">
        <v>45</v>
      </c>
      <c r="P446" s="1654">
        <v>1</v>
      </c>
      <c r="Q446" s="823">
        <v>4235000</v>
      </c>
      <c r="R446" s="826"/>
      <c r="S446" s="774"/>
      <c r="T446" s="814"/>
      <c r="U446" s="1654">
        <v>1</v>
      </c>
      <c r="V446" s="823">
        <v>4235000</v>
      </c>
      <c r="W446" s="775"/>
      <c r="X446" s="1654"/>
      <c r="AA446" s="1276"/>
    </row>
    <row r="447" spans="1:27" s="772" customFormat="1" ht="16.5" customHeight="1">
      <c r="B447" s="1988">
        <v>310</v>
      </c>
      <c r="C447" s="1989"/>
      <c r="D447" s="775"/>
      <c r="E447" s="821"/>
      <c r="F447" s="776"/>
      <c r="G447" s="818" t="s">
        <v>1147</v>
      </c>
      <c r="H447" s="783" t="s">
        <v>1148</v>
      </c>
      <c r="I447" s="1271"/>
      <c r="J447" s="779" t="s">
        <v>43</v>
      </c>
      <c r="K447" s="779" t="s">
        <v>44</v>
      </c>
      <c r="L447" s="780">
        <v>2013</v>
      </c>
      <c r="M447" s="1269"/>
      <c r="N447" s="1272"/>
      <c r="O447" s="775" t="s">
        <v>45</v>
      </c>
      <c r="P447" s="1654">
        <v>2</v>
      </c>
      <c r="Q447" s="827">
        <v>5940000</v>
      </c>
      <c r="R447" s="826"/>
      <c r="S447" s="774"/>
      <c r="T447" s="783"/>
      <c r="U447" s="1654">
        <v>2</v>
      </c>
      <c r="V447" s="827">
        <v>5940000</v>
      </c>
      <c r="W447" s="775"/>
      <c r="X447" s="1654"/>
      <c r="AA447" s="1276"/>
    </row>
    <row r="448" spans="1:27" s="772" customFormat="1" ht="21.75" customHeight="1">
      <c r="B448" s="1988">
        <v>311</v>
      </c>
      <c r="C448" s="1989"/>
      <c r="D448" s="775"/>
      <c r="E448" s="821"/>
      <c r="F448" s="776"/>
      <c r="G448" s="818" t="s">
        <v>1149</v>
      </c>
      <c r="H448" s="783" t="s">
        <v>1150</v>
      </c>
      <c r="I448" s="1271"/>
      <c r="J448" s="779" t="s">
        <v>43</v>
      </c>
      <c r="K448" s="779" t="s">
        <v>44</v>
      </c>
      <c r="L448" s="780">
        <v>2013</v>
      </c>
      <c r="M448" s="1269"/>
      <c r="N448" s="1272"/>
      <c r="O448" s="775" t="s">
        <v>45</v>
      </c>
      <c r="P448" s="1654">
        <v>2</v>
      </c>
      <c r="Q448" s="827">
        <v>125840000</v>
      </c>
      <c r="R448" s="826"/>
      <c r="S448" s="774"/>
      <c r="T448" s="814"/>
      <c r="U448" s="1654">
        <v>2</v>
      </c>
      <c r="V448" s="827">
        <v>128820000</v>
      </c>
      <c r="W448" s="783" t="s">
        <v>1282</v>
      </c>
      <c r="X448" s="1654"/>
      <c r="AA448" s="1276"/>
    </row>
    <row r="449" spans="1:27" s="772" customFormat="1" ht="18.75" customHeight="1">
      <c r="B449" s="1988">
        <v>312</v>
      </c>
      <c r="C449" s="1989"/>
      <c r="D449" s="775"/>
      <c r="E449" s="821"/>
      <c r="F449" s="776"/>
      <c r="G449" s="818" t="s">
        <v>1151</v>
      </c>
      <c r="H449" s="783" t="s">
        <v>1152</v>
      </c>
      <c r="I449" s="1271"/>
      <c r="J449" s="779" t="s">
        <v>43</v>
      </c>
      <c r="K449" s="779" t="s">
        <v>44</v>
      </c>
      <c r="L449" s="780">
        <v>2013</v>
      </c>
      <c r="M449" s="1269"/>
      <c r="N449" s="1272"/>
      <c r="O449" s="775" t="s">
        <v>45</v>
      </c>
      <c r="P449" s="1654">
        <v>1</v>
      </c>
      <c r="Q449" s="827">
        <v>10450000</v>
      </c>
      <c r="R449" s="826"/>
      <c r="S449" s="774"/>
      <c r="T449" s="803"/>
      <c r="U449" s="1654">
        <v>1</v>
      </c>
      <c r="V449" s="827">
        <v>10450000</v>
      </c>
      <c r="W449" s="775"/>
      <c r="X449" s="1654"/>
      <c r="AA449" s="1276"/>
    </row>
    <row r="450" spans="1:27" s="772" customFormat="1" ht="18.75" customHeight="1">
      <c r="B450" s="1988">
        <v>313</v>
      </c>
      <c r="C450" s="1989"/>
      <c r="D450" s="775"/>
      <c r="E450" s="821"/>
      <c r="F450" s="776"/>
      <c r="G450" s="818" t="s">
        <v>1160</v>
      </c>
      <c r="H450" s="783" t="s">
        <v>1159</v>
      </c>
      <c r="I450" s="1270"/>
      <c r="J450" s="783" t="s">
        <v>229</v>
      </c>
      <c r="K450" s="783" t="s">
        <v>44</v>
      </c>
      <c r="L450" s="780">
        <v>2013</v>
      </c>
      <c r="M450" s="1269"/>
      <c r="N450" s="1272"/>
      <c r="O450" s="775" t="s">
        <v>45</v>
      </c>
      <c r="P450" s="1654">
        <v>1</v>
      </c>
      <c r="Q450" s="823">
        <v>2057000</v>
      </c>
      <c r="R450" s="828"/>
      <c r="S450" s="774"/>
      <c r="T450" s="814"/>
      <c r="U450" s="1654">
        <v>1</v>
      </c>
      <c r="V450" s="823">
        <v>2057000</v>
      </c>
      <c r="W450" s="775"/>
      <c r="X450" s="1654"/>
      <c r="AA450" s="1276"/>
    </row>
    <row r="451" spans="1:27" s="772" customFormat="1" ht="18.75" customHeight="1">
      <c r="B451" s="1988">
        <v>314</v>
      </c>
      <c r="C451" s="1989"/>
      <c r="D451" s="776"/>
      <c r="E451" s="821"/>
      <c r="G451" s="818" t="s">
        <v>1161</v>
      </c>
      <c r="H451" s="783" t="s">
        <v>1162</v>
      </c>
      <c r="I451" s="1270"/>
      <c r="J451" s="783" t="s">
        <v>43</v>
      </c>
      <c r="K451" s="783" t="s">
        <v>44</v>
      </c>
      <c r="L451" s="780">
        <v>2013</v>
      </c>
      <c r="M451" s="1269"/>
      <c r="N451" s="1272"/>
      <c r="O451" s="775" t="s">
        <v>45</v>
      </c>
      <c r="P451" s="1654">
        <v>10</v>
      </c>
      <c r="Q451" s="823">
        <v>55000000</v>
      </c>
      <c r="R451" s="826"/>
      <c r="S451" s="774"/>
      <c r="T451" s="814"/>
      <c r="U451" s="1654">
        <v>10</v>
      </c>
      <c r="V451" s="823">
        <v>55000000</v>
      </c>
      <c r="W451" s="775"/>
      <c r="X451" s="1654"/>
      <c r="AA451" s="1276"/>
    </row>
    <row r="452" spans="1:27" s="772" customFormat="1" ht="18.75" customHeight="1">
      <c r="B452" s="1988">
        <v>315</v>
      </c>
      <c r="C452" s="1989"/>
      <c r="D452" s="775"/>
      <c r="E452" s="821"/>
      <c r="F452" s="776"/>
      <c r="G452" s="818" t="s">
        <v>1163</v>
      </c>
      <c r="H452" s="783" t="s">
        <v>1164</v>
      </c>
      <c r="I452" s="1270"/>
      <c r="J452" s="779" t="s">
        <v>43</v>
      </c>
      <c r="K452" s="779" t="s">
        <v>44</v>
      </c>
      <c r="L452" s="780">
        <v>2013</v>
      </c>
      <c r="M452" s="1269"/>
      <c r="N452" s="1272"/>
      <c r="O452" s="775" t="s">
        <v>45</v>
      </c>
      <c r="P452" s="1654">
        <v>1</v>
      </c>
      <c r="Q452" s="823">
        <v>11979000</v>
      </c>
      <c r="R452" s="828"/>
      <c r="S452" s="774"/>
      <c r="T452" s="803"/>
      <c r="U452" s="1654">
        <v>1</v>
      </c>
      <c r="V452" s="823">
        <v>11979000</v>
      </c>
      <c r="W452" s="775"/>
      <c r="X452" s="1654"/>
      <c r="AA452" s="1276"/>
    </row>
    <row r="453" spans="1:27" s="772" customFormat="1" ht="18.75" customHeight="1">
      <c r="B453" s="1988">
        <v>316</v>
      </c>
      <c r="C453" s="1989"/>
      <c r="D453" s="775"/>
      <c r="E453" s="821"/>
      <c r="F453" s="776"/>
      <c r="G453" s="818" t="s">
        <v>1165</v>
      </c>
      <c r="H453" s="783" t="s">
        <v>1167</v>
      </c>
      <c r="I453" s="783"/>
      <c r="J453" s="779" t="s">
        <v>43</v>
      </c>
      <c r="K453" s="779" t="s">
        <v>44</v>
      </c>
      <c r="L453" s="780">
        <v>2013</v>
      </c>
      <c r="M453" s="783"/>
      <c r="N453" s="775"/>
      <c r="O453" s="775" t="s">
        <v>45</v>
      </c>
      <c r="P453" s="1654">
        <v>8</v>
      </c>
      <c r="Q453" s="827">
        <v>23020800</v>
      </c>
      <c r="R453" s="828"/>
      <c r="S453" s="774"/>
      <c r="T453" s="803"/>
      <c r="U453" s="1654">
        <v>8</v>
      </c>
      <c r="V453" s="827">
        <v>23020800</v>
      </c>
      <c r="W453" s="784"/>
      <c r="X453" s="1654"/>
      <c r="AA453" s="774"/>
    </row>
    <row r="454" spans="1:27" s="772" customFormat="1" ht="27" customHeight="1">
      <c r="B454" s="1988">
        <v>317</v>
      </c>
      <c r="C454" s="1989"/>
      <c r="D454" s="775"/>
      <c r="E454" s="821"/>
      <c r="F454" s="776"/>
      <c r="G454" s="818" t="s">
        <v>176</v>
      </c>
      <c r="H454" s="783" t="s">
        <v>1169</v>
      </c>
      <c r="I454" s="783"/>
      <c r="J454" s="779" t="s">
        <v>43</v>
      </c>
      <c r="K454" s="779" t="s">
        <v>44</v>
      </c>
      <c r="L454" s="780">
        <v>2013</v>
      </c>
      <c r="M454" s="783"/>
      <c r="N454" s="775"/>
      <c r="O454" s="775" t="s">
        <v>45</v>
      </c>
      <c r="P454" s="1654">
        <v>1</v>
      </c>
      <c r="Q454" s="827">
        <v>167860000</v>
      </c>
      <c r="R454" s="828"/>
      <c r="S454" s="774"/>
      <c r="T454" s="814"/>
      <c r="U454" s="1654">
        <v>1</v>
      </c>
      <c r="V454" s="827">
        <v>170840000</v>
      </c>
      <c r="W454" s="783" t="s">
        <v>1281</v>
      </c>
      <c r="X454" s="1654"/>
      <c r="AA454" s="774"/>
    </row>
    <row r="455" spans="1:27" s="528" customFormat="1" ht="12.75" customHeight="1">
      <c r="B455" s="1972">
        <v>16</v>
      </c>
      <c r="C455" s="1981"/>
      <c r="D455" s="1111"/>
      <c r="E455" s="1111"/>
      <c r="F455" s="262"/>
      <c r="G455" s="777" t="s">
        <v>1165</v>
      </c>
      <c r="H455" s="783" t="s">
        <v>1168</v>
      </c>
      <c r="I455" s="783"/>
      <c r="J455" s="783" t="s">
        <v>43</v>
      </c>
      <c r="K455" s="783" t="s">
        <v>44</v>
      </c>
      <c r="L455" s="780">
        <v>2013</v>
      </c>
      <c r="M455" s="783"/>
      <c r="N455" s="1273"/>
      <c r="O455" s="775" t="s">
        <v>45</v>
      </c>
      <c r="P455" s="1654">
        <v>4</v>
      </c>
      <c r="Q455" s="827">
        <v>6474600</v>
      </c>
      <c r="R455" s="828"/>
      <c r="T455" s="1274"/>
      <c r="U455" s="1654">
        <v>4</v>
      </c>
      <c r="V455" s="827">
        <v>6474600</v>
      </c>
    </row>
    <row r="456" spans="1:27" s="772" customFormat="1" ht="24.95" hidden="1" customHeight="1">
      <c r="B456" s="1988"/>
      <c r="C456" s="1989"/>
      <c r="D456" s="775"/>
      <c r="E456" s="821"/>
      <c r="F456" s="776"/>
      <c r="G456" s="818"/>
      <c r="H456" s="1045"/>
      <c r="I456" s="783"/>
      <c r="J456" s="783"/>
      <c r="K456" s="779"/>
      <c r="L456" s="780"/>
      <c r="M456" s="775"/>
      <c r="N456" s="775"/>
      <c r="O456" s="775"/>
      <c r="P456" s="1654"/>
      <c r="Q456" s="827"/>
      <c r="R456" s="828"/>
      <c r="S456" s="774"/>
      <c r="T456" s="814"/>
      <c r="U456" s="1654"/>
      <c r="V456" s="784"/>
      <c r="W456" s="775"/>
      <c r="X456" s="1654"/>
      <c r="AA456" s="774"/>
    </row>
    <row r="457" spans="1:27" s="772" customFormat="1" ht="24.95" hidden="1" customHeight="1">
      <c r="B457" s="1988"/>
      <c r="C457" s="1989"/>
      <c r="D457" s="775"/>
      <c r="E457" s="821"/>
      <c r="F457" s="776"/>
      <c r="G457" s="818"/>
      <c r="H457" s="783"/>
      <c r="I457" s="783"/>
      <c r="J457" s="783"/>
      <c r="K457" s="783"/>
      <c r="L457" s="780"/>
      <c r="M457" s="775"/>
      <c r="N457" s="775"/>
      <c r="O457" s="775"/>
      <c r="P457" s="1654"/>
      <c r="Q457" s="827"/>
      <c r="R457" s="828"/>
      <c r="S457" s="774"/>
      <c r="T457" s="803"/>
      <c r="U457" s="815"/>
      <c r="V457" s="784"/>
      <c r="W457" s="775"/>
      <c r="X457" s="1654"/>
      <c r="AA457" s="774"/>
    </row>
    <row r="458" spans="1:27" s="772" customFormat="1" ht="24.95" hidden="1" customHeight="1">
      <c r="B458" s="1988"/>
      <c r="C458" s="1989"/>
      <c r="D458" s="775"/>
      <c r="E458" s="821"/>
      <c r="F458" s="776"/>
      <c r="G458" s="818"/>
      <c r="H458" s="783"/>
      <c r="I458" s="783"/>
      <c r="J458" s="783"/>
      <c r="K458" s="783"/>
      <c r="L458" s="780"/>
      <c r="M458" s="783"/>
      <c r="N458" s="775"/>
      <c r="O458" s="775"/>
      <c r="P458" s="1654"/>
      <c r="Q458" s="823"/>
      <c r="R458" s="819"/>
      <c r="S458" s="774"/>
      <c r="T458" s="814"/>
      <c r="U458" s="815"/>
      <c r="V458" s="784"/>
      <c r="W458" s="775"/>
      <c r="X458" s="1654"/>
    </row>
    <row r="459" spans="1:27" s="772" customFormat="1" ht="24.95" hidden="1" customHeight="1">
      <c r="B459" s="1990"/>
      <c r="C459" s="1991"/>
      <c r="D459" s="811"/>
      <c r="E459" s="829"/>
      <c r="F459" s="830"/>
      <c r="G459" s="831"/>
      <c r="H459" s="832"/>
      <c r="I459" s="832"/>
      <c r="J459" s="832"/>
      <c r="K459" s="783"/>
      <c r="L459" s="780"/>
      <c r="M459" s="832"/>
      <c r="N459" s="811"/>
      <c r="O459" s="775"/>
      <c r="P459" s="1654"/>
      <c r="Q459" s="823"/>
      <c r="R459" s="819"/>
      <c r="S459" s="774"/>
      <c r="T459" s="814"/>
      <c r="U459" s="815"/>
      <c r="V459" s="1282"/>
      <c r="W459" s="811"/>
      <c r="X459" s="1654"/>
      <c r="AA459" s="774"/>
    </row>
    <row r="460" spans="1:27" s="772" customFormat="1" ht="24.95" hidden="1" customHeight="1">
      <c r="B460" s="1990"/>
      <c r="C460" s="1991"/>
      <c r="D460" s="811"/>
      <c r="E460" s="829"/>
      <c r="F460" s="830"/>
      <c r="G460" s="831"/>
      <c r="H460" s="832"/>
      <c r="I460" s="832"/>
      <c r="J460" s="832"/>
      <c r="K460" s="783"/>
      <c r="L460" s="780"/>
      <c r="M460" s="832"/>
      <c r="N460" s="811"/>
      <c r="O460" s="775"/>
      <c r="P460" s="1654"/>
      <c r="Q460" s="823"/>
      <c r="R460" s="819"/>
      <c r="S460" s="774"/>
      <c r="T460" s="814"/>
      <c r="U460" s="815"/>
      <c r="V460" s="1282"/>
      <c r="W460" s="811"/>
      <c r="X460" s="1654"/>
      <c r="AA460" s="774"/>
    </row>
    <row r="461" spans="1:27" s="805" customFormat="1" ht="24.95" customHeight="1">
      <c r="A461" s="787"/>
      <c r="B461" s="788"/>
      <c r="C461" s="788"/>
      <c r="D461" s="789"/>
      <c r="E461" s="789"/>
      <c r="F461" s="789"/>
      <c r="G461" s="790"/>
      <c r="H461" s="791"/>
      <c r="I461" s="791"/>
      <c r="J461" s="791"/>
      <c r="K461" s="791"/>
      <c r="L461" s="804"/>
      <c r="M461" s="1992" t="s">
        <v>1089</v>
      </c>
      <c r="N461" s="1993"/>
      <c r="O461" s="1994"/>
      <c r="P461" s="793">
        <f>SUM(P438:P460)</f>
        <v>36</v>
      </c>
      <c r="Q461" s="794">
        <f>SUM(Q438:Q460)</f>
        <v>458231400</v>
      </c>
      <c r="R461" s="1520"/>
      <c r="S461" s="795"/>
      <c r="T461" s="1519"/>
      <c r="U461" s="793">
        <f>SUM(U438:U460)</f>
        <v>36</v>
      </c>
      <c r="V461" s="794">
        <f>SUM(V437:V460)</f>
        <v>1728362959</v>
      </c>
      <c r="X461" s="797"/>
      <c r="Y461" s="787"/>
    </row>
    <row r="462" spans="1:27" s="1563" customFormat="1" ht="18.75" customHeight="1">
      <c r="A462" s="1554"/>
      <c r="B462" s="1555"/>
      <c r="C462" s="1554"/>
      <c r="D462" s="2333" t="s">
        <v>888</v>
      </c>
      <c r="E462" s="2333"/>
      <c r="F462" s="2333"/>
      <c r="G462" s="2333"/>
      <c r="H462" s="1556"/>
      <c r="I462" s="1557"/>
      <c r="J462" s="1557"/>
      <c r="K462" s="1557"/>
      <c r="L462" s="1558"/>
      <c r="M462" s="2334" t="s">
        <v>887</v>
      </c>
      <c r="N462" s="2334"/>
      <c r="O462" s="2334"/>
      <c r="P462" s="2334"/>
      <c r="Q462" s="1559"/>
      <c r="R462" s="1560"/>
      <c r="S462" s="1561"/>
      <c r="T462" s="1562"/>
      <c r="U462" s="1632"/>
      <c r="V462" s="1632"/>
      <c r="W462" s="1554"/>
      <c r="X462" s="1554"/>
      <c r="Y462" s="1554"/>
      <c r="Z462" s="1554"/>
    </row>
    <row r="463" spans="1:27" s="1563" customFormat="1" ht="6.75" customHeight="1">
      <c r="A463" s="1554"/>
      <c r="B463" s="1555"/>
      <c r="C463" s="1554"/>
      <c r="D463" s="2329"/>
      <c r="E463" s="2329"/>
      <c r="F463" s="2329"/>
      <c r="G463" s="2329"/>
      <c r="H463" s="1556"/>
      <c r="I463" s="1557"/>
      <c r="J463" s="1557"/>
      <c r="K463" s="1557"/>
      <c r="L463" s="1558"/>
      <c r="M463" s="2330"/>
      <c r="N463" s="2330"/>
      <c r="O463" s="2330"/>
      <c r="P463" s="2330"/>
      <c r="Q463" s="1559"/>
      <c r="R463" s="1560"/>
      <c r="S463" s="1561"/>
      <c r="T463" s="1564"/>
      <c r="U463" s="1632"/>
      <c r="V463" s="1632"/>
      <c r="W463" s="1554"/>
      <c r="X463" s="1554"/>
      <c r="Y463" s="1554"/>
      <c r="Z463" s="1554"/>
    </row>
    <row r="464" spans="1:27" s="1563" customFormat="1" ht="33.75" customHeight="1">
      <c r="A464" s="1554"/>
      <c r="B464" s="1555"/>
      <c r="C464" s="1554"/>
      <c r="D464" s="2329"/>
      <c r="E464" s="2329"/>
      <c r="F464" s="2329"/>
      <c r="G464" s="2329"/>
      <c r="H464" s="1565"/>
      <c r="I464" s="1632"/>
      <c r="J464" s="1632"/>
      <c r="K464" s="1632"/>
      <c r="L464" s="1558"/>
      <c r="M464" s="2330"/>
      <c r="N464" s="2330"/>
      <c r="O464" s="2330"/>
      <c r="P464" s="2330"/>
      <c r="Q464" s="1559"/>
      <c r="R464" s="1560"/>
      <c r="S464" s="1561"/>
      <c r="T464" s="1564"/>
      <c r="U464" s="1632"/>
      <c r="V464" s="1632"/>
      <c r="W464" s="1554"/>
      <c r="X464" s="1554"/>
      <c r="Y464" s="1554"/>
      <c r="Z464" s="1554"/>
    </row>
    <row r="465" spans="1:26" s="1572" customFormat="1" ht="18.75" customHeight="1">
      <c r="A465" s="1566"/>
      <c r="B465" s="1567"/>
      <c r="C465" s="1566"/>
      <c r="D465" s="2331" t="s">
        <v>907</v>
      </c>
      <c r="E465" s="2331"/>
      <c r="F465" s="2331"/>
      <c r="G465" s="2331"/>
      <c r="H465" s="1568"/>
      <c r="I465" s="1633"/>
      <c r="J465" s="1633"/>
      <c r="K465" s="1633"/>
      <c r="L465" s="1569"/>
      <c r="M465" s="2332" t="s">
        <v>860</v>
      </c>
      <c r="N465" s="2332"/>
      <c r="O465" s="2332"/>
      <c r="P465" s="2332"/>
      <c r="Q465" s="1559"/>
      <c r="R465" s="1560"/>
      <c r="S465" s="1570"/>
      <c r="T465" s="1571"/>
      <c r="U465" s="1631"/>
      <c r="V465" s="1631"/>
      <c r="W465" s="1566"/>
      <c r="X465" s="1566"/>
      <c r="Y465" s="1566"/>
      <c r="Z465" s="1566"/>
    </row>
    <row r="466" spans="1:26" s="1563" customFormat="1" ht="18.75" customHeight="1">
      <c r="A466" s="1554"/>
      <c r="B466" s="1555"/>
      <c r="C466" s="1554"/>
      <c r="D466" s="2327" t="s">
        <v>908</v>
      </c>
      <c r="E466" s="2327"/>
      <c r="F466" s="2327"/>
      <c r="G466" s="2327"/>
      <c r="H466" s="1564"/>
      <c r="I466" s="1635"/>
      <c r="J466" s="1635"/>
      <c r="K466" s="1635"/>
      <c r="L466" s="1558"/>
      <c r="M466" s="2328" t="s">
        <v>861</v>
      </c>
      <c r="N466" s="2328"/>
      <c r="O466" s="2328"/>
      <c r="P466" s="2328"/>
      <c r="Q466" s="1559"/>
      <c r="R466" s="1560"/>
      <c r="S466" s="1561"/>
      <c r="T466" s="1564"/>
      <c r="U466" s="1632"/>
      <c r="V466" s="1632"/>
      <c r="W466" s="1554"/>
      <c r="X466" s="1554"/>
      <c r="Y466" s="1554"/>
      <c r="Z466" s="1554"/>
    </row>
    <row r="467" spans="1:26" s="841" customFormat="1" ht="20.100000000000001" customHeight="1">
      <c r="A467" s="758"/>
      <c r="B467" s="837"/>
      <c r="C467" s="758"/>
      <c r="D467" s="1545"/>
      <c r="E467" s="1545"/>
      <c r="F467" s="1545"/>
      <c r="G467" s="843"/>
      <c r="H467" s="756"/>
      <c r="I467" s="844"/>
      <c r="J467" s="758"/>
      <c r="K467" s="844"/>
      <c r="L467" s="838"/>
      <c r="M467" s="1545"/>
      <c r="N467" s="1522"/>
      <c r="O467" s="1522"/>
      <c r="P467" s="1522"/>
      <c r="Q467" s="840"/>
      <c r="R467" s="842"/>
      <c r="S467" s="755"/>
      <c r="T467" s="756"/>
      <c r="U467" s="1545"/>
      <c r="V467" s="1545"/>
      <c r="W467" s="758"/>
      <c r="X467" s="758"/>
      <c r="Y467" s="758"/>
      <c r="Z467" s="758"/>
    </row>
    <row r="468" spans="1:26" s="841" customFormat="1" ht="19.5" customHeight="1">
      <c r="A468" s="758"/>
      <c r="B468" s="837"/>
      <c r="C468" s="758"/>
      <c r="D468" s="1545"/>
      <c r="E468" s="1545"/>
      <c r="F468" s="1545"/>
      <c r="G468" s="843"/>
      <c r="H468" s="756"/>
      <c r="I468" s="844"/>
      <c r="J468" s="758"/>
      <c r="K468" s="844"/>
      <c r="L468" s="838"/>
      <c r="M468" s="1545"/>
      <c r="N468" s="787"/>
      <c r="O468" s="787"/>
      <c r="P468" s="839"/>
      <c r="Q468" s="840"/>
      <c r="R468" s="842"/>
      <c r="S468" s="755"/>
      <c r="T468" s="756"/>
      <c r="U468" s="1545"/>
      <c r="V468" s="1545"/>
      <c r="W468" s="758"/>
      <c r="X468" s="758"/>
      <c r="Y468" s="758"/>
      <c r="Z468" s="758"/>
    </row>
  </sheetData>
  <mergeCells count="763">
    <mergeCell ref="D466:G466"/>
    <mergeCell ref="M466:P466"/>
    <mergeCell ref="D463:G463"/>
    <mergeCell ref="M463:P463"/>
    <mergeCell ref="D464:G464"/>
    <mergeCell ref="M464:P464"/>
    <mergeCell ref="D465:G465"/>
    <mergeCell ref="M465:P465"/>
    <mergeCell ref="B458:C458"/>
    <mergeCell ref="B459:C459"/>
    <mergeCell ref="B460:C460"/>
    <mergeCell ref="M461:O461"/>
    <mergeCell ref="D462:G462"/>
    <mergeCell ref="M462:P462"/>
    <mergeCell ref="B452:C452"/>
    <mergeCell ref="B453:C453"/>
    <mergeCell ref="B454:C454"/>
    <mergeCell ref="B455:C455"/>
    <mergeCell ref="B456:C456"/>
    <mergeCell ref="B457:C457"/>
    <mergeCell ref="B446:C446"/>
    <mergeCell ref="B447:C447"/>
    <mergeCell ref="B448:C448"/>
    <mergeCell ref="B449:C449"/>
    <mergeCell ref="B450:C450"/>
    <mergeCell ref="B451:C451"/>
    <mergeCell ref="B440:C440"/>
    <mergeCell ref="B441:C441"/>
    <mergeCell ref="B442:C442"/>
    <mergeCell ref="B443:C443"/>
    <mergeCell ref="B444:C444"/>
    <mergeCell ref="B445:C445"/>
    <mergeCell ref="B435:C435"/>
    <mergeCell ref="E435:F435"/>
    <mergeCell ref="B436:R436"/>
    <mergeCell ref="M437:O437"/>
    <mergeCell ref="B438:C438"/>
    <mergeCell ref="B439:C439"/>
    <mergeCell ref="X432:X434"/>
    <mergeCell ref="B433:C434"/>
    <mergeCell ref="D433:D434"/>
    <mergeCell ref="E433:F434"/>
    <mergeCell ref="G433:G434"/>
    <mergeCell ref="H433:H434"/>
    <mergeCell ref="I433:I434"/>
    <mergeCell ref="P432:Q433"/>
    <mergeCell ref="R432:R434"/>
    <mergeCell ref="T432:T434"/>
    <mergeCell ref="U432:U434"/>
    <mergeCell ref="V432:V434"/>
    <mergeCell ref="W432:W434"/>
    <mergeCell ref="M430:O430"/>
    <mergeCell ref="B432:F432"/>
    <mergeCell ref="G432:I432"/>
    <mergeCell ref="J432:J434"/>
    <mergeCell ref="K432:K434"/>
    <mergeCell ref="L432:L434"/>
    <mergeCell ref="M432:M434"/>
    <mergeCell ref="N432:N434"/>
    <mergeCell ref="O432:O434"/>
    <mergeCell ref="B424:C424"/>
    <mergeCell ref="B425:C425"/>
    <mergeCell ref="B426:C426"/>
    <mergeCell ref="B427:C427"/>
    <mergeCell ref="B428:C428"/>
    <mergeCell ref="B429:C429"/>
    <mergeCell ref="B418:C418"/>
    <mergeCell ref="B419:C419"/>
    <mergeCell ref="B420:C420"/>
    <mergeCell ref="B421:C421"/>
    <mergeCell ref="B422:C422"/>
    <mergeCell ref="B423:C423"/>
    <mergeCell ref="B412:C412"/>
    <mergeCell ref="B413:C413"/>
    <mergeCell ref="B414:C414"/>
    <mergeCell ref="B415:C415"/>
    <mergeCell ref="B416:C416"/>
    <mergeCell ref="B417:C417"/>
    <mergeCell ref="B407:C407"/>
    <mergeCell ref="E407:F407"/>
    <mergeCell ref="B408:R408"/>
    <mergeCell ref="M409:O409"/>
    <mergeCell ref="B410:C410"/>
    <mergeCell ref="B411:C411"/>
    <mergeCell ref="V404:V406"/>
    <mergeCell ref="W404:W406"/>
    <mergeCell ref="X404:X406"/>
    <mergeCell ref="B405:C406"/>
    <mergeCell ref="D405:D406"/>
    <mergeCell ref="E405:F406"/>
    <mergeCell ref="G405:G406"/>
    <mergeCell ref="H405:H406"/>
    <mergeCell ref="I405:I406"/>
    <mergeCell ref="N404:N406"/>
    <mergeCell ref="O404:O406"/>
    <mergeCell ref="P404:Q405"/>
    <mergeCell ref="R404:R406"/>
    <mergeCell ref="T404:T406"/>
    <mergeCell ref="U404:U406"/>
    <mergeCell ref="B404:F404"/>
    <mergeCell ref="G404:I404"/>
    <mergeCell ref="J404:J406"/>
    <mergeCell ref="K404:K406"/>
    <mergeCell ref="L404:L406"/>
    <mergeCell ref="M404:M406"/>
    <mergeCell ref="B397:C397"/>
    <mergeCell ref="B398:C398"/>
    <mergeCell ref="B399:C399"/>
    <mergeCell ref="B400:C400"/>
    <mergeCell ref="B401:C401"/>
    <mergeCell ref="M402:O402"/>
    <mergeCell ref="B391:C391"/>
    <mergeCell ref="B392:C392"/>
    <mergeCell ref="B393:C393"/>
    <mergeCell ref="B394:C394"/>
    <mergeCell ref="B395:C395"/>
    <mergeCell ref="B396:C396"/>
    <mergeCell ref="B385:C385"/>
    <mergeCell ref="B386:C386"/>
    <mergeCell ref="B387:C387"/>
    <mergeCell ref="B388:C388"/>
    <mergeCell ref="B389:C389"/>
    <mergeCell ref="B390:C390"/>
    <mergeCell ref="B380:C380"/>
    <mergeCell ref="E380:F380"/>
    <mergeCell ref="B381:R381"/>
    <mergeCell ref="M382:O382"/>
    <mergeCell ref="B383:C383"/>
    <mergeCell ref="B384:C384"/>
    <mergeCell ref="X377:X379"/>
    <mergeCell ref="Y377:Y379"/>
    <mergeCell ref="B378:C379"/>
    <mergeCell ref="D378:D379"/>
    <mergeCell ref="E378:F379"/>
    <mergeCell ref="G378:G379"/>
    <mergeCell ref="H378:H379"/>
    <mergeCell ref="I378:I379"/>
    <mergeCell ref="P377:Q378"/>
    <mergeCell ref="R377:R379"/>
    <mergeCell ref="T377:T379"/>
    <mergeCell ref="U377:U379"/>
    <mergeCell ref="V377:V379"/>
    <mergeCell ref="W377:W379"/>
    <mergeCell ref="M375:O375"/>
    <mergeCell ref="B377:F377"/>
    <mergeCell ref="G377:I377"/>
    <mergeCell ref="J377:J379"/>
    <mergeCell ref="K377:K379"/>
    <mergeCell ref="L377:L379"/>
    <mergeCell ref="M377:M379"/>
    <mergeCell ref="N377:N379"/>
    <mergeCell ref="O377:O379"/>
    <mergeCell ref="B369:C369"/>
    <mergeCell ref="B370:C370"/>
    <mergeCell ref="B371:C371"/>
    <mergeCell ref="B372:C372"/>
    <mergeCell ref="B373:C373"/>
    <mergeCell ref="B374:C374"/>
    <mergeCell ref="B363:C363"/>
    <mergeCell ref="B364:C364"/>
    <mergeCell ref="B365:C365"/>
    <mergeCell ref="B366:C366"/>
    <mergeCell ref="B367:C367"/>
    <mergeCell ref="B368:C368"/>
    <mergeCell ref="B357:C357"/>
    <mergeCell ref="B358:C358"/>
    <mergeCell ref="B359:C359"/>
    <mergeCell ref="B360:C360"/>
    <mergeCell ref="B361:C361"/>
    <mergeCell ref="B362:C362"/>
    <mergeCell ref="B352:C352"/>
    <mergeCell ref="E352:F352"/>
    <mergeCell ref="B353:R353"/>
    <mergeCell ref="M354:O354"/>
    <mergeCell ref="B355:C355"/>
    <mergeCell ref="B356:C356"/>
    <mergeCell ref="X349:X351"/>
    <mergeCell ref="Y349:Y351"/>
    <mergeCell ref="B350:C351"/>
    <mergeCell ref="D350:D351"/>
    <mergeCell ref="E350:F351"/>
    <mergeCell ref="G350:G351"/>
    <mergeCell ref="H350:H351"/>
    <mergeCell ref="I350:I351"/>
    <mergeCell ref="P349:Q350"/>
    <mergeCell ref="R349:R351"/>
    <mergeCell ref="T349:T351"/>
    <mergeCell ref="U349:U351"/>
    <mergeCell ref="V349:V351"/>
    <mergeCell ref="W349:W351"/>
    <mergeCell ref="M347:O347"/>
    <mergeCell ref="B349:F349"/>
    <mergeCell ref="G349:I349"/>
    <mergeCell ref="J349:J351"/>
    <mergeCell ref="K349:K351"/>
    <mergeCell ref="L349:L351"/>
    <mergeCell ref="M349:M351"/>
    <mergeCell ref="N349:N351"/>
    <mergeCell ref="O349:O351"/>
    <mergeCell ref="B341:C341"/>
    <mergeCell ref="B342:C342"/>
    <mergeCell ref="B343:C343"/>
    <mergeCell ref="B344:C344"/>
    <mergeCell ref="B345:C345"/>
    <mergeCell ref="B346:C346"/>
    <mergeCell ref="B335:C335"/>
    <mergeCell ref="B336:C336"/>
    <mergeCell ref="B337:C337"/>
    <mergeCell ref="B338:C338"/>
    <mergeCell ref="B339:C339"/>
    <mergeCell ref="B340:C340"/>
    <mergeCell ref="B329:C329"/>
    <mergeCell ref="B330:C330"/>
    <mergeCell ref="B331:C331"/>
    <mergeCell ref="B332:C332"/>
    <mergeCell ref="B333:C333"/>
    <mergeCell ref="B334:C334"/>
    <mergeCell ref="B324:C324"/>
    <mergeCell ref="E324:F324"/>
    <mergeCell ref="B325:R325"/>
    <mergeCell ref="M326:O326"/>
    <mergeCell ref="B327:C327"/>
    <mergeCell ref="B328:C328"/>
    <mergeCell ref="X321:X323"/>
    <mergeCell ref="Y321:Y323"/>
    <mergeCell ref="B322:C323"/>
    <mergeCell ref="D322:D323"/>
    <mergeCell ref="E322:F323"/>
    <mergeCell ref="G322:G323"/>
    <mergeCell ref="H322:H323"/>
    <mergeCell ref="I322:I323"/>
    <mergeCell ref="P321:Q322"/>
    <mergeCell ref="R321:R323"/>
    <mergeCell ref="T321:T323"/>
    <mergeCell ref="U321:U323"/>
    <mergeCell ref="V321:V323"/>
    <mergeCell ref="W321:W323"/>
    <mergeCell ref="B318:C318"/>
    <mergeCell ref="M319:O319"/>
    <mergeCell ref="B321:F321"/>
    <mergeCell ref="G321:I321"/>
    <mergeCell ref="J321:J323"/>
    <mergeCell ref="K321:K323"/>
    <mergeCell ref="L321:L323"/>
    <mergeCell ref="M321:M323"/>
    <mergeCell ref="N321:N323"/>
    <mergeCell ref="O321:O323"/>
    <mergeCell ref="B312:C312"/>
    <mergeCell ref="B313:C313"/>
    <mergeCell ref="B314:C314"/>
    <mergeCell ref="B315:C315"/>
    <mergeCell ref="B316:C316"/>
    <mergeCell ref="B317:C317"/>
    <mergeCell ref="B306:C306"/>
    <mergeCell ref="B307:C307"/>
    <mergeCell ref="B308:C308"/>
    <mergeCell ref="B309:C309"/>
    <mergeCell ref="B310:C310"/>
    <mergeCell ref="B311:C311"/>
    <mergeCell ref="B300:C300"/>
    <mergeCell ref="B301:C301"/>
    <mergeCell ref="B302:C302"/>
    <mergeCell ref="B303:C303"/>
    <mergeCell ref="B304:C304"/>
    <mergeCell ref="B305:C305"/>
    <mergeCell ref="B295:C295"/>
    <mergeCell ref="E295:F295"/>
    <mergeCell ref="B296:R296"/>
    <mergeCell ref="M297:O297"/>
    <mergeCell ref="B298:C298"/>
    <mergeCell ref="B299:C299"/>
    <mergeCell ref="X292:X294"/>
    <mergeCell ref="Y292:Y294"/>
    <mergeCell ref="B293:C294"/>
    <mergeCell ref="D293:D294"/>
    <mergeCell ref="E293:F294"/>
    <mergeCell ref="G293:G294"/>
    <mergeCell ref="H293:H294"/>
    <mergeCell ref="I293:I294"/>
    <mergeCell ref="P292:Q293"/>
    <mergeCell ref="R292:R294"/>
    <mergeCell ref="T292:T294"/>
    <mergeCell ref="U292:U294"/>
    <mergeCell ref="V292:V294"/>
    <mergeCell ref="W292:W294"/>
    <mergeCell ref="M290:O290"/>
    <mergeCell ref="B292:F292"/>
    <mergeCell ref="G292:I292"/>
    <mergeCell ref="J292:J294"/>
    <mergeCell ref="K292:K294"/>
    <mergeCell ref="L292:L294"/>
    <mergeCell ref="M292:M294"/>
    <mergeCell ref="N292:N294"/>
    <mergeCell ref="O292:O294"/>
    <mergeCell ref="B284:C284"/>
    <mergeCell ref="B285:C285"/>
    <mergeCell ref="B286:C286"/>
    <mergeCell ref="B287:C287"/>
    <mergeCell ref="B288:C288"/>
    <mergeCell ref="B289:C289"/>
    <mergeCell ref="B278:C278"/>
    <mergeCell ref="B279:C279"/>
    <mergeCell ref="B280:C280"/>
    <mergeCell ref="B281:C281"/>
    <mergeCell ref="B282:C282"/>
    <mergeCell ref="B283:C283"/>
    <mergeCell ref="B272:C272"/>
    <mergeCell ref="B273:C273"/>
    <mergeCell ref="B274:C274"/>
    <mergeCell ref="B275:C275"/>
    <mergeCell ref="B276:C276"/>
    <mergeCell ref="B277:C277"/>
    <mergeCell ref="B267:C267"/>
    <mergeCell ref="E267:F267"/>
    <mergeCell ref="B268:R268"/>
    <mergeCell ref="M269:O269"/>
    <mergeCell ref="B270:C270"/>
    <mergeCell ref="B271:C271"/>
    <mergeCell ref="X264:X266"/>
    <mergeCell ref="Y264:Y266"/>
    <mergeCell ref="B265:C266"/>
    <mergeCell ref="D265:D266"/>
    <mergeCell ref="E265:F266"/>
    <mergeCell ref="G265:G266"/>
    <mergeCell ref="H265:H266"/>
    <mergeCell ref="I265:I266"/>
    <mergeCell ref="P264:Q265"/>
    <mergeCell ref="R264:R266"/>
    <mergeCell ref="T264:T266"/>
    <mergeCell ref="U264:U266"/>
    <mergeCell ref="V264:V266"/>
    <mergeCell ref="W264:W266"/>
    <mergeCell ref="M262:O262"/>
    <mergeCell ref="B264:F264"/>
    <mergeCell ref="G264:I264"/>
    <mergeCell ref="J264:J266"/>
    <mergeCell ref="K264:K266"/>
    <mergeCell ref="L264:L266"/>
    <mergeCell ref="M264:M266"/>
    <mergeCell ref="N264:N266"/>
    <mergeCell ref="O264:O266"/>
    <mergeCell ref="B256:C256"/>
    <mergeCell ref="B257:C257"/>
    <mergeCell ref="B258:C258"/>
    <mergeCell ref="B259:C259"/>
    <mergeCell ref="B260:C260"/>
    <mergeCell ref="B261:C261"/>
    <mergeCell ref="B250:C250"/>
    <mergeCell ref="B251:C251"/>
    <mergeCell ref="B252:C252"/>
    <mergeCell ref="B253:C253"/>
    <mergeCell ref="B254:C254"/>
    <mergeCell ref="B255:C255"/>
    <mergeCell ref="B244:C244"/>
    <mergeCell ref="B245:C245"/>
    <mergeCell ref="B246:C246"/>
    <mergeCell ref="B247:C247"/>
    <mergeCell ref="B248:C248"/>
    <mergeCell ref="B249:C249"/>
    <mergeCell ref="B239:C239"/>
    <mergeCell ref="E239:F239"/>
    <mergeCell ref="B240:R240"/>
    <mergeCell ref="M241:O241"/>
    <mergeCell ref="B242:C242"/>
    <mergeCell ref="B243:C243"/>
    <mergeCell ref="X236:X238"/>
    <mergeCell ref="Y236:Y238"/>
    <mergeCell ref="B237:C238"/>
    <mergeCell ref="D237:D238"/>
    <mergeCell ref="E237:F238"/>
    <mergeCell ref="G237:G238"/>
    <mergeCell ref="H237:H238"/>
    <mergeCell ref="I237:I238"/>
    <mergeCell ref="P236:Q237"/>
    <mergeCell ref="R236:R238"/>
    <mergeCell ref="T236:T238"/>
    <mergeCell ref="U236:U238"/>
    <mergeCell ref="V236:V238"/>
    <mergeCell ref="W236:W238"/>
    <mergeCell ref="M234:O234"/>
    <mergeCell ref="B236:F236"/>
    <mergeCell ref="G236:I236"/>
    <mergeCell ref="J236:J238"/>
    <mergeCell ref="K236:K238"/>
    <mergeCell ref="L236:L238"/>
    <mergeCell ref="M236:M238"/>
    <mergeCell ref="N236:N238"/>
    <mergeCell ref="O236:O238"/>
    <mergeCell ref="B228:C228"/>
    <mergeCell ref="B229:C229"/>
    <mergeCell ref="B230:C230"/>
    <mergeCell ref="B231:C231"/>
    <mergeCell ref="B232:C232"/>
    <mergeCell ref="B233:C233"/>
    <mergeCell ref="B222:C222"/>
    <mergeCell ref="B223:C223"/>
    <mergeCell ref="B224:C224"/>
    <mergeCell ref="B225:C225"/>
    <mergeCell ref="B226:C226"/>
    <mergeCell ref="B227:C227"/>
    <mergeCell ref="B216:C216"/>
    <mergeCell ref="B217:C217"/>
    <mergeCell ref="B218:C218"/>
    <mergeCell ref="B219:C219"/>
    <mergeCell ref="B220:C220"/>
    <mergeCell ref="B221:C221"/>
    <mergeCell ref="B211:C211"/>
    <mergeCell ref="E211:F211"/>
    <mergeCell ref="B212:R212"/>
    <mergeCell ref="M213:O213"/>
    <mergeCell ref="B214:C214"/>
    <mergeCell ref="B215:C215"/>
    <mergeCell ref="X208:X210"/>
    <mergeCell ref="Y208:Y210"/>
    <mergeCell ref="B209:C210"/>
    <mergeCell ref="D209:D210"/>
    <mergeCell ref="E209:F210"/>
    <mergeCell ref="G209:G210"/>
    <mergeCell ref="H209:H210"/>
    <mergeCell ref="I209:I210"/>
    <mergeCell ref="P208:Q209"/>
    <mergeCell ref="R208:R210"/>
    <mergeCell ref="T208:T210"/>
    <mergeCell ref="U208:U210"/>
    <mergeCell ref="V208:V210"/>
    <mergeCell ref="W208:W210"/>
    <mergeCell ref="M206:O206"/>
    <mergeCell ref="B208:F208"/>
    <mergeCell ref="G208:I208"/>
    <mergeCell ref="J208:J210"/>
    <mergeCell ref="K208:K210"/>
    <mergeCell ref="L208:L210"/>
    <mergeCell ref="M208:M210"/>
    <mergeCell ref="N208:N210"/>
    <mergeCell ref="O208:O210"/>
    <mergeCell ref="B200:C200"/>
    <mergeCell ref="B201:C201"/>
    <mergeCell ref="B202:C202"/>
    <mergeCell ref="B203:C203"/>
    <mergeCell ref="B204:C204"/>
    <mergeCell ref="B205:C205"/>
    <mergeCell ref="B194:C194"/>
    <mergeCell ref="B195:C195"/>
    <mergeCell ref="B196:C196"/>
    <mergeCell ref="B197:C197"/>
    <mergeCell ref="B198:C198"/>
    <mergeCell ref="B199:C199"/>
    <mergeCell ref="B188:C188"/>
    <mergeCell ref="B189:C189"/>
    <mergeCell ref="B190:C190"/>
    <mergeCell ref="B191:C191"/>
    <mergeCell ref="B192:C192"/>
    <mergeCell ref="B193:C193"/>
    <mergeCell ref="B183:C183"/>
    <mergeCell ref="E183:F183"/>
    <mergeCell ref="B184:R184"/>
    <mergeCell ref="M185:O185"/>
    <mergeCell ref="B186:C186"/>
    <mergeCell ref="B187:C187"/>
    <mergeCell ref="X180:X182"/>
    <mergeCell ref="Y180:Y182"/>
    <mergeCell ref="B181:C182"/>
    <mergeCell ref="D181:D182"/>
    <mergeCell ref="E181:F182"/>
    <mergeCell ref="G181:G182"/>
    <mergeCell ref="H181:H182"/>
    <mergeCell ref="I181:I182"/>
    <mergeCell ref="P180:Q181"/>
    <mergeCell ref="R180:R182"/>
    <mergeCell ref="T180:T182"/>
    <mergeCell ref="U180:U182"/>
    <mergeCell ref="V180:V182"/>
    <mergeCell ref="W180:W182"/>
    <mergeCell ref="M178:O178"/>
    <mergeCell ref="B180:F180"/>
    <mergeCell ref="G180:I180"/>
    <mergeCell ref="J180:J182"/>
    <mergeCell ref="K180:K182"/>
    <mergeCell ref="L180:L182"/>
    <mergeCell ref="M180:M182"/>
    <mergeCell ref="N180:N182"/>
    <mergeCell ref="O180:O182"/>
    <mergeCell ref="B172:C172"/>
    <mergeCell ref="B173:C173"/>
    <mergeCell ref="B174:C174"/>
    <mergeCell ref="B175:C175"/>
    <mergeCell ref="B176:C176"/>
    <mergeCell ref="B177:C177"/>
    <mergeCell ref="B166:C166"/>
    <mergeCell ref="B167:C167"/>
    <mergeCell ref="B168:C168"/>
    <mergeCell ref="B169:C169"/>
    <mergeCell ref="B170:C170"/>
    <mergeCell ref="B171:C171"/>
    <mergeCell ref="B160:C160"/>
    <mergeCell ref="B161:C161"/>
    <mergeCell ref="B162:C162"/>
    <mergeCell ref="B163:C163"/>
    <mergeCell ref="B164:C164"/>
    <mergeCell ref="B165:C165"/>
    <mergeCell ref="B155:C155"/>
    <mergeCell ref="E155:F155"/>
    <mergeCell ref="B156:R156"/>
    <mergeCell ref="M157:O157"/>
    <mergeCell ref="B158:C158"/>
    <mergeCell ref="B159:C159"/>
    <mergeCell ref="X152:X154"/>
    <mergeCell ref="Y152:Y154"/>
    <mergeCell ref="B153:C154"/>
    <mergeCell ref="D153:D154"/>
    <mergeCell ref="E153:F154"/>
    <mergeCell ref="G153:G154"/>
    <mergeCell ref="H153:H154"/>
    <mergeCell ref="I153:I154"/>
    <mergeCell ref="P152:Q153"/>
    <mergeCell ref="R152:R154"/>
    <mergeCell ref="T152:T154"/>
    <mergeCell ref="U152:U154"/>
    <mergeCell ref="V152:V154"/>
    <mergeCell ref="W152:W154"/>
    <mergeCell ref="M150:O150"/>
    <mergeCell ref="B152:F152"/>
    <mergeCell ref="G152:I152"/>
    <mergeCell ref="J152:J154"/>
    <mergeCell ref="K152:K154"/>
    <mergeCell ref="L152:L154"/>
    <mergeCell ref="M152:M154"/>
    <mergeCell ref="N152:N154"/>
    <mergeCell ref="O152:O154"/>
    <mergeCell ref="B144:C144"/>
    <mergeCell ref="B145:C145"/>
    <mergeCell ref="B146:C146"/>
    <mergeCell ref="B147:C147"/>
    <mergeCell ref="B148:C148"/>
    <mergeCell ref="B149:C149"/>
    <mergeCell ref="B138:C138"/>
    <mergeCell ref="B139:C139"/>
    <mergeCell ref="B140:C140"/>
    <mergeCell ref="B141:C141"/>
    <mergeCell ref="B142:C142"/>
    <mergeCell ref="B143:C143"/>
    <mergeCell ref="B132:C132"/>
    <mergeCell ref="B133:C133"/>
    <mergeCell ref="B134:C134"/>
    <mergeCell ref="B135:C135"/>
    <mergeCell ref="B136:C136"/>
    <mergeCell ref="B137:C137"/>
    <mergeCell ref="B127:C127"/>
    <mergeCell ref="E127:F127"/>
    <mergeCell ref="B128:R128"/>
    <mergeCell ref="M129:O129"/>
    <mergeCell ref="B130:C130"/>
    <mergeCell ref="B131:C131"/>
    <mergeCell ref="X124:X126"/>
    <mergeCell ref="Y124:Y126"/>
    <mergeCell ref="B125:C126"/>
    <mergeCell ref="D125:D126"/>
    <mergeCell ref="E125:F126"/>
    <mergeCell ref="G125:G126"/>
    <mergeCell ref="H125:H126"/>
    <mergeCell ref="I125:I126"/>
    <mergeCell ref="P124:Q125"/>
    <mergeCell ref="R124:R126"/>
    <mergeCell ref="T124:T126"/>
    <mergeCell ref="U124:U126"/>
    <mergeCell ref="V124:V126"/>
    <mergeCell ref="W124:W126"/>
    <mergeCell ref="M122:O122"/>
    <mergeCell ref="B124:F124"/>
    <mergeCell ref="G124:I124"/>
    <mergeCell ref="J124:J126"/>
    <mergeCell ref="K124:K126"/>
    <mergeCell ref="L124:L126"/>
    <mergeCell ref="M124:M126"/>
    <mergeCell ref="N124:N126"/>
    <mergeCell ref="O124:O126"/>
    <mergeCell ref="B116:C116"/>
    <mergeCell ref="B117:C117"/>
    <mergeCell ref="B118:C118"/>
    <mergeCell ref="B119:C119"/>
    <mergeCell ref="B120:C120"/>
    <mergeCell ref="B121:C121"/>
    <mergeCell ref="B110:C110"/>
    <mergeCell ref="B111:C111"/>
    <mergeCell ref="B112:C112"/>
    <mergeCell ref="B113:C113"/>
    <mergeCell ref="B114:C114"/>
    <mergeCell ref="B115:C115"/>
    <mergeCell ref="B104:C104"/>
    <mergeCell ref="B105:C105"/>
    <mergeCell ref="B106:C106"/>
    <mergeCell ref="B107:C107"/>
    <mergeCell ref="B108:C108"/>
    <mergeCell ref="B109:C109"/>
    <mergeCell ref="B99:C99"/>
    <mergeCell ref="E99:F99"/>
    <mergeCell ref="B100:R100"/>
    <mergeCell ref="M101:O101"/>
    <mergeCell ref="B102:C102"/>
    <mergeCell ref="B103:C103"/>
    <mergeCell ref="X96:X98"/>
    <mergeCell ref="Y96:Y98"/>
    <mergeCell ref="B97:C98"/>
    <mergeCell ref="D97:D98"/>
    <mergeCell ref="E97:F98"/>
    <mergeCell ref="G97:G98"/>
    <mergeCell ref="H97:H98"/>
    <mergeCell ref="I97:I98"/>
    <mergeCell ref="P96:Q97"/>
    <mergeCell ref="R96:R98"/>
    <mergeCell ref="T96:T98"/>
    <mergeCell ref="U96:U98"/>
    <mergeCell ref="V96:V98"/>
    <mergeCell ref="W96:W98"/>
    <mergeCell ref="M94:O94"/>
    <mergeCell ref="B96:F96"/>
    <mergeCell ref="G96:I96"/>
    <mergeCell ref="J96:J98"/>
    <mergeCell ref="K96:K98"/>
    <mergeCell ref="L96:L98"/>
    <mergeCell ref="M96:M98"/>
    <mergeCell ref="N96:N98"/>
    <mergeCell ref="O96:O98"/>
    <mergeCell ref="B88:C88"/>
    <mergeCell ref="B89:C89"/>
    <mergeCell ref="B90:C90"/>
    <mergeCell ref="B91:C91"/>
    <mergeCell ref="B92:C92"/>
    <mergeCell ref="B93:C93"/>
    <mergeCell ref="B82:C82"/>
    <mergeCell ref="B83:C83"/>
    <mergeCell ref="B84:C84"/>
    <mergeCell ref="B85:C85"/>
    <mergeCell ref="B86:C86"/>
    <mergeCell ref="B87:C87"/>
    <mergeCell ref="B76:C76"/>
    <mergeCell ref="B77:C77"/>
    <mergeCell ref="B78:C78"/>
    <mergeCell ref="B79:C79"/>
    <mergeCell ref="B80:C80"/>
    <mergeCell ref="B81:C81"/>
    <mergeCell ref="B71:C71"/>
    <mergeCell ref="E71:F71"/>
    <mergeCell ref="B72:R72"/>
    <mergeCell ref="M73:O73"/>
    <mergeCell ref="B74:C74"/>
    <mergeCell ref="B75:C75"/>
    <mergeCell ref="X68:X70"/>
    <mergeCell ref="Y68:Y70"/>
    <mergeCell ref="B69:C70"/>
    <mergeCell ref="D69:D70"/>
    <mergeCell ref="E69:F70"/>
    <mergeCell ref="G69:G70"/>
    <mergeCell ref="H69:H70"/>
    <mergeCell ref="I69:I70"/>
    <mergeCell ref="P68:Q69"/>
    <mergeCell ref="R68:R70"/>
    <mergeCell ref="T68:T70"/>
    <mergeCell ref="U68:U70"/>
    <mergeCell ref="V68:V70"/>
    <mergeCell ref="W68:W70"/>
    <mergeCell ref="M66:O66"/>
    <mergeCell ref="B68:F68"/>
    <mergeCell ref="G68:I68"/>
    <mergeCell ref="J68:J70"/>
    <mergeCell ref="K68:K70"/>
    <mergeCell ref="L68:L70"/>
    <mergeCell ref="M68:M70"/>
    <mergeCell ref="N68:N70"/>
    <mergeCell ref="O68:O70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57:C57"/>
    <mergeCell ref="B58:C58"/>
    <mergeCell ref="B59:C59"/>
    <mergeCell ref="B48:C48"/>
    <mergeCell ref="B49:C49"/>
    <mergeCell ref="B50:C50"/>
    <mergeCell ref="B51:C51"/>
    <mergeCell ref="B52:C52"/>
    <mergeCell ref="B53:C53"/>
    <mergeCell ref="B43:C43"/>
    <mergeCell ref="E43:F43"/>
    <mergeCell ref="B44:R44"/>
    <mergeCell ref="M45:O45"/>
    <mergeCell ref="B46:C46"/>
    <mergeCell ref="B47:C47"/>
    <mergeCell ref="V40:V42"/>
    <mergeCell ref="W40:W42"/>
    <mergeCell ref="X40:X42"/>
    <mergeCell ref="Y40:Y42"/>
    <mergeCell ref="B41:C42"/>
    <mergeCell ref="D41:D42"/>
    <mergeCell ref="E41:F42"/>
    <mergeCell ref="G41:G42"/>
    <mergeCell ref="H41:H42"/>
    <mergeCell ref="I41:I42"/>
    <mergeCell ref="N40:N42"/>
    <mergeCell ref="O40:O42"/>
    <mergeCell ref="P40:Q41"/>
    <mergeCell ref="R40:R42"/>
    <mergeCell ref="T40:T42"/>
    <mergeCell ref="U40:U42"/>
    <mergeCell ref="B40:F40"/>
    <mergeCell ref="G40:I40"/>
    <mergeCell ref="J40:J42"/>
    <mergeCell ref="K40:K42"/>
    <mergeCell ref="L40:L42"/>
    <mergeCell ref="M40:M42"/>
    <mergeCell ref="B33:C33"/>
    <mergeCell ref="B34:C34"/>
    <mergeCell ref="B35:C35"/>
    <mergeCell ref="B36:C36"/>
    <mergeCell ref="B37:C37"/>
    <mergeCell ref="M38:O38"/>
    <mergeCell ref="B27:C27"/>
    <mergeCell ref="B28:C28"/>
    <mergeCell ref="B29:C29"/>
    <mergeCell ref="B30:C30"/>
    <mergeCell ref="B31:C31"/>
    <mergeCell ref="B32:C32"/>
    <mergeCell ref="B21:C21"/>
    <mergeCell ref="B22:C22"/>
    <mergeCell ref="B23:C23"/>
    <mergeCell ref="B24:C24"/>
    <mergeCell ref="B25:C25"/>
    <mergeCell ref="B26:C26"/>
    <mergeCell ref="B16:C16"/>
    <mergeCell ref="E16:F16"/>
    <mergeCell ref="B17:R17"/>
    <mergeCell ref="B18:C18"/>
    <mergeCell ref="B19:C19"/>
    <mergeCell ref="B20:C20"/>
    <mergeCell ref="Y13:Y15"/>
    <mergeCell ref="B14:C15"/>
    <mergeCell ref="D14:D15"/>
    <mergeCell ref="E14:F15"/>
    <mergeCell ref="G14:G15"/>
    <mergeCell ref="H14:H15"/>
    <mergeCell ref="I14:I15"/>
    <mergeCell ref="P13:Q14"/>
    <mergeCell ref="R13:R15"/>
    <mergeCell ref="T13:T15"/>
    <mergeCell ref="U13:V14"/>
    <mergeCell ref="W13:W15"/>
    <mergeCell ref="X13:X15"/>
    <mergeCell ref="B2:R2"/>
    <mergeCell ref="B3:R3"/>
    <mergeCell ref="B13:F13"/>
    <mergeCell ref="G13:I13"/>
    <mergeCell ref="J13:J15"/>
    <mergeCell ref="K13:K15"/>
    <mergeCell ref="L13:L15"/>
    <mergeCell ref="M13:M15"/>
    <mergeCell ref="N13:N15"/>
    <mergeCell ref="O13:O15"/>
  </mergeCells>
  <pageMargins left="0.3" right="0" top="0.5" bottom="0.51" header="0.31496062992126" footer="0.31496062992126"/>
  <pageSetup paperSize="5" scale="77" orientation="landscape" r:id="rId1"/>
  <headerFooter scaleWithDoc="0">
    <oddFooter>&amp;C&amp;P&amp;R&amp;A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S32"/>
  <sheetViews>
    <sheetView topLeftCell="A7" zoomScale="85" zoomScaleNormal="85" workbookViewId="0">
      <selection activeCell="P29" sqref="P29:S29"/>
    </sheetView>
  </sheetViews>
  <sheetFormatPr defaultColWidth="9.140625" defaultRowHeight="12.75"/>
  <cols>
    <col min="1" max="1" width="3.140625" customWidth="1"/>
    <col min="2" max="2" width="4.28515625" customWidth="1"/>
    <col min="3" max="3" width="11" bestFit="1" customWidth="1"/>
    <col min="4" max="4" width="17.28515625" customWidth="1"/>
    <col min="5" max="5" width="1.5703125" customWidth="1"/>
    <col min="6" max="7" width="10.28515625" style="100" customWidth="1"/>
    <col min="8" max="8" width="11.140625" style="100" customWidth="1"/>
    <col min="9" max="9" width="8.85546875" style="100" customWidth="1"/>
    <col min="10" max="11" width="8" style="100" customWidth="1"/>
    <col min="12" max="12" width="8.5703125" style="100" customWidth="1"/>
    <col min="13" max="17" width="9" style="100" customWidth="1"/>
    <col min="18" max="18" width="18.42578125" customWidth="1"/>
    <col min="19" max="19" width="11.140625" customWidth="1"/>
  </cols>
  <sheetData>
    <row r="1" spans="1:19" s="13" customFormat="1" ht="20.100000000000001" customHeight="1">
      <c r="A1" s="23"/>
      <c r="B1" s="1883" t="s">
        <v>872</v>
      </c>
      <c r="C1" s="1883"/>
      <c r="D1" s="1883"/>
      <c r="E1" s="1883"/>
      <c r="F1" s="1883"/>
      <c r="G1" s="1883"/>
      <c r="H1" s="1883"/>
      <c r="I1" s="1883"/>
      <c r="J1" s="1883"/>
      <c r="K1" s="1883"/>
      <c r="L1" s="1883"/>
      <c r="M1" s="1883"/>
      <c r="N1" s="1883"/>
      <c r="O1" s="1883"/>
      <c r="P1" s="1883"/>
      <c r="Q1" s="1883"/>
      <c r="R1" s="1883"/>
      <c r="S1" s="1883"/>
    </row>
    <row r="2" spans="1:19" s="13" customFormat="1" ht="20.100000000000001" customHeight="1">
      <c r="A2" s="23"/>
      <c r="B2" s="1882" t="s">
        <v>894</v>
      </c>
      <c r="C2" s="1882"/>
      <c r="D2" s="1882"/>
      <c r="E2" s="1882"/>
      <c r="F2" s="1882"/>
      <c r="G2" s="1882"/>
      <c r="H2" s="1882"/>
      <c r="I2" s="1882"/>
      <c r="J2" s="1882"/>
      <c r="K2" s="1882"/>
      <c r="L2" s="1882"/>
      <c r="M2" s="1882"/>
      <c r="N2" s="1882"/>
      <c r="O2" s="1882"/>
      <c r="P2" s="1882"/>
      <c r="Q2" s="1882"/>
      <c r="R2" s="1882"/>
      <c r="S2" s="1882"/>
    </row>
    <row r="3" spans="1:19" s="11" customFormat="1"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</row>
    <row r="4" spans="1:19" s="23" customFormat="1" ht="16.5" customHeight="1">
      <c r="B4" s="1886" t="str">
        <f>'KIB A'!B3</f>
        <v>Provinsi</v>
      </c>
      <c r="C4" s="1886"/>
      <c r="D4" s="1886"/>
      <c r="E4" s="149" t="s">
        <v>1</v>
      </c>
      <c r="F4" s="1887" t="str">
        <f>'KIB A'!G3</f>
        <v>DAERAH KHUSUS IBUKOTA JAKARTA</v>
      </c>
      <c r="G4" s="1887"/>
      <c r="H4" s="1887"/>
      <c r="I4" s="1887"/>
      <c r="J4" s="1887"/>
      <c r="K4" s="1887"/>
      <c r="L4" s="1887"/>
      <c r="M4" s="150"/>
      <c r="N4" s="150"/>
      <c r="O4" s="150"/>
      <c r="P4" s="150"/>
      <c r="Q4" s="150"/>
    </row>
    <row r="5" spans="1:19" s="23" customFormat="1" ht="16.5" customHeight="1">
      <c r="B5" s="1886" t="str">
        <f>'KIB A'!B4</f>
        <v>Kab./Kota</v>
      </c>
      <c r="C5" s="1886"/>
      <c r="D5" s="1886"/>
      <c r="E5" s="149" t="s">
        <v>1</v>
      </c>
      <c r="F5" s="1887" t="str">
        <f>'KIB A'!G4</f>
        <v>KOTA JAKARTA TIMUR</v>
      </c>
      <c r="G5" s="1887"/>
      <c r="H5" s="1887"/>
      <c r="I5" s="1887"/>
      <c r="J5" s="1887"/>
      <c r="K5" s="1887"/>
      <c r="L5" s="1887"/>
      <c r="M5" s="150"/>
      <c r="N5" s="150"/>
      <c r="O5" s="150"/>
      <c r="P5" s="150"/>
      <c r="Q5" s="150"/>
    </row>
    <row r="6" spans="1:19" s="23" customFormat="1" ht="16.5" customHeight="1">
      <c r="B6" s="1886" t="str">
        <f>'KIB A'!B5</f>
        <v>Bidang</v>
      </c>
      <c r="C6" s="1886"/>
      <c r="D6" s="1886"/>
      <c r="E6" s="149" t="s">
        <v>1</v>
      </c>
      <c r="F6" s="1887" t="str">
        <f>'KIB A'!G5</f>
        <v>BIDANG KESEHATAN</v>
      </c>
      <c r="G6" s="1887"/>
      <c r="H6" s="1887"/>
      <c r="I6" s="1887"/>
      <c r="J6" s="1887"/>
      <c r="K6" s="1887"/>
      <c r="L6" s="1887"/>
      <c r="M6" s="150"/>
      <c r="N6" s="150"/>
      <c r="O6" s="150"/>
      <c r="P6" s="150"/>
      <c r="Q6" s="150"/>
    </row>
    <row r="7" spans="1:19" s="23" customFormat="1" ht="16.5" customHeight="1">
      <c r="B7" s="1886" t="str">
        <f>'KIB A'!B6</f>
        <v>Unit Organisasi</v>
      </c>
      <c r="C7" s="1886"/>
      <c r="D7" s="1886"/>
      <c r="E7" s="149" t="s">
        <v>1</v>
      </c>
      <c r="F7" s="1887" t="str">
        <f>'KIB A'!G6</f>
        <v>SUDIN KESEHATAN MASYARAKAT</v>
      </c>
      <c r="G7" s="1887"/>
      <c r="H7" s="1887"/>
      <c r="I7" s="1887"/>
      <c r="J7" s="1887"/>
      <c r="K7" s="1887"/>
      <c r="L7" s="1887"/>
      <c r="M7" s="150"/>
      <c r="N7" s="150"/>
      <c r="O7" s="150"/>
      <c r="P7" s="150"/>
      <c r="Q7" s="150"/>
    </row>
    <row r="8" spans="1:19" s="23" customFormat="1" ht="16.5" customHeight="1">
      <c r="B8" s="1886" t="str">
        <f>'KIB A'!B7</f>
        <v>Sub Unit Organisasi</v>
      </c>
      <c r="C8" s="1886"/>
      <c r="D8" s="1886"/>
      <c r="E8" s="149" t="s">
        <v>1</v>
      </c>
      <c r="F8" s="1887" t="str">
        <f>'KIB A'!G7</f>
        <v>PKM KEC. MATRAMAN</v>
      </c>
      <c r="G8" s="1887"/>
      <c r="H8" s="1887"/>
      <c r="I8" s="1887"/>
      <c r="J8" s="1887"/>
      <c r="K8" s="1887"/>
      <c r="L8" s="1887"/>
      <c r="M8" s="150"/>
      <c r="N8" s="150"/>
      <c r="O8" s="150"/>
      <c r="P8" s="150"/>
      <c r="Q8" s="150"/>
    </row>
    <row r="9" spans="1:19" s="23" customFormat="1" ht="16.5" customHeight="1">
      <c r="B9" s="1886" t="str">
        <f>'KIB A'!B8</f>
        <v>U P B</v>
      </c>
      <c r="C9" s="1886"/>
      <c r="D9" s="1886"/>
      <c r="E9" s="149" t="s">
        <v>1</v>
      </c>
      <c r="F9" s="1887" t="str">
        <f>'KIB A'!G8</f>
        <v>PKM KEC. MATRAMAN</v>
      </c>
      <c r="G9" s="1887"/>
      <c r="H9" s="1887"/>
      <c r="I9" s="1887"/>
      <c r="J9" s="1887"/>
      <c r="K9" s="1887"/>
      <c r="L9" s="1887"/>
      <c r="M9" s="150"/>
      <c r="N9" s="150"/>
      <c r="O9" s="150"/>
      <c r="P9" s="150"/>
      <c r="Q9" s="150"/>
    </row>
    <row r="10" spans="1:19" s="23" customFormat="1" ht="16.5" customHeight="1">
      <c r="B10" s="1886" t="str">
        <f>'KIB A'!B9</f>
        <v xml:space="preserve">NO. KODE LOKASI </v>
      </c>
      <c r="C10" s="1886"/>
      <c r="D10" s="1886"/>
      <c r="E10" s="149" t="s">
        <v>1</v>
      </c>
      <c r="F10" s="1887" t="str">
        <f>'KIB A'!G9</f>
        <v>11.09.05.07.01.09.57.00</v>
      </c>
      <c r="G10" s="1887"/>
      <c r="H10" s="1887"/>
      <c r="I10" s="1887"/>
      <c r="J10" s="1887"/>
      <c r="K10" s="1887"/>
      <c r="L10" s="1887"/>
      <c r="M10" s="150"/>
      <c r="N10" s="150"/>
      <c r="O10" s="150"/>
      <c r="P10" s="150"/>
      <c r="Q10" s="150"/>
    </row>
    <row r="11" spans="1:19" s="11" customFormat="1" ht="13.5" thickBot="1"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</row>
    <row r="12" spans="1:19" s="104" customFormat="1" ht="17.25" customHeight="1">
      <c r="B12" s="1890" t="s">
        <v>873</v>
      </c>
      <c r="C12" s="1892" t="s">
        <v>874</v>
      </c>
      <c r="D12" s="1893"/>
      <c r="E12" s="1893"/>
      <c r="F12" s="1888" t="s">
        <v>786</v>
      </c>
      <c r="G12" s="1888"/>
      <c r="H12" s="1888" t="s">
        <v>875</v>
      </c>
      <c r="I12" s="1888" t="s">
        <v>876</v>
      </c>
      <c r="J12" s="1888" t="s">
        <v>890</v>
      </c>
      <c r="K12" s="1888" t="s">
        <v>891</v>
      </c>
      <c r="L12" s="1888" t="s">
        <v>877</v>
      </c>
      <c r="M12" s="1888" t="s">
        <v>878</v>
      </c>
      <c r="N12" s="1888"/>
      <c r="O12" s="1888" t="s">
        <v>777</v>
      </c>
      <c r="P12" s="1888" t="s">
        <v>817</v>
      </c>
      <c r="Q12" s="1888" t="s">
        <v>779</v>
      </c>
      <c r="R12" s="1893" t="s">
        <v>23</v>
      </c>
      <c r="S12" s="1900" t="s">
        <v>17</v>
      </c>
    </row>
    <row r="13" spans="1:19" s="104" customFormat="1" ht="28.5" customHeight="1" thickBot="1">
      <c r="B13" s="1891"/>
      <c r="C13" s="1894"/>
      <c r="D13" s="1895"/>
      <c r="E13" s="1895"/>
      <c r="F13" s="105" t="s">
        <v>19</v>
      </c>
      <c r="G13" s="105" t="s">
        <v>20</v>
      </c>
      <c r="H13" s="1889"/>
      <c r="I13" s="1889"/>
      <c r="J13" s="1889"/>
      <c r="K13" s="1889"/>
      <c r="L13" s="1889"/>
      <c r="M13" s="105" t="s">
        <v>785</v>
      </c>
      <c r="N13" s="105" t="s">
        <v>786</v>
      </c>
      <c r="O13" s="1889"/>
      <c r="P13" s="1889"/>
      <c r="Q13" s="1889"/>
      <c r="R13" s="1895"/>
      <c r="S13" s="1901"/>
    </row>
    <row r="14" spans="1:19" s="29" customFormat="1" ht="10.5" customHeight="1">
      <c r="B14" s="151">
        <v>1</v>
      </c>
      <c r="C14" s="1902">
        <v>2</v>
      </c>
      <c r="D14" s="1903"/>
      <c r="E14" s="1903"/>
      <c r="F14" s="152">
        <v>3</v>
      </c>
      <c r="G14" s="152">
        <v>4</v>
      </c>
      <c r="H14" s="152">
        <v>5</v>
      </c>
      <c r="I14" s="152">
        <v>6</v>
      </c>
      <c r="J14" s="152">
        <v>7</v>
      </c>
      <c r="K14" s="152">
        <v>8</v>
      </c>
      <c r="L14" s="152">
        <v>9</v>
      </c>
      <c r="M14" s="152">
        <v>10</v>
      </c>
      <c r="N14" s="152">
        <v>11</v>
      </c>
      <c r="O14" s="152">
        <v>12</v>
      </c>
      <c r="P14" s="152">
        <v>13</v>
      </c>
      <c r="Q14" s="152">
        <v>14</v>
      </c>
      <c r="R14" s="152">
        <v>15</v>
      </c>
      <c r="S14" s="153">
        <v>16</v>
      </c>
    </row>
    <row r="15" spans="1:19" s="11" customFormat="1" ht="13.5" customHeight="1">
      <c r="B15" s="154"/>
      <c r="C15" s="155"/>
      <c r="D15" s="155"/>
      <c r="E15" s="155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5"/>
      <c r="S15" s="157"/>
    </row>
    <row r="16" spans="1:19" s="11" customFormat="1" hidden="1">
      <c r="B16" s="158"/>
      <c r="C16" s="159"/>
      <c r="D16" s="38"/>
      <c r="E16" s="160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2"/>
      <c r="S16" s="163"/>
    </row>
    <row r="17" spans="2:19" s="11" customFormat="1" ht="24" customHeight="1">
      <c r="B17" s="158"/>
      <c r="C17" s="159"/>
      <c r="D17" s="38"/>
      <c r="E17" s="160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2"/>
      <c r="S17" s="163"/>
    </row>
    <row r="18" spans="2:19" s="1767" customFormat="1" ht="24" customHeight="1">
      <c r="B18" s="171">
        <v>1</v>
      </c>
      <c r="C18" s="1898" t="s">
        <v>1406</v>
      </c>
      <c r="D18" s="1899"/>
      <c r="E18" s="125"/>
      <c r="F18" s="172" t="s">
        <v>43</v>
      </c>
      <c r="G18" s="172" t="s">
        <v>43</v>
      </c>
      <c r="H18" s="172" t="s">
        <v>43</v>
      </c>
      <c r="I18" s="172">
        <v>6</v>
      </c>
      <c r="J18" s="172">
        <v>2</v>
      </c>
      <c r="K18" s="172">
        <v>24</v>
      </c>
      <c r="L18" s="172"/>
      <c r="M18" s="172"/>
      <c r="N18" s="172"/>
      <c r="O18" s="172"/>
      <c r="P18" s="172"/>
      <c r="Q18" s="172"/>
      <c r="R18" s="173">
        <v>95085974</v>
      </c>
      <c r="S18" s="174"/>
    </row>
    <row r="19" spans="2:19" s="23" customFormat="1" ht="24" customHeight="1">
      <c r="B19" s="141"/>
      <c r="C19" s="142"/>
      <c r="D19" s="143"/>
      <c r="E19" s="144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6"/>
      <c r="S19" s="147"/>
    </row>
    <row r="20" spans="2:19" s="11" customFormat="1" ht="24" customHeight="1">
      <c r="B20" s="158"/>
      <c r="C20" s="159"/>
      <c r="D20" s="38"/>
      <c r="E20" s="160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2"/>
      <c r="S20" s="163"/>
    </row>
    <row r="21" spans="2:19" s="11" customFormat="1" ht="24" customHeight="1">
      <c r="B21" s="158"/>
      <c r="C21" s="159"/>
      <c r="D21" s="38"/>
      <c r="E21" s="160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2"/>
      <c r="S21" s="163"/>
    </row>
    <row r="22" spans="2:19" s="11" customFormat="1" ht="24" customHeight="1">
      <c r="B22" s="158"/>
      <c r="C22" s="159"/>
      <c r="D22" s="38"/>
      <c r="E22" s="160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2"/>
      <c r="S22" s="163"/>
    </row>
    <row r="23" spans="2:19" s="11" customFormat="1" ht="24" customHeight="1">
      <c r="B23" s="158"/>
      <c r="C23" s="159"/>
      <c r="D23" s="38"/>
      <c r="E23" s="160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2"/>
      <c r="S23" s="163"/>
    </row>
    <row r="24" spans="2:19" s="11" customFormat="1" ht="24" customHeight="1">
      <c r="B24" s="158"/>
      <c r="C24" s="159"/>
      <c r="D24" s="38"/>
      <c r="E24" s="160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2"/>
      <c r="S24" s="163"/>
    </row>
    <row r="25" spans="2:19" s="11" customFormat="1" ht="24" customHeight="1" thickBot="1">
      <c r="B25" s="164"/>
      <c r="C25" s="165"/>
      <c r="D25" s="166"/>
      <c r="E25" s="167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9"/>
      <c r="S25" s="170"/>
    </row>
    <row r="26" spans="2:19" s="11" customFormat="1"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</row>
    <row r="27" spans="2:19" s="11" customFormat="1"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</row>
    <row r="28" spans="2:19" s="106" customFormat="1" ht="20.100000000000001" customHeight="1">
      <c r="C28" s="1851" t="s">
        <v>889</v>
      </c>
      <c r="D28" s="1851"/>
      <c r="E28" s="1851"/>
      <c r="F28" s="1851"/>
      <c r="G28" s="1851"/>
      <c r="H28" s="107"/>
      <c r="M28" s="1852"/>
      <c r="N28" s="1853"/>
      <c r="O28" s="1853"/>
      <c r="P28" s="1896" t="s">
        <v>1405</v>
      </c>
      <c r="Q28" s="1896"/>
      <c r="R28" s="1897"/>
      <c r="S28" s="1897"/>
    </row>
    <row r="29" spans="2:19" s="106" customFormat="1" ht="20.100000000000001" customHeight="1">
      <c r="C29" s="1854" t="s">
        <v>888</v>
      </c>
      <c r="D29" s="1854"/>
      <c r="E29" s="1854"/>
      <c r="F29" s="1854"/>
      <c r="G29" s="1854"/>
      <c r="H29" s="107"/>
      <c r="M29" s="1855"/>
      <c r="N29" s="1855"/>
      <c r="O29" s="1855"/>
      <c r="P29" s="1906" t="s">
        <v>887</v>
      </c>
      <c r="Q29" s="1906"/>
      <c r="R29" s="1906"/>
      <c r="S29" s="1906"/>
    </row>
    <row r="30" spans="2:19" s="106" customFormat="1" ht="50.1" customHeight="1">
      <c r="D30" s="1856"/>
      <c r="E30" s="1856"/>
      <c r="F30" s="1856"/>
      <c r="G30" s="1856"/>
      <c r="H30" s="107"/>
      <c r="M30" s="1856"/>
      <c r="N30" s="1856"/>
      <c r="O30" s="1856"/>
      <c r="P30" s="1904"/>
      <c r="Q30" s="1904"/>
      <c r="R30" s="1904"/>
      <c r="S30" s="1904"/>
    </row>
    <row r="31" spans="2:19" s="108" customFormat="1" ht="20.100000000000001" customHeight="1">
      <c r="C31" s="1857" t="s">
        <v>1339</v>
      </c>
      <c r="D31" s="1857"/>
      <c r="E31" s="1857"/>
      <c r="F31" s="1857"/>
      <c r="G31" s="1857"/>
      <c r="H31" s="109"/>
      <c r="M31" s="1857"/>
      <c r="N31" s="1857"/>
      <c r="O31" s="1857"/>
      <c r="P31" s="1905" t="s">
        <v>1402</v>
      </c>
      <c r="Q31" s="1905"/>
      <c r="R31" s="1905"/>
      <c r="S31" s="1905"/>
    </row>
    <row r="32" spans="2:19" s="103" customFormat="1" ht="20.100000000000001" customHeight="1">
      <c r="C32" s="1849" t="s">
        <v>1340</v>
      </c>
      <c r="D32" s="1849"/>
      <c r="E32" s="1849"/>
      <c r="F32" s="1849"/>
      <c r="G32" s="1849"/>
      <c r="H32" s="111"/>
      <c r="M32" s="1850"/>
      <c r="N32" s="1850"/>
      <c r="O32" s="1850"/>
      <c r="P32" s="1907" t="s">
        <v>1403</v>
      </c>
      <c r="Q32" s="1907"/>
      <c r="R32" s="1907"/>
      <c r="S32" s="1907"/>
    </row>
  </sheetData>
  <mergeCells count="47">
    <mergeCell ref="P32:S32"/>
    <mergeCell ref="D30:G30"/>
    <mergeCell ref="M30:O30"/>
    <mergeCell ref="C32:G32"/>
    <mergeCell ref="M32:O32"/>
    <mergeCell ref="C29:G29"/>
    <mergeCell ref="M29:O29"/>
    <mergeCell ref="C31:G31"/>
    <mergeCell ref="M31:O31"/>
    <mergeCell ref="P30:S30"/>
    <mergeCell ref="P31:S31"/>
    <mergeCell ref="P29:S29"/>
    <mergeCell ref="O12:O13"/>
    <mergeCell ref="P12:P13"/>
    <mergeCell ref="Q12:Q13"/>
    <mergeCell ref="R12:R13"/>
    <mergeCell ref="C28:G28"/>
    <mergeCell ref="M28:O28"/>
    <mergeCell ref="P28:S28"/>
    <mergeCell ref="C18:D18"/>
    <mergeCell ref="S12:S13"/>
    <mergeCell ref="C14:E14"/>
    <mergeCell ref="M12:N12"/>
    <mergeCell ref="B10:D10"/>
    <mergeCell ref="F12:G12"/>
    <mergeCell ref="H12:H13"/>
    <mergeCell ref="I12:I13"/>
    <mergeCell ref="F10:L10"/>
    <mergeCell ref="L12:L13"/>
    <mergeCell ref="J12:J13"/>
    <mergeCell ref="K12:K13"/>
    <mergeCell ref="B12:B13"/>
    <mergeCell ref="C12:E13"/>
    <mergeCell ref="B9:D9"/>
    <mergeCell ref="F9:L9"/>
    <mergeCell ref="B8:D8"/>
    <mergeCell ref="F8:L8"/>
    <mergeCell ref="B1:S1"/>
    <mergeCell ref="B2:S2"/>
    <mergeCell ref="B6:D6"/>
    <mergeCell ref="F6:L6"/>
    <mergeCell ref="B7:D7"/>
    <mergeCell ref="F7:L7"/>
    <mergeCell ref="B4:D4"/>
    <mergeCell ref="F4:L4"/>
    <mergeCell ref="B5:D5"/>
    <mergeCell ref="F5:L5"/>
  </mergeCells>
  <phoneticPr fontId="48" type="noConversion"/>
  <pageMargins left="0.39370078740157483" right="0" top="0.74803149606299213" bottom="0.74803149606299213" header="0.31496062992125984" footer="0.31496062992125984"/>
  <pageSetup paperSize="9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1"/>
  </sheetPr>
  <dimension ref="A1:Y143"/>
  <sheetViews>
    <sheetView topLeftCell="D7" zoomScale="85" zoomScaleNormal="85" workbookViewId="0">
      <selection activeCell="M23" sqref="M23:AA25"/>
    </sheetView>
  </sheetViews>
  <sheetFormatPr defaultRowHeight="12.75"/>
  <cols>
    <col min="1" max="1" width="3" style="11" customWidth="1"/>
    <col min="2" max="2" width="2.85546875" style="70" customWidth="1"/>
    <col min="3" max="3" width="1.7109375" style="70" customWidth="1"/>
    <col min="4" max="4" width="15.28515625" style="11" customWidth="1"/>
    <col min="5" max="5" width="11" style="11" customWidth="1"/>
    <col min="6" max="6" width="1.28515625" style="11" customWidth="1"/>
    <col min="7" max="7" width="28" style="11" customWidth="1"/>
    <col min="8" max="8" width="19.28515625" style="12" customWidth="1"/>
    <col min="9" max="9" width="8.85546875" style="13" customWidth="1"/>
    <col min="10" max="11" width="9.42578125" style="11" customWidth="1"/>
    <col min="12" max="12" width="7.28515625" style="11" customWidth="1"/>
    <col min="13" max="13" width="15.5703125" style="11" customWidth="1"/>
    <col min="14" max="14" width="4.85546875" style="11" customWidth="1"/>
    <col min="15" max="15" width="6" style="11" customWidth="1"/>
    <col min="16" max="16" width="5" style="11" customWidth="1"/>
    <col min="17" max="17" width="22.42578125" style="70" customWidth="1"/>
    <col min="18" max="18" width="24.85546875" style="11" customWidth="1"/>
    <col min="19" max="19" width="19.28515625" style="11" hidden="1" customWidth="1"/>
    <col min="20" max="20" width="33.140625" style="11" hidden="1" customWidth="1"/>
    <col min="21" max="27" width="0" style="11" hidden="1" customWidth="1"/>
    <col min="28" max="16384" width="9.140625" style="11"/>
  </cols>
  <sheetData>
    <row r="1" spans="1:18" s="140" customFormat="1" ht="20.100000000000001" customHeight="1">
      <c r="A1" s="136"/>
      <c r="B1" s="1883" t="s">
        <v>706</v>
      </c>
      <c r="C1" s="1883"/>
      <c r="D1" s="1883"/>
      <c r="E1" s="1883"/>
      <c r="F1" s="1883"/>
      <c r="G1" s="1883"/>
      <c r="H1" s="1883"/>
      <c r="I1" s="1883"/>
      <c r="J1" s="1883"/>
      <c r="K1" s="1883"/>
      <c r="L1" s="1883"/>
      <c r="M1" s="1883"/>
      <c r="N1" s="1883"/>
      <c r="O1" s="1883"/>
      <c r="P1" s="1883"/>
      <c r="Q1" s="1883"/>
      <c r="R1" s="1883"/>
    </row>
    <row r="2" spans="1:18" s="140" customFormat="1" ht="20.100000000000001" customHeight="1">
      <c r="A2" s="136"/>
      <c r="B2" s="1882" t="s">
        <v>707</v>
      </c>
      <c r="C2" s="1882"/>
      <c r="D2" s="1882"/>
      <c r="E2" s="1882"/>
      <c r="F2" s="1882"/>
      <c r="G2" s="1882"/>
      <c r="H2" s="1882"/>
      <c r="I2" s="1882"/>
      <c r="J2" s="1882"/>
      <c r="K2" s="1882"/>
      <c r="L2" s="1882"/>
      <c r="M2" s="1882"/>
      <c r="N2" s="1882"/>
      <c r="O2" s="1882"/>
      <c r="P2" s="1882"/>
      <c r="Q2" s="1882"/>
      <c r="R2" s="1882"/>
    </row>
    <row r="3" spans="1:18" ht="15" customHeight="1">
      <c r="A3" s="23"/>
      <c r="B3" s="416" t="str">
        <f>'KIB LAMA'!B4</f>
        <v>Provinsi</v>
      </c>
      <c r="C3" s="416"/>
      <c r="D3" s="134"/>
      <c r="E3" s="134"/>
      <c r="F3" s="135" t="s">
        <v>1</v>
      </c>
      <c r="G3" s="23" t="str">
        <f>'KIB LAMA'!G4</f>
        <v>DAERAH KHUSUS IBUKOTA JAKARTA</v>
      </c>
      <c r="H3" s="23"/>
      <c r="I3" s="23"/>
      <c r="J3" s="23"/>
      <c r="K3" s="23"/>
      <c r="L3" s="23"/>
      <c r="M3" s="23"/>
      <c r="N3" s="23"/>
      <c r="O3" s="23"/>
      <c r="P3" s="23"/>
      <c r="Q3" s="72"/>
      <c r="R3" s="23"/>
    </row>
    <row r="4" spans="1:18" ht="15" customHeight="1">
      <c r="A4" s="23"/>
      <c r="B4" s="416" t="str">
        <f>'KIB LAMA'!B5</f>
        <v>Kab./Kota</v>
      </c>
      <c r="C4" s="416"/>
      <c r="D4" s="134"/>
      <c r="E4" s="134"/>
      <c r="F4" s="135" t="s">
        <v>1</v>
      </c>
      <c r="G4" s="23" t="str">
        <f>'KIB LAMA'!G5</f>
        <v>KOTA JAKARTA TIMUR</v>
      </c>
      <c r="H4" s="23"/>
      <c r="I4" s="23"/>
      <c r="J4" s="23"/>
      <c r="K4" s="23"/>
      <c r="L4" s="23"/>
      <c r="M4" s="23"/>
      <c r="N4" s="23"/>
      <c r="O4" s="23"/>
      <c r="P4" s="23"/>
      <c r="Q4" s="72"/>
      <c r="R4" s="23"/>
    </row>
    <row r="5" spans="1:18" ht="15" customHeight="1">
      <c r="A5" s="23"/>
      <c r="B5" s="416" t="str">
        <f>'KIB LAMA'!B6</f>
        <v>Bidang</v>
      </c>
      <c r="C5" s="416"/>
      <c r="D5" s="134"/>
      <c r="E5" s="134"/>
      <c r="F5" s="135" t="s">
        <v>1</v>
      </c>
      <c r="G5" s="23" t="str">
        <f>'KIB LAMA'!G6</f>
        <v>BIDANG KESEHATAN</v>
      </c>
      <c r="H5" s="23"/>
      <c r="I5" s="23"/>
      <c r="J5" s="23"/>
      <c r="K5" s="23"/>
      <c r="L5" s="23"/>
      <c r="M5" s="23"/>
      <c r="N5" s="23"/>
      <c r="O5" s="23"/>
      <c r="P5" s="23"/>
      <c r="Q5" s="72"/>
      <c r="R5" s="23"/>
    </row>
    <row r="6" spans="1:18" ht="15" customHeight="1">
      <c r="A6" s="23"/>
      <c r="B6" s="416" t="str">
        <f>'KIB LAMA'!B7</f>
        <v>Unit Organisasi</v>
      </c>
      <c r="C6" s="416"/>
      <c r="D6" s="134"/>
      <c r="E6" s="134"/>
      <c r="F6" s="135" t="s">
        <v>1</v>
      </c>
      <c r="G6" s="23" t="str">
        <f>'KIB LAMA'!G7</f>
        <v>SUDIN KESEHATAN MASYARAKAT</v>
      </c>
      <c r="H6" s="23"/>
      <c r="I6" s="23"/>
      <c r="J6" s="23"/>
      <c r="K6" s="23"/>
      <c r="L6" s="23"/>
      <c r="M6" s="23"/>
      <c r="N6" s="23"/>
      <c r="O6" s="23"/>
      <c r="P6" s="23"/>
      <c r="Q6" s="72"/>
      <c r="R6" s="23"/>
    </row>
    <row r="7" spans="1:18" ht="15" customHeight="1">
      <c r="A7" s="23"/>
      <c r="B7" s="416" t="str">
        <f>'KIB LAMA'!B8</f>
        <v>Sub Unit Organisasi</v>
      </c>
      <c r="C7" s="416"/>
      <c r="D7" s="134"/>
      <c r="E7" s="134"/>
      <c r="F7" s="135" t="s">
        <v>1</v>
      </c>
      <c r="G7" s="23" t="str">
        <f>'KIB LAMA'!G8</f>
        <v>PKM KEC. MATRAMAN</v>
      </c>
      <c r="H7" s="23"/>
      <c r="I7" s="23"/>
      <c r="J7" s="23"/>
      <c r="K7" s="23"/>
      <c r="L7" s="23"/>
      <c r="M7" s="23"/>
      <c r="N7" s="23"/>
      <c r="O7" s="23"/>
      <c r="P7" s="23"/>
      <c r="Q7" s="72"/>
      <c r="R7" s="23"/>
    </row>
    <row r="8" spans="1:18" ht="15" customHeight="1">
      <c r="A8" s="23"/>
      <c r="B8" s="416" t="str">
        <f>'KIB LAMA'!B9</f>
        <v>U P B</v>
      </c>
      <c r="C8" s="416"/>
      <c r="D8" s="134"/>
      <c r="E8" s="134"/>
      <c r="F8" s="135" t="s">
        <v>1</v>
      </c>
      <c r="G8" s="23" t="str">
        <f>'KIB LAMA'!G9</f>
        <v>PKM KEC. MATRAMAN</v>
      </c>
      <c r="H8" s="23"/>
      <c r="I8" s="23"/>
      <c r="J8" s="23"/>
      <c r="K8" s="23"/>
      <c r="L8" s="23"/>
      <c r="M8" s="23"/>
      <c r="N8" s="23"/>
      <c r="O8" s="23"/>
      <c r="P8" s="23"/>
      <c r="Q8" s="72"/>
      <c r="R8" s="23"/>
    </row>
    <row r="9" spans="1:18" ht="15" customHeight="1">
      <c r="A9" s="23"/>
      <c r="B9" s="416" t="str">
        <f>'KIB LAMA'!B10</f>
        <v xml:space="preserve">NO. KODE LOKASI </v>
      </c>
      <c r="C9" s="416"/>
      <c r="D9" s="134"/>
      <c r="E9" s="134"/>
      <c r="F9" s="135" t="s">
        <v>1</v>
      </c>
      <c r="G9" s="23" t="str">
        <f>'KIB LAMA'!G10</f>
        <v>11.09.05.07.01.09.57.00</v>
      </c>
      <c r="H9" s="23"/>
      <c r="I9" s="23"/>
      <c r="J9" s="23"/>
      <c r="K9" s="23"/>
      <c r="L9" s="23"/>
      <c r="M9" s="23"/>
      <c r="N9" s="23"/>
      <c r="O9" s="23"/>
      <c r="P9" s="23"/>
      <c r="Q9" s="72"/>
      <c r="R9" s="23"/>
    </row>
    <row r="10" spans="1:18" ht="6" customHeight="1"/>
    <row r="11" spans="1:18" ht="3" customHeight="1"/>
    <row r="12" spans="1:18" s="1615" customFormat="1" ht="29.25" customHeight="1">
      <c r="B12" s="1953" t="s">
        <v>10</v>
      </c>
      <c r="C12" s="1953"/>
      <c r="D12" s="1953"/>
      <c r="E12" s="1953"/>
      <c r="F12" s="1953"/>
      <c r="G12" s="1953" t="s">
        <v>11</v>
      </c>
      <c r="H12" s="1953"/>
      <c r="I12" s="1953"/>
      <c r="J12" s="1953" t="s">
        <v>15</v>
      </c>
      <c r="K12" s="1953" t="s">
        <v>13</v>
      </c>
      <c r="L12" s="1953" t="s">
        <v>700</v>
      </c>
      <c r="M12" s="1953" t="s">
        <v>701</v>
      </c>
      <c r="N12" s="1953" t="s">
        <v>16</v>
      </c>
      <c r="O12" s="1953" t="s">
        <v>702</v>
      </c>
      <c r="P12" s="1953" t="s">
        <v>12</v>
      </c>
      <c r="Q12" s="1953"/>
      <c r="R12" s="1953" t="s">
        <v>17</v>
      </c>
    </row>
    <row r="13" spans="1:18" s="1615" customFormat="1" ht="29.25" customHeight="1">
      <c r="B13" s="2075" t="s">
        <v>18</v>
      </c>
      <c r="C13" s="2075"/>
      <c r="D13" s="1953" t="s">
        <v>19</v>
      </c>
      <c r="E13" s="1953" t="s">
        <v>20</v>
      </c>
      <c r="F13" s="1953"/>
      <c r="G13" s="1953" t="s">
        <v>21</v>
      </c>
      <c r="H13" s="1953" t="s">
        <v>14</v>
      </c>
      <c r="I13" s="1953" t="s">
        <v>505</v>
      </c>
      <c r="J13" s="1953"/>
      <c r="K13" s="1953"/>
      <c r="L13" s="1953"/>
      <c r="M13" s="1953"/>
      <c r="N13" s="1953"/>
      <c r="O13" s="1953"/>
      <c r="P13" s="1953"/>
      <c r="Q13" s="1953"/>
      <c r="R13" s="1953"/>
    </row>
    <row r="14" spans="1:18" s="1615" customFormat="1" ht="29.25" customHeight="1">
      <c r="B14" s="2075"/>
      <c r="C14" s="2075"/>
      <c r="D14" s="1953"/>
      <c r="E14" s="1953"/>
      <c r="F14" s="1953"/>
      <c r="G14" s="1953"/>
      <c r="H14" s="1953"/>
      <c r="I14" s="1953"/>
      <c r="J14" s="1953"/>
      <c r="K14" s="1953"/>
      <c r="L14" s="1953"/>
      <c r="M14" s="1953"/>
      <c r="N14" s="1953"/>
      <c r="O14" s="1953"/>
      <c r="P14" s="1612" t="s">
        <v>22</v>
      </c>
      <c r="Q14" s="1612" t="s">
        <v>23</v>
      </c>
      <c r="R14" s="1953"/>
    </row>
    <row r="15" spans="1:18" s="1615" customFormat="1" ht="19.5" customHeight="1">
      <c r="B15" s="2076" t="s">
        <v>24</v>
      </c>
      <c r="C15" s="2077"/>
      <c r="D15" s="178" t="s">
        <v>25</v>
      </c>
      <c r="E15" s="1976" t="s">
        <v>26</v>
      </c>
      <c r="F15" s="1977"/>
      <c r="G15" s="1611" t="s">
        <v>27</v>
      </c>
      <c r="H15" s="1611" t="s">
        <v>28</v>
      </c>
      <c r="I15" s="1611" t="s">
        <v>29</v>
      </c>
      <c r="J15" s="1611" t="s">
        <v>30</v>
      </c>
      <c r="K15" s="1611" t="s">
        <v>31</v>
      </c>
      <c r="L15" s="1611" t="s">
        <v>32</v>
      </c>
      <c r="M15" s="1611" t="s">
        <v>33</v>
      </c>
      <c r="N15" s="1611" t="s">
        <v>34</v>
      </c>
      <c r="O15" s="1611" t="s">
        <v>35</v>
      </c>
      <c r="P15" s="1611" t="s">
        <v>36</v>
      </c>
      <c r="Q15" s="1639" t="s">
        <v>37</v>
      </c>
      <c r="R15" s="1611" t="s">
        <v>38</v>
      </c>
    </row>
    <row r="16" spans="1:18" s="32" customFormat="1" ht="12.75" customHeight="1">
      <c r="A16" s="1615"/>
      <c r="B16" s="1884"/>
      <c r="C16" s="1885"/>
      <c r="D16" s="2139"/>
      <c r="E16" s="2139"/>
      <c r="F16" s="2139"/>
      <c r="G16" s="2139"/>
      <c r="H16" s="2139"/>
      <c r="I16" s="2139"/>
      <c r="J16" s="2139"/>
      <c r="K16" s="2139"/>
      <c r="L16" s="2139"/>
      <c r="M16" s="2139"/>
      <c r="N16" s="2139"/>
      <c r="O16" s="2139"/>
      <c r="P16" s="2139"/>
      <c r="Q16" s="2139"/>
      <c r="R16" s="2140"/>
    </row>
    <row r="17" spans="1:19" s="32" customFormat="1" ht="21" hidden="1" customHeight="1">
      <c r="A17" s="1615"/>
      <c r="B17" s="2143"/>
      <c r="C17" s="2144"/>
      <c r="D17" s="114"/>
      <c r="E17" s="180"/>
      <c r="F17" s="114"/>
      <c r="G17" s="115"/>
      <c r="H17" s="116"/>
      <c r="I17" s="114"/>
      <c r="J17" s="116"/>
      <c r="K17" s="116"/>
      <c r="L17" s="118"/>
      <c r="M17" s="114"/>
      <c r="N17" s="251"/>
      <c r="O17" s="114"/>
      <c r="P17" s="182"/>
      <c r="Q17" s="238"/>
      <c r="R17" s="181"/>
      <c r="S17" s="283"/>
    </row>
    <row r="18" spans="1:19" s="32" customFormat="1" ht="21" hidden="1" customHeight="1">
      <c r="A18" s="1615"/>
      <c r="B18" s="2069"/>
      <c r="C18" s="2070"/>
      <c r="D18" s="125"/>
      <c r="E18" s="55"/>
      <c r="F18" s="125"/>
      <c r="G18" s="126"/>
      <c r="H18" s="127"/>
      <c r="I18" s="125"/>
      <c r="J18" s="127"/>
      <c r="K18" s="127"/>
      <c r="L18" s="129"/>
      <c r="M18" s="125"/>
      <c r="N18" s="252"/>
      <c r="O18" s="125"/>
      <c r="P18" s="185"/>
      <c r="Q18" s="239"/>
      <c r="R18" s="125"/>
      <c r="S18" s="283"/>
    </row>
    <row r="19" spans="1:19" s="32" customFormat="1" ht="21" hidden="1" customHeight="1">
      <c r="A19" s="1615"/>
      <c r="B19" s="2069"/>
      <c r="C19" s="2070"/>
      <c r="D19" s="125"/>
      <c r="E19" s="55"/>
      <c r="F19" s="125"/>
      <c r="G19" s="126"/>
      <c r="H19" s="131"/>
      <c r="I19" s="125"/>
      <c r="J19" s="127"/>
      <c r="K19" s="127"/>
      <c r="L19" s="129"/>
      <c r="M19" s="125"/>
      <c r="N19" s="252"/>
      <c r="O19" s="125"/>
      <c r="P19" s="185"/>
      <c r="Q19" s="239"/>
      <c r="R19" s="131"/>
      <c r="S19" s="283"/>
    </row>
    <row r="20" spans="1:19" s="32" customFormat="1" ht="21" hidden="1" customHeight="1">
      <c r="A20" s="1615"/>
      <c r="B20" s="2069"/>
      <c r="C20" s="2070"/>
      <c r="D20" s="125"/>
      <c r="E20" s="55"/>
      <c r="F20" s="125"/>
      <c r="G20" s="126"/>
      <c r="H20" s="131"/>
      <c r="I20" s="125"/>
      <c r="J20" s="125"/>
      <c r="K20" s="127"/>
      <c r="L20" s="129"/>
      <c r="M20" s="125"/>
      <c r="N20" s="252"/>
      <c r="O20" s="125"/>
      <c r="P20" s="185"/>
      <c r="Q20" s="239"/>
      <c r="R20" s="131"/>
      <c r="S20" s="283"/>
    </row>
    <row r="21" spans="1:19" s="32" customFormat="1" ht="21" hidden="1" customHeight="1">
      <c r="A21" s="1615"/>
      <c r="B21" s="2069"/>
      <c r="C21" s="2070"/>
      <c r="D21" s="125"/>
      <c r="E21" s="55"/>
      <c r="F21" s="125"/>
      <c r="G21" s="126"/>
      <c r="H21" s="127"/>
      <c r="I21" s="125"/>
      <c r="J21" s="127"/>
      <c r="K21" s="127"/>
      <c r="L21" s="129"/>
      <c r="M21" s="125"/>
      <c r="N21" s="252"/>
      <c r="O21" s="125"/>
      <c r="P21" s="185"/>
      <c r="Q21" s="239"/>
      <c r="R21" s="125"/>
      <c r="S21" s="283"/>
    </row>
    <row r="22" spans="1:19" s="32" customFormat="1" ht="21" hidden="1" customHeight="1">
      <c r="A22" s="1615"/>
      <c r="B22" s="2069"/>
      <c r="C22" s="2070"/>
      <c r="D22" s="125"/>
      <c r="E22" s="55"/>
      <c r="F22" s="125"/>
      <c r="G22" s="126"/>
      <c r="H22" s="127"/>
      <c r="I22" s="125"/>
      <c r="J22" s="127"/>
      <c r="K22" s="127"/>
      <c r="L22" s="129"/>
      <c r="M22" s="125"/>
      <c r="N22" s="252"/>
      <c r="O22" s="125"/>
      <c r="P22" s="185"/>
      <c r="Q22" s="239"/>
      <c r="R22" s="131"/>
      <c r="S22" s="283"/>
    </row>
    <row r="23" spans="1:19" s="32" customFormat="1" ht="21" hidden="1" customHeight="1">
      <c r="A23" s="1615"/>
      <c r="B23" s="2069"/>
      <c r="C23" s="2070"/>
      <c r="D23" s="125"/>
      <c r="E23" s="55"/>
      <c r="F23" s="125"/>
      <c r="G23" s="126"/>
      <c r="H23" s="127"/>
      <c r="I23" s="125"/>
      <c r="J23" s="127"/>
      <c r="K23" s="127"/>
      <c r="L23" s="129"/>
      <c r="M23" s="125"/>
      <c r="N23" s="252"/>
      <c r="O23" s="125"/>
      <c r="P23" s="185"/>
      <c r="Q23" s="239"/>
      <c r="R23" s="125"/>
      <c r="S23" s="283"/>
    </row>
    <row r="24" spans="1:19" s="32" customFormat="1" ht="21" hidden="1" customHeight="1">
      <c r="A24" s="1615"/>
      <c r="B24" s="2069"/>
      <c r="C24" s="2070"/>
      <c r="D24" s="125"/>
      <c r="E24" s="55"/>
      <c r="F24" s="125"/>
      <c r="G24" s="126"/>
      <c r="H24" s="127"/>
      <c r="I24" s="125"/>
      <c r="J24" s="127"/>
      <c r="K24" s="127"/>
      <c r="L24" s="129"/>
      <c r="M24" s="125"/>
      <c r="N24" s="252"/>
      <c r="O24" s="125"/>
      <c r="P24" s="185"/>
      <c r="Q24" s="239"/>
      <c r="R24" s="125"/>
      <c r="S24" s="283"/>
    </row>
    <row r="25" spans="1:19" s="32" customFormat="1" ht="21" customHeight="1">
      <c r="A25" s="1615"/>
      <c r="B25" s="2069">
        <v>9</v>
      </c>
      <c r="C25" s="2070"/>
      <c r="D25" s="125" t="s">
        <v>259</v>
      </c>
      <c r="E25" s="55" t="s">
        <v>47</v>
      </c>
      <c r="F25" s="125"/>
      <c r="G25" s="126" t="s">
        <v>260</v>
      </c>
      <c r="H25" s="127" t="s">
        <v>42</v>
      </c>
      <c r="I25" s="125" t="s">
        <v>43</v>
      </c>
      <c r="J25" s="127" t="s">
        <v>43</v>
      </c>
      <c r="K25" s="127" t="s">
        <v>190</v>
      </c>
      <c r="L25" s="129">
        <v>1994</v>
      </c>
      <c r="M25" s="125" t="s">
        <v>43</v>
      </c>
      <c r="N25" s="252"/>
      <c r="O25" s="125" t="s">
        <v>242</v>
      </c>
      <c r="P25" s="185">
        <v>1</v>
      </c>
      <c r="Q25" s="239">
        <v>40000</v>
      </c>
      <c r="R25" s="125"/>
      <c r="S25" s="283">
        <f t="shared" ref="S25:S31" si="0">Q25/P25</f>
        <v>40000</v>
      </c>
    </row>
    <row r="26" spans="1:19" s="32" customFormat="1" ht="21" hidden="1" customHeight="1">
      <c r="A26" s="1615"/>
      <c r="B26" s="2069"/>
      <c r="C26" s="2070"/>
      <c r="D26" s="125"/>
      <c r="E26" s="55"/>
      <c r="F26" s="125"/>
      <c r="G26" s="126"/>
      <c r="H26" s="127"/>
      <c r="I26" s="125"/>
      <c r="J26" s="127"/>
      <c r="K26" s="127"/>
      <c r="L26" s="129"/>
      <c r="M26" s="125"/>
      <c r="N26" s="252"/>
      <c r="O26" s="125"/>
      <c r="P26" s="185"/>
      <c r="Q26" s="239"/>
      <c r="R26" s="125"/>
      <c r="S26" s="283"/>
    </row>
    <row r="27" spans="1:19" s="32" customFormat="1" ht="21" customHeight="1">
      <c r="A27" s="1615"/>
      <c r="B27" s="2069">
        <v>11</v>
      </c>
      <c r="C27" s="2070"/>
      <c r="D27" s="125" t="s">
        <v>634</v>
      </c>
      <c r="E27" s="55" t="s">
        <v>47</v>
      </c>
      <c r="F27" s="125"/>
      <c r="G27" s="126" t="s">
        <v>635</v>
      </c>
      <c r="H27" s="127" t="s">
        <v>42</v>
      </c>
      <c r="I27" s="125" t="s">
        <v>43</v>
      </c>
      <c r="J27" s="127" t="s">
        <v>43</v>
      </c>
      <c r="K27" s="127" t="s">
        <v>190</v>
      </c>
      <c r="L27" s="129">
        <v>1994</v>
      </c>
      <c r="M27" s="125" t="s">
        <v>43</v>
      </c>
      <c r="N27" s="252"/>
      <c r="O27" s="125" t="s">
        <v>45</v>
      </c>
      <c r="P27" s="185">
        <v>1</v>
      </c>
      <c r="Q27" s="239">
        <v>40000</v>
      </c>
      <c r="R27" s="125"/>
      <c r="S27" s="283">
        <f t="shared" si="0"/>
        <v>40000</v>
      </c>
    </row>
    <row r="28" spans="1:19" s="32" customFormat="1" ht="21" customHeight="1">
      <c r="A28" s="1615"/>
      <c r="B28" s="2069">
        <v>12</v>
      </c>
      <c r="C28" s="2070"/>
      <c r="D28" s="125" t="s">
        <v>636</v>
      </c>
      <c r="E28" s="55" t="s">
        <v>47</v>
      </c>
      <c r="F28" s="125"/>
      <c r="G28" s="126" t="s">
        <v>637</v>
      </c>
      <c r="H28" s="127" t="s">
        <v>399</v>
      </c>
      <c r="I28" s="125" t="s">
        <v>43</v>
      </c>
      <c r="J28" s="127" t="s">
        <v>43</v>
      </c>
      <c r="K28" s="127" t="s">
        <v>190</v>
      </c>
      <c r="L28" s="129">
        <v>1994</v>
      </c>
      <c r="M28" s="125" t="s">
        <v>43</v>
      </c>
      <c r="N28" s="252"/>
      <c r="O28" s="125" t="s">
        <v>45</v>
      </c>
      <c r="P28" s="185">
        <v>1</v>
      </c>
      <c r="Q28" s="239">
        <v>40000</v>
      </c>
      <c r="R28" s="125"/>
      <c r="S28" s="283">
        <f t="shared" si="0"/>
        <v>40000</v>
      </c>
    </row>
    <row r="29" spans="1:19" s="32" customFormat="1" ht="21" hidden="1" customHeight="1">
      <c r="A29" s="1615"/>
      <c r="B29" s="2069"/>
      <c r="C29" s="2070"/>
      <c r="D29" s="125"/>
      <c r="E29" s="55"/>
      <c r="F29" s="125"/>
      <c r="G29" s="126"/>
      <c r="H29" s="131"/>
      <c r="I29" s="125"/>
      <c r="J29" s="127"/>
      <c r="K29" s="127"/>
      <c r="L29" s="129"/>
      <c r="M29" s="125"/>
      <c r="N29" s="252"/>
      <c r="O29" s="125"/>
      <c r="P29" s="185"/>
      <c r="Q29" s="239"/>
      <c r="R29" s="125"/>
      <c r="S29" s="283"/>
    </row>
    <row r="30" spans="1:19" s="32" customFormat="1" ht="21" hidden="1" customHeight="1">
      <c r="A30" s="1615"/>
      <c r="B30" s="2069"/>
      <c r="C30" s="2070"/>
      <c r="D30" s="125"/>
      <c r="E30" s="55"/>
      <c r="F30" s="125"/>
      <c r="G30" s="126"/>
      <c r="H30" s="131"/>
      <c r="I30" s="125"/>
      <c r="J30" s="127"/>
      <c r="K30" s="127"/>
      <c r="L30" s="129"/>
      <c r="M30" s="125"/>
      <c r="N30" s="252"/>
      <c r="O30" s="125"/>
      <c r="P30" s="185"/>
      <c r="Q30" s="239"/>
      <c r="R30" s="125"/>
      <c r="S30" s="283"/>
    </row>
    <row r="31" spans="1:19" s="32" customFormat="1" ht="21" customHeight="1">
      <c r="A31" s="1615"/>
      <c r="B31" s="2069">
        <v>15</v>
      </c>
      <c r="C31" s="2070"/>
      <c r="D31" s="125" t="s">
        <v>173</v>
      </c>
      <c r="E31" s="55" t="s">
        <v>55</v>
      </c>
      <c r="F31" s="125"/>
      <c r="G31" s="126" t="s">
        <v>174</v>
      </c>
      <c r="H31" s="127" t="s">
        <v>42</v>
      </c>
      <c r="I31" s="125" t="s">
        <v>43</v>
      </c>
      <c r="J31" s="127" t="s">
        <v>43</v>
      </c>
      <c r="K31" s="127" t="s">
        <v>190</v>
      </c>
      <c r="L31" s="129">
        <v>1995</v>
      </c>
      <c r="M31" s="125" t="s">
        <v>43</v>
      </c>
      <c r="N31" s="252"/>
      <c r="O31" s="125" t="s">
        <v>45</v>
      </c>
      <c r="P31" s="185">
        <v>2</v>
      </c>
      <c r="Q31" s="239">
        <v>5000000</v>
      </c>
      <c r="R31" s="131"/>
      <c r="S31" s="283">
        <f t="shared" si="0"/>
        <v>2500000</v>
      </c>
    </row>
    <row r="32" spans="1:19" s="32" customFormat="1" ht="21" hidden="1" customHeight="1">
      <c r="A32" s="1615"/>
      <c r="B32" s="2129"/>
      <c r="C32" s="2130"/>
      <c r="D32" s="191"/>
      <c r="E32" s="186"/>
      <c r="F32" s="191"/>
      <c r="G32" s="188"/>
      <c r="H32" s="189"/>
      <c r="I32" s="191"/>
      <c r="J32" s="189"/>
      <c r="K32" s="189"/>
      <c r="L32" s="190"/>
      <c r="M32" s="191"/>
      <c r="N32" s="253"/>
      <c r="O32" s="191"/>
      <c r="P32" s="192"/>
      <c r="Q32" s="240"/>
      <c r="R32" s="191"/>
      <c r="S32" s="283"/>
    </row>
    <row r="33" spans="1:19" s="236" customFormat="1" ht="20.100000000000001" hidden="1" customHeight="1">
      <c r="A33" s="55"/>
      <c r="B33" s="193"/>
      <c r="C33" s="193"/>
      <c r="D33" s="55"/>
      <c r="E33" s="55"/>
      <c r="F33" s="55"/>
      <c r="G33" s="1600"/>
      <c r="H33" s="133"/>
      <c r="I33" s="55"/>
      <c r="J33" s="133"/>
      <c r="K33" s="133"/>
      <c r="L33" s="195"/>
      <c r="M33" s="55"/>
      <c r="O33" s="55"/>
      <c r="P33" s="78"/>
      <c r="Q33" s="241"/>
      <c r="R33" s="55"/>
    </row>
    <row r="34" spans="1:19" s="236" customFormat="1" ht="20.100000000000001" hidden="1" customHeight="1">
      <c r="A34" s="55"/>
      <c r="B34" s="193"/>
      <c r="C34" s="193"/>
      <c r="D34" s="55"/>
      <c r="E34" s="55"/>
      <c r="F34" s="55"/>
      <c r="G34" s="1600"/>
      <c r="H34" s="133"/>
      <c r="I34" s="55"/>
      <c r="J34" s="133"/>
      <c r="K34" s="133"/>
      <c r="L34" s="195"/>
      <c r="M34" s="55"/>
      <c r="O34" s="55"/>
      <c r="P34" s="1598"/>
      <c r="Q34" s="242"/>
      <c r="R34" s="55"/>
    </row>
    <row r="35" spans="1:19" s="1615" customFormat="1" ht="19.5" hidden="1" customHeight="1">
      <c r="B35" s="1953"/>
      <c r="C35" s="1953"/>
      <c r="D35" s="1953"/>
      <c r="E35" s="1953"/>
      <c r="F35" s="1953"/>
      <c r="G35" s="1953"/>
      <c r="H35" s="1953"/>
      <c r="I35" s="1953"/>
      <c r="J35" s="1953"/>
      <c r="K35" s="1953"/>
      <c r="L35" s="1953"/>
      <c r="M35" s="1953"/>
      <c r="N35" s="1953"/>
      <c r="O35" s="1953"/>
      <c r="P35" s="1953"/>
      <c r="Q35" s="1953"/>
      <c r="R35" s="1953"/>
    </row>
    <row r="36" spans="1:19" s="1615" customFormat="1" ht="29.25" hidden="1" customHeight="1">
      <c r="B36" s="2075"/>
      <c r="C36" s="2075"/>
      <c r="D36" s="1953"/>
      <c r="E36" s="1953"/>
      <c r="F36" s="1953"/>
      <c r="G36" s="1953"/>
      <c r="H36" s="1953"/>
      <c r="I36" s="1953"/>
      <c r="J36" s="1953"/>
      <c r="K36" s="1953"/>
      <c r="L36" s="1953"/>
      <c r="M36" s="1953"/>
      <c r="N36" s="1953"/>
      <c r="O36" s="1953"/>
      <c r="P36" s="1953"/>
      <c r="Q36" s="1953"/>
      <c r="R36" s="1953"/>
    </row>
    <row r="37" spans="1:19" s="1615" customFormat="1" ht="29.25" hidden="1" customHeight="1">
      <c r="B37" s="2075"/>
      <c r="C37" s="2075"/>
      <c r="D37" s="1953"/>
      <c r="E37" s="1953"/>
      <c r="F37" s="1953"/>
      <c r="G37" s="1953"/>
      <c r="H37" s="1953"/>
      <c r="I37" s="1953"/>
      <c r="J37" s="1953"/>
      <c r="K37" s="1953"/>
      <c r="L37" s="1953"/>
      <c r="M37" s="1953"/>
      <c r="N37" s="1953"/>
      <c r="O37" s="1953"/>
      <c r="P37" s="1612"/>
      <c r="Q37" s="1612"/>
      <c r="R37" s="1953"/>
    </row>
    <row r="38" spans="1:19" s="1615" customFormat="1" ht="12" hidden="1" customHeight="1">
      <c r="B38" s="2076"/>
      <c r="C38" s="2077"/>
      <c r="D38" s="178"/>
      <c r="E38" s="1976"/>
      <c r="F38" s="1977"/>
      <c r="G38" s="1611"/>
      <c r="H38" s="1611"/>
      <c r="I38" s="1611"/>
      <c r="J38" s="1611"/>
      <c r="K38" s="1611"/>
      <c r="L38" s="1611"/>
      <c r="M38" s="1611"/>
      <c r="N38" s="1611"/>
      <c r="O38" s="1611"/>
      <c r="P38" s="1611"/>
      <c r="Q38" s="1639"/>
      <c r="R38" s="1611"/>
    </row>
    <row r="39" spans="1:19" s="32" customFormat="1" ht="12.75" hidden="1" customHeight="1">
      <c r="A39" s="1615"/>
      <c r="B39" s="1884"/>
      <c r="C39" s="1885"/>
      <c r="D39" s="2139"/>
      <c r="E39" s="2139"/>
      <c r="F39" s="2139"/>
      <c r="G39" s="2139"/>
      <c r="H39" s="2139"/>
      <c r="I39" s="2139"/>
      <c r="J39" s="2139"/>
      <c r="K39" s="2139"/>
      <c r="L39" s="2139"/>
      <c r="M39" s="2139"/>
      <c r="N39" s="2139"/>
      <c r="O39" s="2139"/>
      <c r="P39" s="2139"/>
      <c r="Q39" s="2139"/>
      <c r="R39" s="2140"/>
    </row>
    <row r="40" spans="1:19" s="32" customFormat="1" ht="18" customHeight="1">
      <c r="A40" s="1615"/>
      <c r="B40" s="2069">
        <v>17</v>
      </c>
      <c r="C40" s="2070"/>
      <c r="D40" s="125" t="s">
        <v>642</v>
      </c>
      <c r="E40" s="55" t="s">
        <v>47</v>
      </c>
      <c r="F40" s="125"/>
      <c r="G40" s="126" t="s">
        <v>643</v>
      </c>
      <c r="H40" s="127" t="s">
        <v>42</v>
      </c>
      <c r="I40" s="125" t="s">
        <v>43</v>
      </c>
      <c r="J40" s="127" t="s">
        <v>43</v>
      </c>
      <c r="K40" s="127" t="s">
        <v>190</v>
      </c>
      <c r="L40" s="129">
        <v>1999</v>
      </c>
      <c r="M40" s="125" t="s">
        <v>43</v>
      </c>
      <c r="N40" s="252"/>
      <c r="O40" s="125" t="s">
        <v>45</v>
      </c>
      <c r="P40" s="185">
        <v>1</v>
      </c>
      <c r="Q40" s="239">
        <v>300000</v>
      </c>
      <c r="R40" s="125"/>
      <c r="S40" s="283">
        <f t="shared" ref="S40:S59" si="1">Q40/P40</f>
        <v>300000</v>
      </c>
    </row>
    <row r="41" spans="1:19" s="32" customFormat="1" ht="18" hidden="1" customHeight="1">
      <c r="A41" s="1615"/>
      <c r="B41" s="2069"/>
      <c r="C41" s="2070"/>
      <c r="D41" s="125"/>
      <c r="E41" s="55"/>
      <c r="F41" s="125"/>
      <c r="G41" s="126"/>
      <c r="H41" s="127"/>
      <c r="I41" s="125"/>
      <c r="J41" s="127"/>
      <c r="K41" s="127"/>
      <c r="L41" s="129"/>
      <c r="M41" s="125"/>
      <c r="N41" s="252"/>
      <c r="O41" s="125"/>
      <c r="P41" s="185"/>
      <c r="Q41" s="239"/>
      <c r="R41" s="125"/>
      <c r="S41" s="283"/>
    </row>
    <row r="42" spans="1:19" s="32" customFormat="1" ht="18" customHeight="1">
      <c r="A42" s="1615"/>
      <c r="B42" s="2069">
        <v>19</v>
      </c>
      <c r="C42" s="2070"/>
      <c r="D42" s="125" t="s">
        <v>623</v>
      </c>
      <c r="E42" s="55" t="s">
        <v>47</v>
      </c>
      <c r="F42" s="125"/>
      <c r="G42" s="126" t="s">
        <v>624</v>
      </c>
      <c r="H42" s="127" t="s">
        <v>42</v>
      </c>
      <c r="I42" s="125" t="s">
        <v>43</v>
      </c>
      <c r="J42" s="127" t="s">
        <v>43</v>
      </c>
      <c r="K42" s="127" t="s">
        <v>277</v>
      </c>
      <c r="L42" s="129">
        <v>2003</v>
      </c>
      <c r="M42" s="125" t="s">
        <v>43</v>
      </c>
      <c r="N42" s="252"/>
      <c r="O42" s="125" t="s">
        <v>45</v>
      </c>
      <c r="P42" s="185">
        <v>1</v>
      </c>
      <c r="Q42" s="239">
        <v>750000</v>
      </c>
      <c r="R42" s="125"/>
      <c r="S42" s="283">
        <f t="shared" si="1"/>
        <v>750000</v>
      </c>
    </row>
    <row r="43" spans="1:19" s="32" customFormat="1" ht="21.75" hidden="1" customHeight="1">
      <c r="A43" s="1615"/>
      <c r="B43" s="2069"/>
      <c r="C43" s="2070"/>
      <c r="D43" s="125"/>
      <c r="E43" s="55"/>
      <c r="F43" s="125"/>
      <c r="G43" s="126"/>
      <c r="H43" s="131"/>
      <c r="I43" s="125"/>
      <c r="J43" s="127"/>
      <c r="K43" s="127"/>
      <c r="L43" s="129"/>
      <c r="M43" s="125"/>
      <c r="N43" s="252"/>
      <c r="O43" s="125"/>
      <c r="P43" s="185"/>
      <c r="Q43" s="239"/>
      <c r="R43" s="131"/>
      <c r="S43" s="283"/>
    </row>
    <row r="44" spans="1:19" s="32" customFormat="1" ht="18" customHeight="1">
      <c r="A44" s="1615"/>
      <c r="B44" s="2069">
        <v>21</v>
      </c>
      <c r="C44" s="2070"/>
      <c r="D44" s="125" t="s">
        <v>259</v>
      </c>
      <c r="E44" s="55" t="s">
        <v>75</v>
      </c>
      <c r="F44" s="125"/>
      <c r="G44" s="126" t="s">
        <v>260</v>
      </c>
      <c r="H44" s="127" t="s">
        <v>42</v>
      </c>
      <c r="I44" s="125" t="s">
        <v>43</v>
      </c>
      <c r="J44" s="127" t="s">
        <v>43</v>
      </c>
      <c r="K44" s="127" t="s">
        <v>190</v>
      </c>
      <c r="L44" s="129">
        <v>2004</v>
      </c>
      <c r="M44" s="125" t="s">
        <v>43</v>
      </c>
      <c r="N44" s="252"/>
      <c r="O44" s="125" t="s">
        <v>45</v>
      </c>
      <c r="P44" s="185">
        <v>1</v>
      </c>
      <c r="Q44" s="239">
        <v>1750000</v>
      </c>
      <c r="R44" s="125"/>
      <c r="S44" s="283">
        <f t="shared" si="1"/>
        <v>1750000</v>
      </c>
    </row>
    <row r="45" spans="1:19" s="32" customFormat="1" ht="18" customHeight="1">
      <c r="A45" s="1615"/>
      <c r="B45" s="2069">
        <v>22</v>
      </c>
      <c r="C45" s="2070"/>
      <c r="D45" s="125" t="s">
        <v>524</v>
      </c>
      <c r="E45" s="55" t="s">
        <v>47</v>
      </c>
      <c r="F45" s="125"/>
      <c r="G45" s="126" t="s">
        <v>525</v>
      </c>
      <c r="H45" s="127" t="s">
        <v>42</v>
      </c>
      <c r="I45" s="125" t="s">
        <v>43</v>
      </c>
      <c r="J45" s="127" t="s">
        <v>43</v>
      </c>
      <c r="K45" s="127" t="s">
        <v>190</v>
      </c>
      <c r="L45" s="129">
        <v>2005</v>
      </c>
      <c r="M45" s="125" t="s">
        <v>43</v>
      </c>
      <c r="N45" s="252"/>
      <c r="O45" s="125" t="s">
        <v>45</v>
      </c>
      <c r="P45" s="185">
        <v>1</v>
      </c>
      <c r="Q45" s="239">
        <v>150000</v>
      </c>
      <c r="R45" s="125"/>
      <c r="S45" s="283">
        <f t="shared" si="1"/>
        <v>150000</v>
      </c>
    </row>
    <row r="46" spans="1:19" s="32" customFormat="1" ht="18" hidden="1" customHeight="1">
      <c r="A46" s="1615"/>
      <c r="B46" s="2069"/>
      <c r="C46" s="2070"/>
      <c r="D46" s="125"/>
      <c r="E46" s="55"/>
      <c r="F46" s="125"/>
      <c r="G46" s="126"/>
      <c r="H46" s="127"/>
      <c r="I46" s="125"/>
      <c r="J46" s="127"/>
      <c r="K46" s="127"/>
      <c r="L46" s="129"/>
      <c r="M46" s="125"/>
      <c r="N46" s="252"/>
      <c r="O46" s="125"/>
      <c r="P46" s="185"/>
      <c r="Q46" s="239"/>
      <c r="R46" s="131"/>
      <c r="S46" s="283"/>
    </row>
    <row r="47" spans="1:19" s="32" customFormat="1" ht="18" hidden="1" customHeight="1">
      <c r="A47" s="1615"/>
      <c r="B47" s="2069"/>
      <c r="C47" s="2070"/>
      <c r="D47" s="125"/>
      <c r="E47" s="55"/>
      <c r="F47" s="125"/>
      <c r="G47" s="126"/>
      <c r="H47" s="127"/>
      <c r="I47" s="125"/>
      <c r="J47" s="127"/>
      <c r="K47" s="127"/>
      <c r="L47" s="243"/>
      <c r="M47" s="125"/>
      <c r="N47" s="252"/>
      <c r="O47" s="125"/>
      <c r="P47" s="185"/>
      <c r="Q47" s="239"/>
      <c r="R47" s="125"/>
      <c r="S47" s="283"/>
    </row>
    <row r="48" spans="1:19" s="32" customFormat="1" ht="18" customHeight="1">
      <c r="A48" s="1615"/>
      <c r="B48" s="2069">
        <v>25</v>
      </c>
      <c r="C48" s="2070"/>
      <c r="D48" s="125" t="s">
        <v>142</v>
      </c>
      <c r="E48" s="55" t="s">
        <v>47</v>
      </c>
      <c r="F48" s="125"/>
      <c r="G48" s="126" t="s">
        <v>143</v>
      </c>
      <c r="H48" s="127" t="s">
        <v>752</v>
      </c>
      <c r="I48" s="125" t="s">
        <v>43</v>
      </c>
      <c r="J48" s="127" t="s">
        <v>43</v>
      </c>
      <c r="K48" s="127" t="s">
        <v>44</v>
      </c>
      <c r="L48" s="243">
        <v>2008</v>
      </c>
      <c r="M48" s="125" t="s">
        <v>43</v>
      </c>
      <c r="N48" s="252"/>
      <c r="O48" s="125" t="s">
        <v>45</v>
      </c>
      <c r="P48" s="185">
        <v>1</v>
      </c>
      <c r="Q48" s="239">
        <v>792000</v>
      </c>
      <c r="R48" s="125"/>
      <c r="S48" s="283">
        <f t="shared" si="1"/>
        <v>792000</v>
      </c>
    </row>
    <row r="49" spans="1:25" s="32" customFormat="1" ht="18" customHeight="1">
      <c r="A49" s="1615"/>
      <c r="B49" s="2069">
        <v>26</v>
      </c>
      <c r="C49" s="2070"/>
      <c r="D49" s="125" t="s">
        <v>297</v>
      </c>
      <c r="E49" s="55" t="s">
        <v>610</v>
      </c>
      <c r="F49" s="125"/>
      <c r="G49" s="126" t="s">
        <v>298</v>
      </c>
      <c r="H49" s="131" t="s">
        <v>611</v>
      </c>
      <c r="I49" s="125" t="s">
        <v>43</v>
      </c>
      <c r="J49" s="127" t="s">
        <v>85</v>
      </c>
      <c r="K49" s="127" t="s">
        <v>190</v>
      </c>
      <c r="L49" s="129">
        <v>2009</v>
      </c>
      <c r="M49" s="125" t="s">
        <v>43</v>
      </c>
      <c r="N49" s="252"/>
      <c r="O49" s="125" t="s">
        <v>45</v>
      </c>
      <c r="P49" s="185">
        <v>3</v>
      </c>
      <c r="Q49" s="244">
        <v>14418648</v>
      </c>
      <c r="R49" s="131"/>
      <c r="S49" s="283">
        <f t="shared" si="1"/>
        <v>4806216</v>
      </c>
    </row>
    <row r="50" spans="1:25" s="32" customFormat="1" ht="18" customHeight="1">
      <c r="A50" s="1615"/>
      <c r="B50" s="2069">
        <v>27</v>
      </c>
      <c r="C50" s="2070"/>
      <c r="D50" s="125" t="s">
        <v>127</v>
      </c>
      <c r="E50" s="55" t="s">
        <v>47</v>
      </c>
      <c r="F50" s="125"/>
      <c r="G50" s="126" t="s">
        <v>128</v>
      </c>
      <c r="H50" s="131" t="s">
        <v>558</v>
      </c>
      <c r="I50" s="125" t="s">
        <v>43</v>
      </c>
      <c r="J50" s="127" t="s">
        <v>43</v>
      </c>
      <c r="K50" s="127" t="s">
        <v>44</v>
      </c>
      <c r="L50" s="129">
        <v>2009</v>
      </c>
      <c r="M50" s="125" t="s">
        <v>43</v>
      </c>
      <c r="N50" s="252"/>
      <c r="O50" s="125" t="s">
        <v>45</v>
      </c>
      <c r="P50" s="185">
        <v>1</v>
      </c>
      <c r="Q50" s="244">
        <v>4620000</v>
      </c>
      <c r="R50" s="125"/>
      <c r="S50" s="283">
        <f t="shared" si="1"/>
        <v>4620000</v>
      </c>
    </row>
    <row r="51" spans="1:25" s="32" customFormat="1" ht="18" customHeight="1">
      <c r="A51" s="1615"/>
      <c r="B51" s="2069">
        <v>28</v>
      </c>
      <c r="C51" s="2070"/>
      <c r="D51" s="125" t="s">
        <v>612</v>
      </c>
      <c r="E51" s="55" t="s">
        <v>55</v>
      </c>
      <c r="F51" s="125"/>
      <c r="G51" s="126" t="s">
        <v>613</v>
      </c>
      <c r="H51" s="127" t="s">
        <v>614</v>
      </c>
      <c r="I51" s="125" t="s">
        <v>43</v>
      </c>
      <c r="J51" s="127" t="s">
        <v>125</v>
      </c>
      <c r="K51" s="127" t="s">
        <v>44</v>
      </c>
      <c r="L51" s="129">
        <v>2009</v>
      </c>
      <c r="M51" s="125" t="s">
        <v>43</v>
      </c>
      <c r="N51" s="252"/>
      <c r="O51" s="125" t="s">
        <v>45</v>
      </c>
      <c r="P51" s="185">
        <v>2</v>
      </c>
      <c r="Q51" s="244">
        <v>3480970</v>
      </c>
      <c r="R51" s="131"/>
      <c r="S51" s="283">
        <f t="shared" si="1"/>
        <v>1740485</v>
      </c>
    </row>
    <row r="52" spans="1:25" s="32" customFormat="1" ht="18" customHeight="1">
      <c r="A52" s="1615"/>
      <c r="B52" s="2069">
        <v>29</v>
      </c>
      <c r="C52" s="2070"/>
      <c r="D52" s="125" t="s">
        <v>615</v>
      </c>
      <c r="E52" s="55" t="s">
        <v>47</v>
      </c>
      <c r="F52" s="125"/>
      <c r="G52" s="126" t="s">
        <v>616</v>
      </c>
      <c r="H52" s="127" t="s">
        <v>514</v>
      </c>
      <c r="I52" s="125" t="s">
        <v>43</v>
      </c>
      <c r="J52" s="127" t="s">
        <v>43</v>
      </c>
      <c r="K52" s="127" t="s">
        <v>44</v>
      </c>
      <c r="L52" s="129">
        <v>2009</v>
      </c>
      <c r="M52" s="125" t="s">
        <v>43</v>
      </c>
      <c r="N52" s="252"/>
      <c r="O52" s="125" t="s">
        <v>45</v>
      </c>
      <c r="P52" s="185">
        <v>1</v>
      </c>
      <c r="Q52" s="244">
        <v>1067397</v>
      </c>
      <c r="R52" s="125"/>
      <c r="S52" s="283">
        <f t="shared" si="1"/>
        <v>1067397</v>
      </c>
    </row>
    <row r="53" spans="1:25" s="32" customFormat="1" ht="18" customHeight="1">
      <c r="A53" s="1615"/>
      <c r="B53" s="2069">
        <v>30</v>
      </c>
      <c r="C53" s="2070"/>
      <c r="D53" s="125" t="s">
        <v>615</v>
      </c>
      <c r="E53" s="55" t="s">
        <v>75</v>
      </c>
      <c r="F53" s="125"/>
      <c r="G53" s="126" t="s">
        <v>616</v>
      </c>
      <c r="H53" s="127" t="s">
        <v>515</v>
      </c>
      <c r="I53" s="125" t="s">
        <v>43</v>
      </c>
      <c r="J53" s="127" t="s">
        <v>43</v>
      </c>
      <c r="K53" s="127" t="s">
        <v>44</v>
      </c>
      <c r="L53" s="129">
        <v>2009</v>
      </c>
      <c r="M53" s="125" t="s">
        <v>43</v>
      </c>
      <c r="N53" s="252"/>
      <c r="O53" s="125" t="s">
        <v>45</v>
      </c>
      <c r="P53" s="185">
        <v>1</v>
      </c>
      <c r="Q53" s="244">
        <v>1181253</v>
      </c>
      <c r="R53" s="125"/>
      <c r="S53" s="283">
        <f t="shared" si="1"/>
        <v>1181253</v>
      </c>
    </row>
    <row r="54" spans="1:25" s="32" customFormat="1" ht="18" customHeight="1">
      <c r="A54" s="1615"/>
      <c r="B54" s="2069">
        <v>31</v>
      </c>
      <c r="C54" s="2070"/>
      <c r="D54" s="125" t="s">
        <v>173</v>
      </c>
      <c r="E54" s="55" t="s">
        <v>103</v>
      </c>
      <c r="F54" s="125"/>
      <c r="G54" s="126" t="s">
        <v>174</v>
      </c>
      <c r="H54" s="127" t="s">
        <v>42</v>
      </c>
      <c r="I54" s="125" t="s">
        <v>43</v>
      </c>
      <c r="J54" s="127" t="s">
        <v>43</v>
      </c>
      <c r="K54" s="127" t="s">
        <v>44</v>
      </c>
      <c r="L54" s="129">
        <v>2010</v>
      </c>
      <c r="M54" s="125" t="s">
        <v>43</v>
      </c>
      <c r="N54" s="252"/>
      <c r="O54" s="125" t="s">
        <v>45</v>
      </c>
      <c r="P54" s="185">
        <v>2</v>
      </c>
      <c r="Q54" s="244">
        <v>3190000</v>
      </c>
      <c r="R54" s="131"/>
      <c r="S54" s="283">
        <f t="shared" si="1"/>
        <v>1595000</v>
      </c>
    </row>
    <row r="55" spans="1:25" s="32" customFormat="1" ht="21.75" customHeight="1">
      <c r="A55" s="1615"/>
      <c r="B55" s="2069">
        <v>32</v>
      </c>
      <c r="C55" s="2070"/>
      <c r="D55" s="125" t="s">
        <v>617</v>
      </c>
      <c r="E55" s="55" t="s">
        <v>47</v>
      </c>
      <c r="F55" s="125"/>
      <c r="G55" s="126" t="s">
        <v>618</v>
      </c>
      <c r="H55" s="127" t="s">
        <v>619</v>
      </c>
      <c r="I55" s="125" t="s">
        <v>43</v>
      </c>
      <c r="J55" s="127" t="s">
        <v>43</v>
      </c>
      <c r="K55" s="127" t="s">
        <v>44</v>
      </c>
      <c r="L55" s="129">
        <v>2010</v>
      </c>
      <c r="M55" s="125" t="s">
        <v>43</v>
      </c>
      <c r="N55" s="252"/>
      <c r="O55" s="125" t="s">
        <v>45</v>
      </c>
      <c r="P55" s="185">
        <v>1</v>
      </c>
      <c r="Q55" s="244">
        <v>119130000</v>
      </c>
      <c r="R55" s="131" t="s">
        <v>859</v>
      </c>
      <c r="S55" s="283">
        <f>Q55/P55+8250000</f>
        <v>127380000</v>
      </c>
    </row>
    <row r="56" spans="1:25" s="236" customFormat="1" ht="18" customHeight="1">
      <c r="A56" s="55"/>
      <c r="B56" s="2069">
        <v>33</v>
      </c>
      <c r="C56" s="2070"/>
      <c r="D56" s="125" t="s">
        <v>620</v>
      </c>
      <c r="E56" s="55" t="s">
        <v>47</v>
      </c>
      <c r="F56" s="125"/>
      <c r="G56" s="126" t="s">
        <v>621</v>
      </c>
      <c r="H56" s="131" t="s">
        <v>622</v>
      </c>
      <c r="I56" s="125" t="s">
        <v>43</v>
      </c>
      <c r="J56" s="127" t="s">
        <v>43</v>
      </c>
      <c r="K56" s="127" t="s">
        <v>44</v>
      </c>
      <c r="L56" s="129">
        <v>2010</v>
      </c>
      <c r="M56" s="125" t="s">
        <v>43</v>
      </c>
      <c r="N56" s="252"/>
      <c r="O56" s="125" t="s">
        <v>45</v>
      </c>
      <c r="P56" s="185">
        <v>1</v>
      </c>
      <c r="Q56" s="244">
        <v>1711875</v>
      </c>
      <c r="R56" s="125"/>
      <c r="S56" s="283">
        <f>Q56/P56</f>
        <v>1711875</v>
      </c>
    </row>
    <row r="57" spans="1:25" s="1615" customFormat="1" ht="18" hidden="1" customHeight="1">
      <c r="B57" s="2069"/>
      <c r="C57" s="2070"/>
      <c r="D57" s="202"/>
      <c r="E57" s="196"/>
      <c r="F57" s="202"/>
      <c r="G57" s="199"/>
      <c r="H57" s="200"/>
      <c r="I57" s="202"/>
      <c r="J57" s="200"/>
      <c r="K57" s="200"/>
      <c r="L57" s="201"/>
      <c r="M57" s="202"/>
      <c r="N57" s="202"/>
      <c r="O57" s="202"/>
      <c r="P57" s="1636"/>
      <c r="Q57" s="239"/>
      <c r="R57" s="202"/>
      <c r="S57" s="283"/>
    </row>
    <row r="58" spans="1:25" s="1615" customFormat="1" ht="18" hidden="1" customHeight="1">
      <c r="B58" s="2069"/>
      <c r="C58" s="2070"/>
      <c r="D58" s="125"/>
      <c r="E58" s="55"/>
      <c r="F58" s="125"/>
      <c r="G58" s="126"/>
      <c r="H58" s="127"/>
      <c r="I58" s="125"/>
      <c r="J58" s="127"/>
      <c r="K58" s="127"/>
      <c r="L58" s="129"/>
      <c r="M58" s="125"/>
      <c r="N58" s="252"/>
      <c r="O58" s="125"/>
      <c r="P58" s="185"/>
      <c r="Q58" s="244"/>
      <c r="R58" s="202"/>
      <c r="S58" s="283"/>
    </row>
    <row r="59" spans="1:25" s="1615" customFormat="1" ht="18" customHeight="1">
      <c r="B59" s="2069">
        <v>35</v>
      </c>
      <c r="C59" s="2070"/>
      <c r="D59" s="123" t="s">
        <v>839</v>
      </c>
      <c r="E59" s="230" t="s">
        <v>47</v>
      </c>
      <c r="F59" s="125"/>
      <c r="G59" s="245" t="s">
        <v>128</v>
      </c>
      <c r="H59" s="172" t="s">
        <v>558</v>
      </c>
      <c r="I59" s="123" t="s">
        <v>43</v>
      </c>
      <c r="J59" s="128" t="s">
        <v>43</v>
      </c>
      <c r="K59" s="128" t="s">
        <v>44</v>
      </c>
      <c r="L59" s="184">
        <v>2012</v>
      </c>
      <c r="M59" s="123" t="s">
        <v>43</v>
      </c>
      <c r="N59" s="254"/>
      <c r="O59" s="123" t="s">
        <v>45</v>
      </c>
      <c r="P59" s="246">
        <v>1</v>
      </c>
      <c r="Q59" s="247">
        <v>4145250</v>
      </c>
      <c r="R59" s="172"/>
      <c r="S59" s="283">
        <f t="shared" si="1"/>
        <v>4145250</v>
      </c>
    </row>
    <row r="60" spans="1:25" s="362" customFormat="1" ht="24.95" hidden="1" customHeight="1">
      <c r="B60" s="2069"/>
      <c r="C60" s="2070"/>
      <c r="D60" s="262"/>
      <c r="F60" s="262"/>
      <c r="G60" s="521"/>
      <c r="H60" s="272"/>
      <c r="I60" s="273"/>
      <c r="J60" s="522"/>
      <c r="K60" s="522"/>
      <c r="L60" s="274"/>
      <c r="M60" s="275"/>
      <c r="N60" s="275"/>
      <c r="O60" s="275"/>
      <c r="P60" s="1609"/>
      <c r="Q60" s="1268"/>
      <c r="R60" s="272"/>
      <c r="S60" s="527"/>
      <c r="T60" s="32"/>
      <c r="U60" s="32"/>
      <c r="V60" s="32"/>
      <c r="W60" s="32"/>
      <c r="X60" s="32"/>
      <c r="Y60" s="32"/>
    </row>
    <row r="61" spans="1:25" s="772" customFormat="1" ht="24.95" hidden="1" customHeight="1">
      <c r="B61" s="2129"/>
      <c r="C61" s="2130"/>
      <c r="D61" s="830"/>
      <c r="E61" s="1053"/>
      <c r="F61" s="830"/>
      <c r="G61" s="1052"/>
      <c r="H61" s="835"/>
      <c r="I61" s="832"/>
      <c r="J61" s="1049"/>
      <c r="K61" s="1049"/>
      <c r="L61" s="833"/>
      <c r="M61" s="811"/>
      <c r="N61" s="811"/>
      <c r="O61" s="811"/>
      <c r="P61" s="812"/>
      <c r="Q61" s="1267"/>
      <c r="R61" s="835"/>
      <c r="S61" s="774"/>
      <c r="T61" s="783"/>
      <c r="U61" s="775"/>
      <c r="V61" s="784"/>
      <c r="W61" s="775"/>
      <c r="X61" s="1654"/>
    </row>
    <row r="62" spans="1:25" s="32" customFormat="1" ht="20.100000000000001" customHeight="1">
      <c r="A62" s="1615"/>
      <c r="B62" s="193"/>
      <c r="C62" s="193"/>
      <c r="D62" s="133"/>
      <c r="E62" s="133"/>
      <c r="F62" s="55"/>
      <c r="G62" s="1600"/>
      <c r="H62" s="248"/>
      <c r="I62" s="133"/>
      <c r="J62" s="133"/>
      <c r="K62" s="133"/>
      <c r="L62" s="249"/>
      <c r="M62" s="133"/>
      <c r="N62" s="1944" t="s">
        <v>724</v>
      </c>
      <c r="O62" s="1946"/>
      <c r="P62" s="92">
        <f>SUM(P40:P60)</f>
        <v>18</v>
      </c>
      <c r="Q62" s="250">
        <f>SUM(Q40:Q61)</f>
        <v>156687393</v>
      </c>
      <c r="R62" s="133"/>
    </row>
    <row r="63" spans="1:25" s="32" customFormat="1" ht="20.100000000000001" customHeight="1">
      <c r="B63" s="417"/>
      <c r="C63" s="400"/>
      <c r="D63" s="1613"/>
      <c r="E63" s="1613"/>
      <c r="F63" s="1613"/>
      <c r="G63" s="33" t="s">
        <v>711</v>
      </c>
      <c r="H63" s="26"/>
      <c r="I63" s="8"/>
      <c r="K63" s="34"/>
      <c r="L63" s="35"/>
      <c r="M63" s="36"/>
      <c r="N63" s="1944" t="s">
        <v>703</v>
      </c>
      <c r="O63" s="1946"/>
      <c r="P63" s="78">
        <f>P62+P33</f>
        <v>18</v>
      </c>
      <c r="Q63" s="241">
        <f>Q62+Q33</f>
        <v>156687393</v>
      </c>
      <c r="R63" s="69"/>
      <c r="T63" s="106"/>
      <c r="U63" s="106"/>
      <c r="V63" s="106"/>
      <c r="W63" s="106"/>
      <c r="X63" s="106"/>
      <c r="Y63" s="106"/>
    </row>
    <row r="64" spans="1:25" s="106" customFormat="1" ht="20.100000000000001" customHeight="1">
      <c r="B64" s="418"/>
      <c r="C64" s="1851" t="str">
        <f>'KIB C'!C28:G28</f>
        <v>Mengetahui</v>
      </c>
      <c r="D64" s="1851"/>
      <c r="E64" s="1851"/>
      <c r="F64" s="1851"/>
      <c r="G64" s="1851"/>
      <c r="H64" s="107"/>
      <c r="M64" s="2335" t="s">
        <v>1335</v>
      </c>
      <c r="N64" s="2336"/>
      <c r="O64" s="2336"/>
    </row>
    <row r="65" spans="1:25" s="106" customFormat="1" ht="12.75" customHeight="1">
      <c r="B65" s="418"/>
      <c r="C65" s="1851" t="str">
        <f>'KIB C'!C29:G29</f>
        <v>Kepala Puskesmas Kec. Matraman</v>
      </c>
      <c r="D65" s="1851"/>
      <c r="E65" s="1851"/>
      <c r="F65" s="1851"/>
      <c r="G65" s="1851"/>
      <c r="H65" s="107"/>
      <c r="M65" s="1855" t="str">
        <f>'KIB C'!M29:O29</f>
        <v>Pengurus Barang</v>
      </c>
      <c r="N65" s="1855"/>
      <c r="O65" s="1855"/>
      <c r="P65" s="107"/>
    </row>
    <row r="66" spans="1:25" s="106" customFormat="1" ht="33" customHeight="1">
      <c r="B66" s="418"/>
      <c r="C66" s="418"/>
      <c r="D66" s="1856"/>
      <c r="E66" s="1856"/>
      <c r="F66" s="1856"/>
      <c r="G66" s="1856"/>
      <c r="H66" s="107"/>
      <c r="M66" s="1856"/>
      <c r="N66" s="1856"/>
      <c r="O66" s="1856"/>
      <c r="T66" s="108"/>
      <c r="U66" s="108"/>
      <c r="V66" s="108"/>
      <c r="W66" s="108"/>
      <c r="X66" s="108"/>
      <c r="Y66" s="108"/>
    </row>
    <row r="67" spans="1:25" s="108" customFormat="1" ht="20.100000000000001" customHeight="1">
      <c r="B67" s="419"/>
      <c r="C67" s="1857" t="str">
        <f>'KIB C'!C31:G31</f>
        <v>dr. Herni Lestyaningsih</v>
      </c>
      <c r="D67" s="1857"/>
      <c r="E67" s="1857"/>
      <c r="F67" s="1857"/>
      <c r="G67" s="1857"/>
      <c r="H67" s="109"/>
      <c r="M67" s="1857" t="str">
        <f>'KIB C'!M31:O31</f>
        <v>Ismadi Wibowo</v>
      </c>
      <c r="N67" s="1857"/>
      <c r="O67" s="1857"/>
      <c r="T67" s="1599"/>
      <c r="U67" s="1599"/>
      <c r="V67" s="1599"/>
      <c r="W67" s="1599"/>
      <c r="X67" s="1599"/>
      <c r="Y67" s="1599"/>
    </row>
    <row r="68" spans="1:25" s="1599" customFormat="1" ht="20.100000000000001" customHeight="1">
      <c r="B68" s="420"/>
      <c r="C68" s="1849" t="str">
        <f>'KIB C'!C32:G32</f>
        <v>NIP. 197503162006042018</v>
      </c>
      <c r="D68" s="1849"/>
      <c r="E68" s="1849"/>
      <c r="F68" s="1849"/>
      <c r="G68" s="1849"/>
      <c r="H68" s="111"/>
      <c r="M68" s="1850" t="str">
        <f>'KIB C'!M32:O32</f>
        <v>NIP. 196705081987121002</v>
      </c>
      <c r="N68" s="1850"/>
      <c r="O68" s="1850"/>
      <c r="P68" s="1597"/>
      <c r="T68" s="106"/>
      <c r="U68" s="106"/>
      <c r="V68" s="106"/>
      <c r="W68" s="106"/>
      <c r="X68" s="106"/>
      <c r="Y68" s="106"/>
    </row>
    <row r="69" spans="1:25" s="106" customFormat="1" ht="20.100000000000001" customHeight="1">
      <c r="B69" s="418"/>
      <c r="C69" s="1851"/>
      <c r="D69" s="1851"/>
      <c r="E69" s="1851"/>
      <c r="F69" s="1851"/>
      <c r="G69" s="1851"/>
      <c r="H69" s="107"/>
      <c r="M69" s="1852"/>
      <c r="N69" s="1853"/>
      <c r="O69" s="1853"/>
    </row>
    <row r="70" spans="1:25" s="106" customFormat="1" ht="20.100000000000001" customHeight="1">
      <c r="B70" s="418"/>
      <c r="C70" s="1854"/>
      <c r="D70" s="1854"/>
      <c r="E70" s="1854"/>
      <c r="F70" s="1854"/>
      <c r="G70" s="1854"/>
      <c r="H70" s="107"/>
      <c r="M70" s="1855"/>
      <c r="N70" s="1855"/>
      <c r="O70" s="1855"/>
      <c r="P70" s="107"/>
    </row>
    <row r="71" spans="1:25" s="106" customFormat="1" ht="50.1" customHeight="1">
      <c r="B71" s="418"/>
      <c r="C71" s="418"/>
      <c r="D71" s="1856"/>
      <c r="E71" s="1856"/>
      <c r="F71" s="1856"/>
      <c r="G71" s="1856"/>
      <c r="H71" s="107"/>
      <c r="M71" s="1856"/>
      <c r="N71" s="1856"/>
      <c r="O71" s="1856"/>
      <c r="T71" s="108"/>
      <c r="U71" s="108"/>
      <c r="V71" s="108"/>
      <c r="W71" s="108"/>
      <c r="X71" s="108"/>
      <c r="Y71" s="108"/>
    </row>
    <row r="72" spans="1:25" s="108" customFormat="1" ht="20.100000000000001" customHeight="1">
      <c r="B72" s="419"/>
      <c r="C72" s="1857"/>
      <c r="D72" s="1857"/>
      <c r="E72" s="1857"/>
      <c r="F72" s="1857"/>
      <c r="G72" s="1857"/>
      <c r="H72" s="109"/>
      <c r="M72" s="1857"/>
      <c r="N72" s="1857"/>
      <c r="O72" s="1857"/>
      <c r="T72" s="1599"/>
      <c r="U72" s="1599"/>
      <c r="V72" s="1599"/>
      <c r="W72" s="1599"/>
      <c r="X72" s="1599"/>
      <c r="Y72" s="1599"/>
    </row>
    <row r="73" spans="1:25" s="1599" customFormat="1" ht="20.100000000000001" customHeight="1">
      <c r="B73" s="420"/>
      <c r="C73" s="1849"/>
      <c r="D73" s="1849"/>
      <c r="E73" s="1849"/>
      <c r="F73" s="1849"/>
      <c r="G73" s="1849"/>
      <c r="H73" s="111"/>
      <c r="M73" s="1850"/>
      <c r="N73" s="1850"/>
      <c r="O73" s="1850"/>
      <c r="P73" s="1597"/>
      <c r="T73" s="11"/>
      <c r="U73" s="11"/>
      <c r="V73" s="11"/>
      <c r="W73" s="11"/>
      <c r="X73" s="11"/>
      <c r="Y73" s="11"/>
    </row>
    <row r="74" spans="1:25" ht="18.75" customHeight="1"/>
    <row r="75" spans="1:25" ht="20.100000000000001" customHeight="1"/>
    <row r="76" spans="1:25" ht="20.100000000000001" customHeight="1">
      <c r="R76" s="55"/>
    </row>
    <row r="77" spans="1:25" ht="20.100000000000001" customHeight="1">
      <c r="T77" s="1614"/>
      <c r="U77" s="1614"/>
      <c r="V77" s="37"/>
      <c r="W77" s="37"/>
      <c r="X77" s="37"/>
      <c r="Y77" s="37"/>
    </row>
    <row r="78" spans="1:25" s="37" customFormat="1" ht="20.100000000000001" customHeight="1">
      <c r="A78" s="364"/>
      <c r="B78" s="421"/>
      <c r="C78" s="1955" t="s">
        <v>345</v>
      </c>
      <c r="D78" s="1955"/>
      <c r="E78" s="1955"/>
      <c r="F78" s="1955"/>
      <c r="G78" s="1955"/>
      <c r="H78" s="20"/>
      <c r="I78" s="19"/>
      <c r="O78" s="1954"/>
      <c r="P78" s="1954"/>
      <c r="Q78" s="1954"/>
      <c r="R78" s="66"/>
      <c r="S78" s="397"/>
      <c r="T78" s="385"/>
      <c r="U78" s="385"/>
      <c r="V78" s="140"/>
      <c r="W78" s="140"/>
      <c r="X78" s="140"/>
      <c r="Y78" s="140"/>
    </row>
    <row r="79" spans="1:25" s="140" customFormat="1" ht="20.100000000000001" customHeight="1">
      <c r="A79" s="136"/>
      <c r="B79" s="1883" t="s">
        <v>706</v>
      </c>
      <c r="C79" s="1883"/>
      <c r="D79" s="1883"/>
      <c r="E79" s="1883"/>
      <c r="F79" s="1883"/>
      <c r="G79" s="1883"/>
      <c r="H79" s="1883"/>
      <c r="I79" s="1883"/>
      <c r="J79" s="1883"/>
      <c r="K79" s="1883"/>
      <c r="L79" s="1883"/>
      <c r="M79" s="1883"/>
      <c r="N79" s="1883"/>
      <c r="O79" s="1883"/>
      <c r="P79" s="1883"/>
      <c r="Q79" s="1883"/>
      <c r="R79" s="1883"/>
      <c r="S79" s="136"/>
      <c r="T79" s="385"/>
      <c r="U79" s="385"/>
    </row>
    <row r="80" spans="1:25" s="140" customFormat="1" ht="20.100000000000001" customHeight="1">
      <c r="A80" s="136"/>
      <c r="B80" s="1882" t="s">
        <v>707</v>
      </c>
      <c r="C80" s="1882"/>
      <c r="D80" s="1882"/>
      <c r="E80" s="1882"/>
      <c r="F80" s="1882"/>
      <c r="G80" s="1882"/>
      <c r="H80" s="1882"/>
      <c r="I80" s="1882"/>
      <c r="J80" s="1882"/>
      <c r="K80" s="1882"/>
      <c r="L80" s="1882"/>
      <c r="M80" s="1882"/>
      <c r="N80" s="1882"/>
      <c r="O80" s="1882"/>
      <c r="P80" s="1882"/>
      <c r="Q80" s="1882"/>
      <c r="R80" s="1882"/>
      <c r="S80" s="136"/>
      <c r="T80" s="1596"/>
      <c r="U80" s="1596"/>
      <c r="V80" s="11"/>
      <c r="W80" s="11"/>
      <c r="X80" s="11"/>
      <c r="Y80" s="11"/>
    </row>
    <row r="81" spans="1:25" ht="15" customHeight="1">
      <c r="A81" s="23"/>
      <c r="B81" s="416">
        <f>'KIB LAMA'!B81</f>
        <v>50</v>
      </c>
      <c r="C81" s="416"/>
      <c r="D81" s="134"/>
      <c r="E81" s="134"/>
      <c r="F81" s="135" t="s">
        <v>1</v>
      </c>
      <c r="G81" s="23" t="str">
        <f>'KIB LAMA'!G81</f>
        <v>Meja Tulis</v>
      </c>
      <c r="H81" s="23"/>
      <c r="I81" s="23"/>
      <c r="J81" s="23"/>
      <c r="K81" s="23"/>
      <c r="L81" s="23"/>
      <c r="M81" s="23"/>
      <c r="N81" s="23"/>
      <c r="O81" s="23"/>
      <c r="P81" s="23"/>
      <c r="Q81" s="72"/>
      <c r="R81" s="23"/>
      <c r="S81" s="23"/>
      <c r="T81" s="1596"/>
      <c r="U81" s="1596"/>
    </row>
    <row r="82" spans="1:25" ht="15" customHeight="1">
      <c r="A82" s="23"/>
      <c r="B82" s="416">
        <f>'KIB LAMA'!B82</f>
        <v>51</v>
      </c>
      <c r="C82" s="416"/>
      <c r="D82" s="134"/>
      <c r="E82" s="134"/>
      <c r="F82" s="135" t="s">
        <v>1</v>
      </c>
      <c r="G82" s="23" t="str">
        <f>'KIB LAMA'!G82</f>
        <v>Meja Tulis</v>
      </c>
      <c r="H82" s="23"/>
      <c r="I82" s="23"/>
      <c r="J82" s="23"/>
      <c r="K82" s="23"/>
      <c r="L82" s="23"/>
      <c r="M82" s="23"/>
      <c r="N82" s="23"/>
      <c r="O82" s="23"/>
      <c r="P82" s="23"/>
      <c r="Q82" s="72"/>
      <c r="R82" s="23"/>
      <c r="S82" s="23"/>
      <c r="T82" s="1596"/>
      <c r="U82" s="1596"/>
    </row>
    <row r="83" spans="1:25" ht="15" customHeight="1">
      <c r="A83" s="23"/>
      <c r="B83" s="416">
        <f>'KIB LAMA'!B83</f>
        <v>52</v>
      </c>
      <c r="C83" s="416"/>
      <c r="D83" s="134"/>
      <c r="E83" s="134"/>
      <c r="F83" s="135" t="s">
        <v>1</v>
      </c>
      <c r="G83" s="23" t="str">
        <f>'KIB LAMA'!G83</f>
        <v>Meja Tulis</v>
      </c>
      <c r="H83" s="23"/>
      <c r="I83" s="23"/>
      <c r="J83" s="23"/>
      <c r="K83" s="23"/>
      <c r="L83" s="23"/>
      <c r="M83" s="23"/>
      <c r="N83" s="23"/>
      <c r="O83" s="23"/>
      <c r="P83" s="23"/>
      <c r="Q83" s="72"/>
      <c r="R83" s="23"/>
      <c r="S83" s="23"/>
      <c r="T83" s="1596"/>
      <c r="U83" s="1596"/>
    </row>
    <row r="84" spans="1:25" ht="15" customHeight="1">
      <c r="A84" s="23"/>
      <c r="B84" s="416">
        <f>'KIB LAMA'!B84</f>
        <v>53</v>
      </c>
      <c r="C84" s="416"/>
      <c r="D84" s="134"/>
      <c r="E84" s="134"/>
      <c r="F84" s="135" t="s">
        <v>1</v>
      </c>
      <c r="G84" s="23" t="str">
        <f>'KIB LAMA'!G84</f>
        <v>Meja Rapat Pejabat Lain-lain</v>
      </c>
      <c r="H84" s="23"/>
      <c r="I84" s="23"/>
      <c r="J84" s="23"/>
      <c r="K84" s="23"/>
      <c r="L84" s="23"/>
      <c r="M84" s="23"/>
      <c r="N84" s="23"/>
      <c r="O84" s="23"/>
      <c r="P84" s="23"/>
      <c r="Q84" s="72"/>
      <c r="R84" s="23"/>
      <c r="S84" s="23"/>
      <c r="T84" s="1596"/>
      <c r="U84" s="1596"/>
    </row>
    <row r="85" spans="1:25" ht="15" customHeight="1">
      <c r="A85" s="23"/>
      <c r="B85" s="416">
        <f>'KIB LAMA'!B85</f>
        <v>54</v>
      </c>
      <c r="C85" s="416"/>
      <c r="D85" s="134"/>
      <c r="E85" s="134"/>
      <c r="F85" s="135" t="s">
        <v>1</v>
      </c>
      <c r="G85" s="23" t="str">
        <f>'KIB LAMA'!G85</f>
        <v>Meja Rapat Pejabat Lain-lain</v>
      </c>
      <c r="H85" s="23"/>
      <c r="I85" s="23"/>
      <c r="J85" s="23"/>
      <c r="K85" s="23"/>
      <c r="L85" s="23"/>
      <c r="M85" s="23"/>
      <c r="N85" s="23"/>
      <c r="O85" s="23"/>
      <c r="P85" s="23"/>
      <c r="Q85" s="72"/>
      <c r="R85" s="23"/>
      <c r="S85" s="23"/>
      <c r="T85" s="1596"/>
      <c r="U85" s="1596"/>
    </row>
    <row r="86" spans="1:25" ht="15" customHeight="1">
      <c r="A86" s="23"/>
      <c r="B86" s="416">
        <f>'KIB LAMA'!B86</f>
        <v>55</v>
      </c>
      <c r="C86" s="416"/>
      <c r="D86" s="134"/>
      <c r="E86" s="134"/>
      <c r="F86" s="135" t="s">
        <v>1</v>
      </c>
      <c r="G86" s="23" t="str">
        <f>'KIB LAMA'!G86</f>
        <v>Kursi Kerja Pejabat Lain-lain</v>
      </c>
      <c r="H86" s="23"/>
      <c r="I86" s="23"/>
      <c r="J86" s="23"/>
      <c r="K86" s="23"/>
      <c r="L86" s="23"/>
      <c r="M86" s="23"/>
      <c r="N86" s="23"/>
      <c r="O86" s="23"/>
      <c r="P86" s="23"/>
      <c r="Q86" s="72"/>
      <c r="R86" s="23"/>
      <c r="S86" s="23"/>
      <c r="T86" s="1596"/>
      <c r="U86" s="1596"/>
    </row>
    <row r="87" spans="1:25" ht="15" customHeight="1">
      <c r="A87" s="23"/>
      <c r="B87" s="416">
        <f>'KIB LAMA'!B87</f>
        <v>56</v>
      </c>
      <c r="C87" s="416"/>
      <c r="D87" s="134"/>
      <c r="E87" s="134"/>
      <c r="F87" s="135" t="s">
        <v>1</v>
      </c>
      <c r="G87" s="23" t="str">
        <f>'KIB LAMA'!G87</f>
        <v>Kursi Kerja Pejabat Lain-lain</v>
      </c>
      <c r="H87" s="23"/>
      <c r="I87" s="23"/>
      <c r="J87" s="23"/>
      <c r="K87" s="23"/>
      <c r="L87" s="23"/>
      <c r="M87" s="23"/>
      <c r="N87" s="23"/>
      <c r="O87" s="23"/>
      <c r="P87" s="23"/>
      <c r="Q87" s="72"/>
      <c r="R87" s="23"/>
      <c r="S87" s="23"/>
      <c r="T87" s="1596"/>
      <c r="U87" s="1596"/>
    </row>
    <row r="88" spans="1:25" ht="6" customHeight="1">
      <c r="S88" s="23"/>
      <c r="T88" s="1596"/>
      <c r="U88" s="1596"/>
    </row>
    <row r="89" spans="1:25" ht="3" customHeight="1">
      <c r="S89" s="23"/>
      <c r="T89" s="1982"/>
      <c r="U89" s="1982"/>
      <c r="V89" s="1982"/>
      <c r="W89" s="1895"/>
      <c r="X89" s="1615"/>
      <c r="Y89" s="1615"/>
    </row>
    <row r="90" spans="1:25" s="1615" customFormat="1" ht="29.25" customHeight="1">
      <c r="B90" s="1953" t="s">
        <v>10</v>
      </c>
      <c r="C90" s="1953"/>
      <c r="D90" s="1953"/>
      <c r="E90" s="1953"/>
      <c r="F90" s="1953"/>
      <c r="G90" s="1953" t="s">
        <v>11</v>
      </c>
      <c r="H90" s="1953"/>
      <c r="I90" s="1953"/>
      <c r="J90" s="1953" t="s">
        <v>15</v>
      </c>
      <c r="K90" s="1953" t="s">
        <v>13</v>
      </c>
      <c r="L90" s="1953" t="s">
        <v>700</v>
      </c>
      <c r="M90" s="1953" t="s">
        <v>701</v>
      </c>
      <c r="N90" s="1953" t="s">
        <v>16</v>
      </c>
      <c r="O90" s="1953" t="s">
        <v>702</v>
      </c>
      <c r="P90" s="1953" t="s">
        <v>12</v>
      </c>
      <c r="Q90" s="1953"/>
      <c r="R90" s="1953" t="s">
        <v>17</v>
      </c>
      <c r="S90" s="2339" t="s">
        <v>1036</v>
      </c>
      <c r="T90" s="1982"/>
      <c r="U90" s="1982"/>
      <c r="V90" s="1982"/>
      <c r="W90" s="2337"/>
    </row>
    <row r="91" spans="1:25" s="1615" customFormat="1" ht="29.25" customHeight="1">
      <c r="B91" s="2075" t="s">
        <v>18</v>
      </c>
      <c r="C91" s="2075"/>
      <c r="D91" s="1953" t="s">
        <v>19</v>
      </c>
      <c r="E91" s="1953" t="s">
        <v>20</v>
      </c>
      <c r="F91" s="1953"/>
      <c r="G91" s="1953" t="s">
        <v>21</v>
      </c>
      <c r="H91" s="1953" t="s">
        <v>14</v>
      </c>
      <c r="I91" s="1953" t="s">
        <v>505</v>
      </c>
      <c r="J91" s="1953"/>
      <c r="K91" s="1953"/>
      <c r="L91" s="1953"/>
      <c r="M91" s="1953"/>
      <c r="N91" s="1953"/>
      <c r="O91" s="1953"/>
      <c r="P91" s="1953"/>
      <c r="Q91" s="1953"/>
      <c r="R91" s="1953"/>
      <c r="S91" s="2339"/>
      <c r="T91" s="1982"/>
      <c r="U91" s="1982"/>
      <c r="V91" s="1982"/>
      <c r="W91" s="2338"/>
    </row>
    <row r="92" spans="1:25" s="1615" customFormat="1" ht="29.25" customHeight="1">
      <c r="B92" s="2075"/>
      <c r="C92" s="2075"/>
      <c r="D92" s="1953"/>
      <c r="E92" s="1953"/>
      <c r="F92" s="1953"/>
      <c r="G92" s="1953"/>
      <c r="H92" s="1953"/>
      <c r="I92" s="1953"/>
      <c r="J92" s="1953"/>
      <c r="K92" s="1953"/>
      <c r="L92" s="1953"/>
      <c r="M92" s="1953"/>
      <c r="N92" s="1953"/>
      <c r="O92" s="1953"/>
      <c r="P92" s="1612" t="s">
        <v>22</v>
      </c>
      <c r="Q92" s="1612" t="s">
        <v>23</v>
      </c>
      <c r="R92" s="1953"/>
      <c r="S92" s="2339"/>
      <c r="T92" s="353"/>
      <c r="U92" s="353"/>
      <c r="V92" s="353"/>
      <c r="W92" s="353"/>
    </row>
    <row r="93" spans="1:25" s="1615" customFormat="1" ht="19.5" customHeight="1">
      <c r="B93" s="2076" t="s">
        <v>24</v>
      </c>
      <c r="C93" s="2077"/>
      <c r="D93" s="178" t="s">
        <v>25</v>
      </c>
      <c r="E93" s="1976" t="s">
        <v>26</v>
      </c>
      <c r="F93" s="1977"/>
      <c r="G93" s="1611" t="s">
        <v>27</v>
      </c>
      <c r="H93" s="1611" t="s">
        <v>28</v>
      </c>
      <c r="I93" s="1611" t="s">
        <v>29</v>
      </c>
      <c r="J93" s="1611" t="s">
        <v>30</v>
      </c>
      <c r="K93" s="1611" t="s">
        <v>31</v>
      </c>
      <c r="L93" s="1611" t="s">
        <v>32</v>
      </c>
      <c r="M93" s="1611" t="s">
        <v>33</v>
      </c>
      <c r="N93" s="1611" t="s">
        <v>34</v>
      </c>
      <c r="O93" s="1611" t="s">
        <v>35</v>
      </c>
      <c r="P93" s="1611" t="s">
        <v>36</v>
      </c>
      <c r="Q93" s="1639" t="s">
        <v>37</v>
      </c>
      <c r="R93" s="1611" t="s">
        <v>38</v>
      </c>
      <c r="S93" s="353"/>
      <c r="T93" s="1655"/>
      <c r="U93" s="1656"/>
      <c r="V93" s="1657"/>
      <c r="W93" s="353"/>
      <c r="X93" s="32"/>
      <c r="Y93" s="32"/>
    </row>
    <row r="94" spans="1:25" s="32" customFormat="1" ht="12.75" customHeight="1">
      <c r="A94" s="1615"/>
      <c r="B94" s="1884"/>
      <c r="C94" s="1885"/>
      <c r="D94" s="2139"/>
      <c r="E94" s="2139"/>
      <c r="F94" s="2139"/>
      <c r="G94" s="2139"/>
      <c r="H94" s="2139"/>
      <c r="I94" s="2139"/>
      <c r="J94" s="2139"/>
      <c r="K94" s="2139"/>
      <c r="L94" s="2139"/>
      <c r="M94" s="2139"/>
      <c r="N94" s="2139"/>
      <c r="O94" s="2139"/>
      <c r="P94" s="2139"/>
      <c r="Q94" s="2139"/>
      <c r="R94" s="2140"/>
      <c r="S94" s="434"/>
      <c r="T94" s="441"/>
      <c r="U94" s="441"/>
      <c r="V94" s="442"/>
      <c r="W94" s="443"/>
      <c r="X94" s="378"/>
      <c r="Y94" s="378"/>
    </row>
    <row r="95" spans="1:25" s="378" customFormat="1" ht="21" customHeight="1">
      <c r="A95" s="336"/>
      <c r="B95" s="2081">
        <v>1</v>
      </c>
      <c r="C95" s="2098"/>
      <c r="D95" s="402" t="s">
        <v>627</v>
      </c>
      <c r="E95" s="403" t="s">
        <v>55</v>
      </c>
      <c r="F95" s="402"/>
      <c r="G95" s="404" t="s">
        <v>628</v>
      </c>
      <c r="H95" s="405" t="s">
        <v>629</v>
      </c>
      <c r="I95" s="402" t="s">
        <v>43</v>
      </c>
      <c r="J95" s="405" t="s">
        <v>89</v>
      </c>
      <c r="K95" s="405" t="s">
        <v>190</v>
      </c>
      <c r="L95" s="406">
        <v>1990</v>
      </c>
      <c r="M95" s="402" t="s">
        <v>43</v>
      </c>
      <c r="N95" s="407"/>
      <c r="O95" s="402" t="s">
        <v>242</v>
      </c>
      <c r="P95" s="408">
        <v>2</v>
      </c>
      <c r="Q95" s="409">
        <v>300000</v>
      </c>
      <c r="R95" s="435"/>
      <c r="S95" s="440">
        <f>Q95/P95</f>
        <v>150000</v>
      </c>
      <c r="T95" s="346"/>
      <c r="U95" s="346"/>
      <c r="V95" s="445"/>
      <c r="W95" s="323"/>
      <c r="X95" s="410"/>
      <c r="Y95" s="410"/>
    </row>
    <row r="96" spans="1:25" s="410" customFormat="1" ht="21" customHeight="1">
      <c r="A96" s="352"/>
      <c r="B96" s="2066">
        <v>2</v>
      </c>
      <c r="C96" s="2067"/>
      <c r="D96" s="347" t="s">
        <v>601</v>
      </c>
      <c r="E96" s="345" t="s">
        <v>47</v>
      </c>
      <c r="F96" s="347"/>
      <c r="G96" s="348" t="s">
        <v>602</v>
      </c>
      <c r="H96" s="349" t="s">
        <v>42</v>
      </c>
      <c r="I96" s="347" t="s">
        <v>43</v>
      </c>
      <c r="J96" s="349" t="s">
        <v>43</v>
      </c>
      <c r="K96" s="349" t="s">
        <v>190</v>
      </c>
      <c r="L96" s="350">
        <v>1990</v>
      </c>
      <c r="M96" s="347" t="s">
        <v>43</v>
      </c>
      <c r="N96" s="413"/>
      <c r="O96" s="370" t="s">
        <v>345</v>
      </c>
      <c r="P96" s="351">
        <v>1</v>
      </c>
      <c r="Q96" s="414">
        <v>134000</v>
      </c>
      <c r="R96" s="345"/>
      <c r="S96" s="444">
        <f t="shared" ref="S96:S143" si="2">Q96/P96</f>
        <v>134000</v>
      </c>
      <c r="T96" s="301"/>
      <c r="U96" s="301"/>
      <c r="V96" s="411"/>
      <c r="W96" s="323"/>
      <c r="X96" s="388"/>
      <c r="Y96" s="388"/>
    </row>
    <row r="97" spans="1:25" s="388" customFormat="1" ht="21" customHeight="1">
      <c r="A97" s="309"/>
      <c r="B97" s="2066">
        <v>3</v>
      </c>
      <c r="C97" s="2067"/>
      <c r="D97" s="303" t="s">
        <v>297</v>
      </c>
      <c r="E97" s="302" t="s">
        <v>630</v>
      </c>
      <c r="F97" s="303"/>
      <c r="G97" s="304" t="s">
        <v>298</v>
      </c>
      <c r="H97" s="326" t="s">
        <v>299</v>
      </c>
      <c r="I97" s="303" t="s">
        <v>43</v>
      </c>
      <c r="J97" s="305" t="s">
        <v>43</v>
      </c>
      <c r="K97" s="305" t="s">
        <v>190</v>
      </c>
      <c r="L97" s="306">
        <v>1990</v>
      </c>
      <c r="M97" s="303" t="s">
        <v>43</v>
      </c>
      <c r="N97" s="386"/>
      <c r="O97" s="303" t="s">
        <v>45</v>
      </c>
      <c r="P97" s="374">
        <v>3</v>
      </c>
      <c r="Q97" s="387">
        <v>1200000</v>
      </c>
      <c r="R97" s="436"/>
      <c r="S97" s="446">
        <f t="shared" si="2"/>
        <v>400000</v>
      </c>
      <c r="T97" s="301"/>
      <c r="U97" s="301"/>
      <c r="V97" s="411"/>
      <c r="W97" s="323"/>
    </row>
    <row r="98" spans="1:25" s="388" customFormat="1" ht="21" customHeight="1">
      <c r="A98" s="309"/>
      <c r="B98" s="2066">
        <v>4</v>
      </c>
      <c r="C98" s="2067"/>
      <c r="D98" s="303" t="s">
        <v>297</v>
      </c>
      <c r="E98" s="302" t="s">
        <v>322</v>
      </c>
      <c r="F98" s="303"/>
      <c r="G98" s="304" t="s">
        <v>298</v>
      </c>
      <c r="H98" s="326" t="s">
        <v>631</v>
      </c>
      <c r="I98" s="303" t="s">
        <v>43</v>
      </c>
      <c r="J98" s="303"/>
      <c r="K98" s="305" t="s">
        <v>190</v>
      </c>
      <c r="L98" s="306">
        <v>1990</v>
      </c>
      <c r="M98" s="303" t="s">
        <v>43</v>
      </c>
      <c r="N98" s="386"/>
      <c r="O98" s="303" t="s">
        <v>45</v>
      </c>
      <c r="P98" s="374">
        <v>2</v>
      </c>
      <c r="Q98" s="387">
        <v>500000</v>
      </c>
      <c r="R98" s="436"/>
      <c r="S98" s="446">
        <f t="shared" si="2"/>
        <v>250000</v>
      </c>
      <c r="T98" s="330"/>
      <c r="U98" s="330"/>
      <c r="V98" s="448"/>
      <c r="W98" s="323"/>
      <c r="X98" s="378"/>
      <c r="Y98" s="378"/>
    </row>
    <row r="99" spans="1:25" s="378" customFormat="1" ht="21" customHeight="1">
      <c r="A99" s="336"/>
      <c r="B99" s="2066">
        <v>5</v>
      </c>
      <c r="C99" s="2067"/>
      <c r="D99" s="332" t="s">
        <v>87</v>
      </c>
      <c r="E99" s="331" t="s">
        <v>47</v>
      </c>
      <c r="F99" s="332"/>
      <c r="G99" s="333" t="s">
        <v>88</v>
      </c>
      <c r="H99" s="334" t="s">
        <v>42</v>
      </c>
      <c r="I99" s="332" t="s">
        <v>43</v>
      </c>
      <c r="J99" s="334" t="s">
        <v>89</v>
      </c>
      <c r="K99" s="334" t="s">
        <v>190</v>
      </c>
      <c r="L99" s="335">
        <v>1990</v>
      </c>
      <c r="M99" s="332" t="s">
        <v>43</v>
      </c>
      <c r="N99" s="376"/>
      <c r="O99" s="332" t="s">
        <v>242</v>
      </c>
      <c r="P99" s="375">
        <v>1</v>
      </c>
      <c r="Q99" s="377">
        <v>75000</v>
      </c>
      <c r="R99" s="331"/>
      <c r="S99" s="447">
        <f t="shared" si="2"/>
        <v>75000</v>
      </c>
      <c r="T99" s="301"/>
      <c r="U99" s="301"/>
      <c r="V99" s="411"/>
      <c r="W99" s="323"/>
      <c r="X99" s="388"/>
      <c r="Y99" s="388"/>
    </row>
    <row r="100" spans="1:25" s="388" customFormat="1" ht="21" customHeight="1">
      <c r="A100" s="309"/>
      <c r="B100" s="2066">
        <v>6</v>
      </c>
      <c r="C100" s="2067"/>
      <c r="D100" s="303" t="s">
        <v>87</v>
      </c>
      <c r="E100" s="302" t="s">
        <v>65</v>
      </c>
      <c r="F100" s="303"/>
      <c r="G100" s="304" t="s">
        <v>88</v>
      </c>
      <c r="H100" s="305" t="s">
        <v>42</v>
      </c>
      <c r="I100" s="303" t="s">
        <v>43</v>
      </c>
      <c r="J100" s="305" t="s">
        <v>89</v>
      </c>
      <c r="K100" s="305" t="s">
        <v>190</v>
      </c>
      <c r="L100" s="306">
        <v>1990</v>
      </c>
      <c r="M100" s="303" t="s">
        <v>43</v>
      </c>
      <c r="N100" s="386"/>
      <c r="O100" s="303" t="s">
        <v>45</v>
      </c>
      <c r="P100" s="374">
        <v>2</v>
      </c>
      <c r="Q100" s="387">
        <v>80000</v>
      </c>
      <c r="R100" s="436"/>
      <c r="S100" s="446">
        <f t="shared" si="2"/>
        <v>40000</v>
      </c>
      <c r="T100" s="355"/>
      <c r="U100" s="355"/>
      <c r="V100" s="310"/>
      <c r="W100" s="323"/>
      <c r="X100" s="319"/>
      <c r="Y100" s="319"/>
    </row>
    <row r="101" spans="1:25" s="319" customFormat="1" ht="20.100000000000001" customHeight="1">
      <c r="B101" s="2066">
        <v>7</v>
      </c>
      <c r="C101" s="2067"/>
      <c r="D101" s="291" t="s">
        <v>266</v>
      </c>
      <c r="E101" s="285" t="s">
        <v>328</v>
      </c>
      <c r="F101" s="286"/>
      <c r="G101" s="287" t="s">
        <v>267</v>
      </c>
      <c r="H101" s="288" t="s">
        <v>329</v>
      </c>
      <c r="I101" s="288" t="s">
        <v>43</v>
      </c>
      <c r="J101" s="288" t="s">
        <v>197</v>
      </c>
      <c r="K101" s="288" t="s">
        <v>190</v>
      </c>
      <c r="L101" s="289">
        <v>1990</v>
      </c>
      <c r="M101" s="284" t="s">
        <v>43</v>
      </c>
      <c r="N101" s="286"/>
      <c r="O101" s="284" t="s">
        <v>45</v>
      </c>
      <c r="P101" s="366">
        <v>1</v>
      </c>
      <c r="Q101" s="290">
        <v>300000</v>
      </c>
      <c r="R101" s="302"/>
      <c r="S101" s="449">
        <v>300000</v>
      </c>
      <c r="T101" s="355"/>
      <c r="U101" s="355"/>
      <c r="V101" s="310"/>
      <c r="W101" s="323"/>
    </row>
    <row r="102" spans="1:25" s="319" customFormat="1" ht="20.100000000000001" customHeight="1">
      <c r="B102" s="2066">
        <v>8</v>
      </c>
      <c r="C102" s="2067"/>
      <c r="D102" s="291" t="s">
        <v>266</v>
      </c>
      <c r="E102" s="285" t="s">
        <v>323</v>
      </c>
      <c r="F102" s="286"/>
      <c r="G102" s="287" t="s">
        <v>267</v>
      </c>
      <c r="H102" s="288" t="s">
        <v>324</v>
      </c>
      <c r="I102" s="288" t="s">
        <v>43</v>
      </c>
      <c r="J102" s="288" t="s">
        <v>197</v>
      </c>
      <c r="K102" s="288" t="s">
        <v>190</v>
      </c>
      <c r="L102" s="289">
        <v>1990</v>
      </c>
      <c r="M102" s="284" t="s">
        <v>43</v>
      </c>
      <c r="N102" s="286"/>
      <c r="O102" s="284" t="s">
        <v>45</v>
      </c>
      <c r="P102" s="366">
        <v>1</v>
      </c>
      <c r="Q102" s="290">
        <v>300000</v>
      </c>
      <c r="R102" s="436"/>
      <c r="S102" s="449">
        <v>300000</v>
      </c>
      <c r="T102" s="330"/>
      <c r="U102" s="330"/>
      <c r="V102" s="448"/>
      <c r="W102" s="323"/>
      <c r="X102" s="378"/>
      <c r="Y102" s="378"/>
    </row>
    <row r="103" spans="1:25" s="378" customFormat="1" ht="21" customHeight="1">
      <c r="A103" s="336"/>
      <c r="B103" s="2066">
        <v>9</v>
      </c>
      <c r="C103" s="2067"/>
      <c r="D103" s="332" t="s">
        <v>77</v>
      </c>
      <c r="E103" s="331" t="s">
        <v>47</v>
      </c>
      <c r="F103" s="332"/>
      <c r="G103" s="333" t="s">
        <v>79</v>
      </c>
      <c r="H103" s="334" t="s">
        <v>42</v>
      </c>
      <c r="I103" s="332" t="s">
        <v>43</v>
      </c>
      <c r="J103" s="334" t="s">
        <v>89</v>
      </c>
      <c r="K103" s="334" t="s">
        <v>190</v>
      </c>
      <c r="L103" s="335">
        <v>1992</v>
      </c>
      <c r="M103" s="332" t="s">
        <v>43</v>
      </c>
      <c r="N103" s="376"/>
      <c r="O103" s="332" t="s">
        <v>242</v>
      </c>
      <c r="P103" s="375">
        <v>1</v>
      </c>
      <c r="Q103" s="377">
        <v>50000</v>
      </c>
      <c r="R103" s="331"/>
      <c r="S103" s="447">
        <f t="shared" si="2"/>
        <v>50000</v>
      </c>
      <c r="T103" s="451"/>
      <c r="U103" s="451"/>
      <c r="V103" s="452"/>
      <c r="W103" s="323"/>
      <c r="X103" s="396"/>
      <c r="Y103" s="396"/>
    </row>
    <row r="104" spans="1:25" s="396" customFormat="1" ht="21" customHeight="1">
      <c r="A104" s="300"/>
      <c r="B104" s="2066">
        <v>10</v>
      </c>
      <c r="C104" s="2067"/>
      <c r="D104" s="327" t="s">
        <v>632</v>
      </c>
      <c r="E104" s="389" t="s">
        <v>47</v>
      </c>
      <c r="F104" s="327"/>
      <c r="G104" s="390" t="s">
        <v>633</v>
      </c>
      <c r="H104" s="391" t="s">
        <v>42</v>
      </c>
      <c r="I104" s="327" t="s">
        <v>43</v>
      </c>
      <c r="J104" s="391" t="s">
        <v>43</v>
      </c>
      <c r="K104" s="391" t="s">
        <v>190</v>
      </c>
      <c r="L104" s="392">
        <v>1993</v>
      </c>
      <c r="M104" s="327" t="s">
        <v>43</v>
      </c>
      <c r="N104" s="393"/>
      <c r="O104" s="327" t="s">
        <v>45</v>
      </c>
      <c r="P104" s="394">
        <v>1</v>
      </c>
      <c r="Q104" s="395">
        <v>100000</v>
      </c>
      <c r="R104" s="389"/>
      <c r="S104" s="450">
        <f t="shared" si="2"/>
        <v>100000</v>
      </c>
      <c r="T104" s="330"/>
      <c r="U104" s="330"/>
      <c r="V104" s="448"/>
      <c r="W104" s="323"/>
      <c r="X104" s="378"/>
      <c r="Y104" s="378"/>
    </row>
    <row r="105" spans="1:25" s="378" customFormat="1" ht="21" customHeight="1">
      <c r="A105" s="336"/>
      <c r="B105" s="2066">
        <v>11</v>
      </c>
      <c r="C105" s="2067"/>
      <c r="D105" s="332" t="s">
        <v>259</v>
      </c>
      <c r="E105" s="331" t="s">
        <v>47</v>
      </c>
      <c r="F105" s="332"/>
      <c r="G105" s="333" t="s">
        <v>260</v>
      </c>
      <c r="H105" s="334" t="s">
        <v>42</v>
      </c>
      <c r="I105" s="332" t="s">
        <v>43</v>
      </c>
      <c r="J105" s="334" t="s">
        <v>43</v>
      </c>
      <c r="K105" s="334" t="s">
        <v>190</v>
      </c>
      <c r="L105" s="335">
        <v>1994</v>
      </c>
      <c r="M105" s="332" t="s">
        <v>43</v>
      </c>
      <c r="N105" s="376"/>
      <c r="O105" s="332" t="s">
        <v>242</v>
      </c>
      <c r="P105" s="375">
        <v>1</v>
      </c>
      <c r="Q105" s="377">
        <v>40000</v>
      </c>
      <c r="R105" s="331"/>
      <c r="S105" s="447">
        <f t="shared" si="2"/>
        <v>40000</v>
      </c>
      <c r="T105" s="301"/>
      <c r="U105" s="301"/>
      <c r="V105" s="411"/>
      <c r="W105" s="323"/>
      <c r="X105" s="388"/>
      <c r="Y105" s="388"/>
    </row>
    <row r="106" spans="1:25" s="388" customFormat="1" ht="21" customHeight="1">
      <c r="A106" s="309"/>
      <c r="B106" s="2066">
        <v>12</v>
      </c>
      <c r="C106" s="2067"/>
      <c r="D106" s="303" t="s">
        <v>452</v>
      </c>
      <c r="E106" s="302" t="s">
        <v>47</v>
      </c>
      <c r="F106" s="303"/>
      <c r="G106" s="304" t="s">
        <v>453</v>
      </c>
      <c r="H106" s="305" t="s">
        <v>42</v>
      </c>
      <c r="I106" s="303" t="s">
        <v>43</v>
      </c>
      <c r="J106" s="305" t="s">
        <v>43</v>
      </c>
      <c r="K106" s="305" t="s">
        <v>190</v>
      </c>
      <c r="L106" s="306">
        <v>1994</v>
      </c>
      <c r="M106" s="303" t="s">
        <v>43</v>
      </c>
      <c r="N106" s="386"/>
      <c r="O106" s="303" t="s">
        <v>45</v>
      </c>
      <c r="P106" s="374">
        <v>1</v>
      </c>
      <c r="Q106" s="387">
        <v>50000</v>
      </c>
      <c r="R106" s="302"/>
      <c r="S106" s="446">
        <f t="shared" si="2"/>
        <v>50000</v>
      </c>
      <c r="T106" s="301"/>
      <c r="U106" s="301"/>
      <c r="V106" s="411"/>
      <c r="W106" s="323"/>
    </row>
    <row r="107" spans="1:25" s="388" customFormat="1" ht="21" customHeight="1">
      <c r="A107" s="309"/>
      <c r="B107" s="2066">
        <v>13</v>
      </c>
      <c r="C107" s="2067"/>
      <c r="D107" s="303" t="s">
        <v>634</v>
      </c>
      <c r="E107" s="302" t="s">
        <v>47</v>
      </c>
      <c r="F107" s="303"/>
      <c r="G107" s="304" t="s">
        <v>635</v>
      </c>
      <c r="H107" s="305" t="s">
        <v>42</v>
      </c>
      <c r="I107" s="303" t="s">
        <v>43</v>
      </c>
      <c r="J107" s="305" t="s">
        <v>43</v>
      </c>
      <c r="K107" s="305" t="s">
        <v>190</v>
      </c>
      <c r="L107" s="306">
        <v>1994</v>
      </c>
      <c r="M107" s="303" t="s">
        <v>43</v>
      </c>
      <c r="N107" s="386"/>
      <c r="O107" s="303" t="s">
        <v>45</v>
      </c>
      <c r="P107" s="374">
        <v>1</v>
      </c>
      <c r="Q107" s="387">
        <v>40000</v>
      </c>
      <c r="R107" s="302"/>
      <c r="S107" s="446">
        <f t="shared" si="2"/>
        <v>40000</v>
      </c>
      <c r="T107" s="301"/>
      <c r="U107" s="301"/>
      <c r="V107" s="411"/>
      <c r="W107" s="323"/>
    </row>
    <row r="108" spans="1:25" s="388" customFormat="1" ht="21" customHeight="1">
      <c r="A108" s="309"/>
      <c r="B108" s="2066">
        <v>14</v>
      </c>
      <c r="C108" s="2067"/>
      <c r="D108" s="303" t="s">
        <v>636</v>
      </c>
      <c r="E108" s="302" t="s">
        <v>47</v>
      </c>
      <c r="F108" s="303"/>
      <c r="G108" s="304" t="s">
        <v>637</v>
      </c>
      <c r="H108" s="305" t="s">
        <v>399</v>
      </c>
      <c r="I108" s="303" t="s">
        <v>43</v>
      </c>
      <c r="J108" s="305" t="s">
        <v>43</v>
      </c>
      <c r="K108" s="305" t="s">
        <v>190</v>
      </c>
      <c r="L108" s="306">
        <v>1994</v>
      </c>
      <c r="M108" s="303" t="s">
        <v>43</v>
      </c>
      <c r="N108" s="386"/>
      <c r="O108" s="303" t="s">
        <v>45</v>
      </c>
      <c r="P108" s="374">
        <v>1</v>
      </c>
      <c r="Q108" s="387">
        <v>40000</v>
      </c>
      <c r="R108" s="302"/>
      <c r="S108" s="446">
        <f t="shared" si="2"/>
        <v>40000</v>
      </c>
      <c r="T108" s="301"/>
      <c r="U108" s="301"/>
      <c r="V108" s="411"/>
      <c r="W108" s="323"/>
    </row>
    <row r="109" spans="1:25" s="388" customFormat="1" ht="21" customHeight="1">
      <c r="A109" s="309"/>
      <c r="B109" s="2066">
        <v>15</v>
      </c>
      <c r="C109" s="2067"/>
      <c r="D109" s="303" t="s">
        <v>201</v>
      </c>
      <c r="E109" s="302" t="s">
        <v>47</v>
      </c>
      <c r="F109" s="303"/>
      <c r="G109" s="304" t="s">
        <v>202</v>
      </c>
      <c r="H109" s="326" t="s">
        <v>638</v>
      </c>
      <c r="I109" s="303" t="s">
        <v>43</v>
      </c>
      <c r="J109" s="305" t="s">
        <v>43</v>
      </c>
      <c r="K109" s="305" t="s">
        <v>44</v>
      </c>
      <c r="L109" s="306">
        <v>1995</v>
      </c>
      <c r="M109" s="303" t="s">
        <v>43</v>
      </c>
      <c r="N109" s="386"/>
      <c r="O109" s="303" t="s">
        <v>45</v>
      </c>
      <c r="P109" s="374">
        <v>1</v>
      </c>
      <c r="Q109" s="387">
        <v>4390000</v>
      </c>
      <c r="R109" s="302"/>
      <c r="S109" s="446">
        <f t="shared" si="2"/>
        <v>4390000</v>
      </c>
      <c r="T109" s="301"/>
      <c r="U109" s="301"/>
      <c r="V109" s="411"/>
      <c r="W109" s="323"/>
    </row>
    <row r="110" spans="1:25" s="388" customFormat="1" ht="21" customHeight="1">
      <c r="A110" s="309"/>
      <c r="B110" s="2066">
        <v>16</v>
      </c>
      <c r="C110" s="2067"/>
      <c r="D110" s="303" t="s">
        <v>201</v>
      </c>
      <c r="E110" s="302" t="s">
        <v>75</v>
      </c>
      <c r="F110" s="303"/>
      <c r="G110" s="304" t="s">
        <v>202</v>
      </c>
      <c r="H110" s="326" t="s">
        <v>639</v>
      </c>
      <c r="I110" s="303" t="s">
        <v>43</v>
      </c>
      <c r="J110" s="305" t="s">
        <v>43</v>
      </c>
      <c r="K110" s="305" t="s">
        <v>190</v>
      </c>
      <c r="L110" s="306">
        <v>1995</v>
      </c>
      <c r="M110" s="303" t="s">
        <v>43</v>
      </c>
      <c r="N110" s="386"/>
      <c r="O110" s="303" t="s">
        <v>45</v>
      </c>
      <c r="P110" s="374">
        <v>1</v>
      </c>
      <c r="Q110" s="387">
        <v>4390000</v>
      </c>
      <c r="R110" s="302"/>
      <c r="S110" s="446">
        <f t="shared" si="2"/>
        <v>4390000</v>
      </c>
      <c r="T110" s="301"/>
      <c r="U110" s="301"/>
      <c r="V110" s="411"/>
      <c r="W110" s="323"/>
    </row>
    <row r="111" spans="1:25" s="388" customFormat="1" ht="21" customHeight="1">
      <c r="A111" s="309"/>
      <c r="B111" s="2066">
        <v>17</v>
      </c>
      <c r="C111" s="2067"/>
      <c r="D111" s="303" t="s">
        <v>173</v>
      </c>
      <c r="E111" s="302" t="s">
        <v>55</v>
      </c>
      <c r="F111" s="303"/>
      <c r="G111" s="304" t="s">
        <v>174</v>
      </c>
      <c r="H111" s="305" t="s">
        <v>42</v>
      </c>
      <c r="I111" s="303" t="s">
        <v>43</v>
      </c>
      <c r="J111" s="305" t="s">
        <v>43</v>
      </c>
      <c r="K111" s="305" t="s">
        <v>190</v>
      </c>
      <c r="L111" s="306">
        <v>1995</v>
      </c>
      <c r="M111" s="303" t="s">
        <v>43</v>
      </c>
      <c r="N111" s="386"/>
      <c r="O111" s="303" t="s">
        <v>45</v>
      </c>
      <c r="P111" s="374">
        <v>2</v>
      </c>
      <c r="Q111" s="387">
        <v>5000000</v>
      </c>
      <c r="R111" s="436"/>
      <c r="S111" s="446">
        <f t="shared" si="2"/>
        <v>2500000</v>
      </c>
      <c r="T111" s="301"/>
      <c r="U111" s="301"/>
      <c r="V111" s="411"/>
      <c r="W111" s="323"/>
    </row>
    <row r="112" spans="1:25" s="388" customFormat="1" ht="18" customHeight="1">
      <c r="A112" s="309"/>
      <c r="B112" s="2066">
        <v>18</v>
      </c>
      <c r="C112" s="2067"/>
      <c r="D112" s="303" t="s">
        <v>607</v>
      </c>
      <c r="E112" s="302" t="s">
        <v>47</v>
      </c>
      <c r="F112" s="303"/>
      <c r="G112" s="304" t="s">
        <v>608</v>
      </c>
      <c r="H112" s="305" t="s">
        <v>42</v>
      </c>
      <c r="I112" s="303" t="s">
        <v>43</v>
      </c>
      <c r="J112" s="305" t="s">
        <v>43</v>
      </c>
      <c r="K112" s="305" t="s">
        <v>44</v>
      </c>
      <c r="L112" s="306">
        <v>2002</v>
      </c>
      <c r="M112" s="303" t="s">
        <v>567</v>
      </c>
      <c r="N112" s="386"/>
      <c r="O112" s="303" t="s">
        <v>45</v>
      </c>
      <c r="P112" s="374">
        <v>1</v>
      </c>
      <c r="Q112" s="387">
        <v>150000</v>
      </c>
      <c r="R112" s="302"/>
      <c r="S112" s="446">
        <f t="shared" si="2"/>
        <v>150000</v>
      </c>
      <c r="T112" s="453"/>
      <c r="U112" s="301"/>
      <c r="V112" s="411"/>
      <c r="W112" s="323"/>
    </row>
    <row r="113" spans="1:25" s="388" customFormat="1" ht="18" customHeight="1">
      <c r="A113" s="309"/>
      <c r="B113" s="2066">
        <v>19</v>
      </c>
      <c r="C113" s="2067"/>
      <c r="D113" s="303" t="s">
        <v>623</v>
      </c>
      <c r="E113" s="302" t="s">
        <v>47</v>
      </c>
      <c r="F113" s="303"/>
      <c r="G113" s="304" t="s">
        <v>624</v>
      </c>
      <c r="H113" s="305" t="s">
        <v>42</v>
      </c>
      <c r="I113" s="303" t="s">
        <v>43</v>
      </c>
      <c r="J113" s="305" t="s">
        <v>43</v>
      </c>
      <c r="K113" s="305" t="s">
        <v>277</v>
      </c>
      <c r="L113" s="306">
        <v>2003</v>
      </c>
      <c r="M113" s="303" t="s">
        <v>43</v>
      </c>
      <c r="N113" s="386"/>
      <c r="O113" s="303" t="s">
        <v>45</v>
      </c>
      <c r="P113" s="374">
        <v>1</v>
      </c>
      <c r="Q113" s="387">
        <v>750000</v>
      </c>
      <c r="R113" s="302"/>
      <c r="S113" s="446">
        <f t="shared" si="2"/>
        <v>750000</v>
      </c>
      <c r="T113" s="455"/>
      <c r="U113" s="455"/>
      <c r="V113" s="162"/>
      <c r="W113" s="323"/>
      <c r="X113" s="11"/>
      <c r="Y113" s="11"/>
    </row>
    <row r="114" spans="1:25" hidden="1">
      <c r="A114" s="359"/>
      <c r="G114" s="64"/>
      <c r="I114" s="12"/>
      <c r="Q114" s="87"/>
      <c r="S114" s="454"/>
      <c r="T114" s="301"/>
      <c r="U114" s="301"/>
      <c r="V114" s="411"/>
      <c r="W114" s="323"/>
      <c r="X114" s="388"/>
      <c r="Y114" s="388"/>
    </row>
    <row r="115" spans="1:25" s="388" customFormat="1" ht="18" customHeight="1">
      <c r="A115" s="309"/>
      <c r="B115" s="2066">
        <v>20</v>
      </c>
      <c r="C115" s="2067"/>
      <c r="D115" s="303" t="s">
        <v>259</v>
      </c>
      <c r="E115" s="302" t="s">
        <v>75</v>
      </c>
      <c r="F115" s="303"/>
      <c r="G115" s="304" t="s">
        <v>260</v>
      </c>
      <c r="H115" s="305" t="s">
        <v>42</v>
      </c>
      <c r="I115" s="303" t="s">
        <v>43</v>
      </c>
      <c r="J115" s="305" t="s">
        <v>43</v>
      </c>
      <c r="K115" s="305" t="s">
        <v>190</v>
      </c>
      <c r="L115" s="306">
        <v>2004</v>
      </c>
      <c r="M115" s="303" t="s">
        <v>43</v>
      </c>
      <c r="N115" s="386"/>
      <c r="O115" s="303" t="s">
        <v>45</v>
      </c>
      <c r="P115" s="374">
        <v>1</v>
      </c>
      <c r="Q115" s="387">
        <v>1750000</v>
      </c>
      <c r="R115" s="302"/>
      <c r="S115" s="446">
        <f t="shared" si="2"/>
        <v>1750000</v>
      </c>
      <c r="T115" s="301"/>
      <c r="U115" s="301"/>
      <c r="V115" s="411"/>
      <c r="W115" s="323"/>
    </row>
    <row r="116" spans="1:25" s="388" customFormat="1" ht="18" customHeight="1">
      <c r="A116" s="309"/>
      <c r="B116" s="2066">
        <v>21</v>
      </c>
      <c r="C116" s="2067"/>
      <c r="D116" s="303" t="s">
        <v>297</v>
      </c>
      <c r="E116" s="302" t="s">
        <v>416</v>
      </c>
      <c r="F116" s="303"/>
      <c r="G116" s="304" t="s">
        <v>298</v>
      </c>
      <c r="H116" s="326" t="s">
        <v>625</v>
      </c>
      <c r="I116" s="422" t="s">
        <v>1033</v>
      </c>
      <c r="J116" s="305" t="s">
        <v>43</v>
      </c>
      <c r="K116" s="305" t="s">
        <v>190</v>
      </c>
      <c r="L116" s="306">
        <v>2004</v>
      </c>
      <c r="M116" s="303" t="s">
        <v>43</v>
      </c>
      <c r="N116" s="386"/>
      <c r="O116" s="303" t="s">
        <v>45</v>
      </c>
      <c r="P116" s="374">
        <v>1</v>
      </c>
      <c r="Q116" s="387">
        <v>2085400</v>
      </c>
      <c r="R116" s="436"/>
      <c r="S116" s="446">
        <f>Q116/P116</f>
        <v>2085400</v>
      </c>
      <c r="T116" s="301"/>
      <c r="U116" s="301"/>
      <c r="V116" s="411"/>
      <c r="W116" s="323"/>
    </row>
    <row r="117" spans="1:25" s="388" customFormat="1" ht="18" customHeight="1">
      <c r="A117" s="309"/>
      <c r="B117" s="2066">
        <v>22</v>
      </c>
      <c r="C117" s="2067"/>
      <c r="D117" s="303" t="s">
        <v>297</v>
      </c>
      <c r="E117" s="302" t="s">
        <v>416</v>
      </c>
      <c r="F117" s="303"/>
      <c r="G117" s="304" t="s">
        <v>298</v>
      </c>
      <c r="H117" s="326" t="s">
        <v>625</v>
      </c>
      <c r="I117" s="422" t="s">
        <v>1030</v>
      </c>
      <c r="J117" s="305" t="s">
        <v>43</v>
      </c>
      <c r="K117" s="305" t="s">
        <v>190</v>
      </c>
      <c r="L117" s="306">
        <v>2004</v>
      </c>
      <c r="M117" s="303" t="s">
        <v>43</v>
      </c>
      <c r="N117" s="386"/>
      <c r="O117" s="303" t="s">
        <v>45</v>
      </c>
      <c r="P117" s="374">
        <v>1</v>
      </c>
      <c r="Q117" s="387">
        <v>2085400</v>
      </c>
      <c r="R117" s="436"/>
      <c r="S117" s="446">
        <f>Q117/P117</f>
        <v>2085400</v>
      </c>
      <c r="T117" s="301"/>
      <c r="U117" s="301"/>
      <c r="V117" s="411"/>
      <c r="W117" s="323"/>
    </row>
    <row r="118" spans="1:25" s="388" customFormat="1" ht="18" customHeight="1">
      <c r="A118" s="309"/>
      <c r="B118" s="2066">
        <v>23</v>
      </c>
      <c r="C118" s="2067"/>
      <c r="D118" s="303" t="s">
        <v>297</v>
      </c>
      <c r="E118" s="302" t="s">
        <v>416</v>
      </c>
      <c r="F118" s="303"/>
      <c r="G118" s="304" t="s">
        <v>298</v>
      </c>
      <c r="H118" s="326" t="s">
        <v>625</v>
      </c>
      <c r="I118" s="422" t="s">
        <v>1031</v>
      </c>
      <c r="J118" s="305" t="s">
        <v>43</v>
      </c>
      <c r="K118" s="305" t="s">
        <v>190</v>
      </c>
      <c r="L118" s="306">
        <v>2004</v>
      </c>
      <c r="M118" s="303" t="s">
        <v>43</v>
      </c>
      <c r="N118" s="386"/>
      <c r="O118" s="303" t="s">
        <v>45</v>
      </c>
      <c r="P118" s="374">
        <v>1</v>
      </c>
      <c r="Q118" s="387">
        <v>2085400</v>
      </c>
      <c r="R118" s="436"/>
      <c r="S118" s="446">
        <f>Q118/P118</f>
        <v>2085400</v>
      </c>
      <c r="T118" s="301"/>
      <c r="U118" s="301"/>
      <c r="V118" s="411"/>
      <c r="W118" s="323"/>
    </row>
    <row r="119" spans="1:25" s="388" customFormat="1" ht="18" customHeight="1">
      <c r="A119" s="309"/>
      <c r="B119" s="2066">
        <v>24</v>
      </c>
      <c r="C119" s="2067"/>
      <c r="D119" s="303" t="s">
        <v>297</v>
      </c>
      <c r="E119" s="302" t="s">
        <v>416</v>
      </c>
      <c r="F119" s="303"/>
      <c r="G119" s="304" t="s">
        <v>298</v>
      </c>
      <c r="H119" s="326" t="s">
        <v>625</v>
      </c>
      <c r="I119" s="422" t="s">
        <v>1032</v>
      </c>
      <c r="J119" s="305" t="s">
        <v>43</v>
      </c>
      <c r="K119" s="305" t="s">
        <v>190</v>
      </c>
      <c r="L119" s="306">
        <v>2004</v>
      </c>
      <c r="M119" s="303" t="s">
        <v>43</v>
      </c>
      <c r="N119" s="386"/>
      <c r="O119" s="303" t="s">
        <v>45</v>
      </c>
      <c r="P119" s="374">
        <v>1</v>
      </c>
      <c r="Q119" s="387">
        <v>2085400</v>
      </c>
      <c r="R119" s="436"/>
      <c r="S119" s="446">
        <f>Q119/P119</f>
        <v>2085400</v>
      </c>
      <c r="T119" s="301"/>
      <c r="U119" s="301"/>
      <c r="V119" s="411"/>
      <c r="W119" s="323"/>
    </row>
    <row r="120" spans="1:25" s="388" customFormat="1" ht="18" customHeight="1">
      <c r="A120" s="309"/>
      <c r="B120" s="2066">
        <v>25</v>
      </c>
      <c r="C120" s="2067"/>
      <c r="D120" s="303" t="s">
        <v>297</v>
      </c>
      <c r="E120" s="302" t="s">
        <v>416</v>
      </c>
      <c r="F120" s="303"/>
      <c r="G120" s="304" t="s">
        <v>298</v>
      </c>
      <c r="H120" s="326" t="s">
        <v>625</v>
      </c>
      <c r="I120" s="422" t="s">
        <v>1034</v>
      </c>
      <c r="J120" s="305" t="s">
        <v>43</v>
      </c>
      <c r="K120" s="305" t="s">
        <v>190</v>
      </c>
      <c r="L120" s="306">
        <v>2004</v>
      </c>
      <c r="M120" s="303" t="s">
        <v>43</v>
      </c>
      <c r="N120" s="386"/>
      <c r="O120" s="303" t="s">
        <v>45</v>
      </c>
      <c r="P120" s="374">
        <v>1</v>
      </c>
      <c r="Q120" s="387">
        <v>2085400</v>
      </c>
      <c r="R120" s="436"/>
      <c r="S120" s="446">
        <f>Q120/P120</f>
        <v>2085400</v>
      </c>
      <c r="T120" s="301"/>
      <c r="U120" s="301"/>
      <c r="V120" s="411"/>
      <c r="W120" s="323"/>
    </row>
    <row r="121" spans="1:25" s="388" customFormat="1" ht="18" customHeight="1">
      <c r="A121" s="309"/>
      <c r="B121" s="2066">
        <v>26</v>
      </c>
      <c r="C121" s="2067"/>
      <c r="D121" s="303" t="s">
        <v>524</v>
      </c>
      <c r="E121" s="302" t="s">
        <v>47</v>
      </c>
      <c r="F121" s="303"/>
      <c r="G121" s="304" t="s">
        <v>525</v>
      </c>
      <c r="H121" s="305" t="s">
        <v>42</v>
      </c>
      <c r="I121" s="303" t="s">
        <v>43</v>
      </c>
      <c r="J121" s="305" t="s">
        <v>43</v>
      </c>
      <c r="K121" s="305" t="s">
        <v>190</v>
      </c>
      <c r="L121" s="306">
        <v>2005</v>
      </c>
      <c r="M121" s="303" t="s">
        <v>43</v>
      </c>
      <c r="N121" s="386"/>
      <c r="O121" s="303" t="s">
        <v>45</v>
      </c>
      <c r="P121" s="374">
        <v>1</v>
      </c>
      <c r="Q121" s="387">
        <v>150000</v>
      </c>
      <c r="R121" s="302"/>
      <c r="S121" s="446">
        <f t="shared" si="2"/>
        <v>150000</v>
      </c>
      <c r="T121" s="301"/>
      <c r="U121" s="301"/>
      <c r="V121" s="411"/>
      <c r="W121" s="323"/>
    </row>
    <row r="122" spans="1:25" s="388" customFormat="1" ht="18" customHeight="1">
      <c r="A122" s="309"/>
      <c r="B122" s="2066">
        <v>27</v>
      </c>
      <c r="C122" s="2067"/>
      <c r="D122" s="303" t="s">
        <v>201</v>
      </c>
      <c r="E122" s="302" t="s">
        <v>103</v>
      </c>
      <c r="F122" s="303"/>
      <c r="G122" s="304" t="s">
        <v>202</v>
      </c>
      <c r="H122" s="305" t="s">
        <v>626</v>
      </c>
      <c r="I122" s="303" t="s">
        <v>43</v>
      </c>
      <c r="J122" s="305" t="s">
        <v>43</v>
      </c>
      <c r="K122" s="305" t="s">
        <v>190</v>
      </c>
      <c r="L122" s="306">
        <v>2006</v>
      </c>
      <c r="M122" s="303" t="s">
        <v>43</v>
      </c>
      <c r="N122" s="386"/>
      <c r="O122" s="303" t="s">
        <v>45</v>
      </c>
      <c r="P122" s="374">
        <v>2</v>
      </c>
      <c r="Q122" s="387">
        <v>6320000</v>
      </c>
      <c r="R122" s="436"/>
      <c r="S122" s="446">
        <f t="shared" si="2"/>
        <v>3160000</v>
      </c>
      <c r="T122" s="301"/>
      <c r="U122" s="301"/>
      <c r="V122" s="411"/>
      <c r="W122" s="323"/>
    </row>
    <row r="123" spans="1:25" s="388" customFormat="1" ht="18" customHeight="1">
      <c r="A123" s="309"/>
      <c r="B123" s="2066">
        <v>28</v>
      </c>
      <c r="C123" s="2067"/>
      <c r="D123" s="303" t="s">
        <v>98</v>
      </c>
      <c r="E123" s="302" t="s">
        <v>75</v>
      </c>
      <c r="F123" s="303"/>
      <c r="G123" s="304" t="s">
        <v>100</v>
      </c>
      <c r="H123" s="305" t="s">
        <v>751</v>
      </c>
      <c r="I123" s="303" t="s">
        <v>43</v>
      </c>
      <c r="J123" s="305" t="s">
        <v>160</v>
      </c>
      <c r="K123" s="305" t="s">
        <v>44</v>
      </c>
      <c r="L123" s="398">
        <v>2008</v>
      </c>
      <c r="M123" s="303" t="s">
        <v>43</v>
      </c>
      <c r="N123" s="386"/>
      <c r="O123" s="303" t="s">
        <v>45</v>
      </c>
      <c r="P123" s="374">
        <v>1</v>
      </c>
      <c r="Q123" s="387">
        <v>2175000</v>
      </c>
      <c r="R123" s="302"/>
      <c r="S123" s="446">
        <f t="shared" si="2"/>
        <v>2175000</v>
      </c>
      <c r="T123" s="301"/>
      <c r="U123" s="301"/>
      <c r="V123" s="411"/>
      <c r="W123" s="323"/>
    </row>
    <row r="124" spans="1:25" s="388" customFormat="1" ht="18" customHeight="1">
      <c r="A124" s="309"/>
      <c r="B124" s="2066">
        <v>29</v>
      </c>
      <c r="C124" s="2067"/>
      <c r="D124" s="303" t="s">
        <v>142</v>
      </c>
      <c r="E124" s="302" t="s">
        <v>47</v>
      </c>
      <c r="F124" s="303"/>
      <c r="G124" s="304" t="s">
        <v>143</v>
      </c>
      <c r="H124" s="305" t="s">
        <v>752</v>
      </c>
      <c r="I124" s="303" t="s">
        <v>43</v>
      </c>
      <c r="J124" s="305" t="s">
        <v>43</v>
      </c>
      <c r="K124" s="305" t="s">
        <v>44</v>
      </c>
      <c r="L124" s="398">
        <v>2008</v>
      </c>
      <c r="M124" s="303" t="s">
        <v>43</v>
      </c>
      <c r="N124" s="386"/>
      <c r="O124" s="303" t="s">
        <v>45</v>
      </c>
      <c r="P124" s="374">
        <v>1</v>
      </c>
      <c r="Q124" s="387">
        <v>792000</v>
      </c>
      <c r="R124" s="302"/>
      <c r="S124" s="446">
        <f t="shared" si="2"/>
        <v>792000</v>
      </c>
      <c r="T124" s="301"/>
      <c r="U124" s="301"/>
      <c r="V124" s="301"/>
      <c r="W124" s="323"/>
      <c r="X124" s="309"/>
      <c r="Y124" s="309"/>
    </row>
    <row r="125" spans="1:25" s="309" customFormat="1" ht="20.100000000000001" customHeight="1">
      <c r="B125" s="2066">
        <v>30</v>
      </c>
      <c r="C125" s="2067"/>
      <c r="D125" s="310" t="s">
        <v>297</v>
      </c>
      <c r="E125" s="311" t="s">
        <v>204</v>
      </c>
      <c r="F125" s="312"/>
      <c r="G125" s="313" t="s">
        <v>298</v>
      </c>
      <c r="H125" s="317" t="s">
        <v>299</v>
      </c>
      <c r="I125" s="314" t="s">
        <v>43</v>
      </c>
      <c r="J125" s="314" t="s">
        <v>43</v>
      </c>
      <c r="K125" s="314" t="s">
        <v>190</v>
      </c>
      <c r="L125" s="315">
        <v>2008</v>
      </c>
      <c r="M125" s="312" t="s">
        <v>43</v>
      </c>
      <c r="N125" s="312"/>
      <c r="O125" s="312" t="s">
        <v>45</v>
      </c>
      <c r="P125" s="1637">
        <v>3</v>
      </c>
      <c r="Q125" s="316">
        <v>9373929</v>
      </c>
      <c r="R125" s="311"/>
      <c r="S125" s="449">
        <f>Q125/P125</f>
        <v>3124643</v>
      </c>
      <c r="T125" s="301"/>
      <c r="U125" s="301"/>
      <c r="V125" s="411"/>
      <c r="W125" s="323"/>
      <c r="X125" s="388"/>
      <c r="Y125" s="388"/>
    </row>
    <row r="126" spans="1:25" s="388" customFormat="1" ht="18" customHeight="1">
      <c r="A126" s="309"/>
      <c r="B126" s="2066">
        <v>31</v>
      </c>
      <c r="C126" s="2067"/>
      <c r="D126" s="303" t="s">
        <v>297</v>
      </c>
      <c r="E126" s="302" t="s">
        <v>610</v>
      </c>
      <c r="F126" s="303"/>
      <c r="G126" s="304" t="s">
        <v>298</v>
      </c>
      <c r="H126" s="326" t="s">
        <v>611</v>
      </c>
      <c r="I126" s="303" t="s">
        <v>43</v>
      </c>
      <c r="J126" s="305" t="s">
        <v>85</v>
      </c>
      <c r="K126" s="305" t="s">
        <v>190</v>
      </c>
      <c r="L126" s="306">
        <v>2009</v>
      </c>
      <c r="M126" s="303" t="s">
        <v>43</v>
      </c>
      <c r="N126" s="386"/>
      <c r="O126" s="303" t="s">
        <v>45</v>
      </c>
      <c r="P126" s="374">
        <v>3</v>
      </c>
      <c r="Q126" s="399">
        <v>14418648</v>
      </c>
      <c r="R126" s="436"/>
      <c r="S126" s="446">
        <f t="shared" si="2"/>
        <v>4806216</v>
      </c>
      <c r="T126" s="301"/>
      <c r="U126" s="301"/>
      <c r="V126" s="411"/>
      <c r="W126" s="323"/>
    </row>
    <row r="127" spans="1:25" s="388" customFormat="1" ht="18" customHeight="1">
      <c r="A127" s="309"/>
      <c r="B127" s="2066">
        <v>32</v>
      </c>
      <c r="C127" s="2067"/>
      <c r="D127" s="303" t="s">
        <v>612</v>
      </c>
      <c r="E127" s="302" t="s">
        <v>55</v>
      </c>
      <c r="F127" s="303"/>
      <c r="G127" s="304" t="s">
        <v>613</v>
      </c>
      <c r="H127" s="305" t="s">
        <v>614</v>
      </c>
      <c r="I127" s="303" t="s">
        <v>43</v>
      </c>
      <c r="J127" s="305" t="s">
        <v>125</v>
      </c>
      <c r="K127" s="305" t="s">
        <v>44</v>
      </c>
      <c r="L127" s="306">
        <v>2009</v>
      </c>
      <c r="M127" s="303" t="s">
        <v>43</v>
      </c>
      <c r="N127" s="386"/>
      <c r="O127" s="303" t="s">
        <v>45</v>
      </c>
      <c r="P127" s="374">
        <v>2</v>
      </c>
      <c r="Q127" s="399">
        <v>3480970</v>
      </c>
      <c r="R127" s="436"/>
      <c r="S127" s="446">
        <f t="shared" si="2"/>
        <v>1740485</v>
      </c>
      <c r="T127" s="301"/>
      <c r="U127" s="301"/>
      <c r="V127" s="411"/>
      <c r="W127" s="323"/>
    </row>
    <row r="128" spans="1:25" s="388" customFormat="1" ht="18" customHeight="1">
      <c r="A128" s="309"/>
      <c r="B128" s="2066">
        <v>33</v>
      </c>
      <c r="C128" s="2067"/>
      <c r="D128" s="303" t="s">
        <v>615</v>
      </c>
      <c r="E128" s="302" t="s">
        <v>47</v>
      </c>
      <c r="F128" s="303"/>
      <c r="G128" s="304" t="s">
        <v>616</v>
      </c>
      <c r="H128" s="305" t="s">
        <v>514</v>
      </c>
      <c r="I128" s="303" t="s">
        <v>43</v>
      </c>
      <c r="J128" s="305" t="s">
        <v>43</v>
      </c>
      <c r="K128" s="305" t="s">
        <v>44</v>
      </c>
      <c r="L128" s="306">
        <v>2009</v>
      </c>
      <c r="M128" s="303" t="s">
        <v>43</v>
      </c>
      <c r="N128" s="386"/>
      <c r="O128" s="303" t="s">
        <v>45</v>
      </c>
      <c r="P128" s="374">
        <v>1</v>
      </c>
      <c r="Q128" s="399">
        <v>1067397</v>
      </c>
      <c r="R128" s="302"/>
      <c r="S128" s="446">
        <f t="shared" si="2"/>
        <v>1067397</v>
      </c>
      <c r="T128" s="301"/>
      <c r="U128" s="301"/>
      <c r="V128" s="411"/>
      <c r="W128" s="323"/>
    </row>
    <row r="129" spans="1:25" s="388" customFormat="1" ht="18" customHeight="1">
      <c r="A129" s="309"/>
      <c r="B129" s="2066">
        <v>34</v>
      </c>
      <c r="C129" s="2067"/>
      <c r="D129" s="303" t="s">
        <v>615</v>
      </c>
      <c r="E129" s="302" t="s">
        <v>75</v>
      </c>
      <c r="F129" s="303"/>
      <c r="G129" s="304" t="s">
        <v>616</v>
      </c>
      <c r="H129" s="305" t="s">
        <v>515</v>
      </c>
      <c r="I129" s="303" t="s">
        <v>43</v>
      </c>
      <c r="J129" s="305" t="s">
        <v>43</v>
      </c>
      <c r="K129" s="305" t="s">
        <v>44</v>
      </c>
      <c r="L129" s="306">
        <v>2009</v>
      </c>
      <c r="M129" s="303" t="s">
        <v>43</v>
      </c>
      <c r="N129" s="386"/>
      <c r="O129" s="303" t="s">
        <v>45</v>
      </c>
      <c r="P129" s="374">
        <v>1</v>
      </c>
      <c r="Q129" s="399">
        <v>1181253</v>
      </c>
      <c r="R129" s="302"/>
      <c r="S129" s="446">
        <f t="shared" si="2"/>
        <v>1181253</v>
      </c>
      <c r="T129" s="301"/>
      <c r="U129" s="301"/>
      <c r="V129" s="301"/>
      <c r="W129" s="323"/>
      <c r="X129" s="302"/>
      <c r="Y129" s="302"/>
    </row>
    <row r="130" spans="1:25" s="302" customFormat="1" ht="20.100000000000001" customHeight="1">
      <c r="B130" s="2066">
        <v>35</v>
      </c>
      <c r="C130" s="2067"/>
      <c r="D130" s="301" t="s">
        <v>98</v>
      </c>
      <c r="E130" s="302" t="s">
        <v>99</v>
      </c>
      <c r="F130" s="303"/>
      <c r="G130" s="304" t="s">
        <v>100</v>
      </c>
      <c r="H130" s="326" t="s">
        <v>101</v>
      </c>
      <c r="I130" s="305" t="s">
        <v>43</v>
      </c>
      <c r="J130" s="305" t="s">
        <v>43</v>
      </c>
      <c r="K130" s="305" t="s">
        <v>44</v>
      </c>
      <c r="L130" s="306">
        <v>2009</v>
      </c>
      <c r="M130" s="303" t="s">
        <v>43</v>
      </c>
      <c r="N130" s="303"/>
      <c r="O130" s="303" t="s">
        <v>45</v>
      </c>
      <c r="P130" s="374">
        <v>1</v>
      </c>
      <c r="Q130" s="307">
        <v>16720000</v>
      </c>
      <c r="S130" s="449">
        <v>16720000</v>
      </c>
      <c r="T130" s="355"/>
      <c r="U130" s="355"/>
      <c r="V130" s="301"/>
      <c r="W130" s="323"/>
      <c r="X130" s="309"/>
      <c r="Y130" s="309"/>
    </row>
    <row r="131" spans="1:25" s="309" customFormat="1" ht="20.100000000000001" customHeight="1">
      <c r="B131" s="2066">
        <v>36</v>
      </c>
      <c r="C131" s="2067"/>
      <c r="D131" s="291" t="s">
        <v>77</v>
      </c>
      <c r="E131" s="285" t="s">
        <v>78</v>
      </c>
      <c r="F131" s="286"/>
      <c r="G131" s="287" t="s">
        <v>79</v>
      </c>
      <c r="H131" s="288" t="s">
        <v>80</v>
      </c>
      <c r="I131" s="288" t="s">
        <v>43</v>
      </c>
      <c r="J131" s="288" t="s">
        <v>81</v>
      </c>
      <c r="K131" s="288" t="s">
        <v>44</v>
      </c>
      <c r="L131" s="289">
        <v>2009</v>
      </c>
      <c r="M131" s="284" t="s">
        <v>43</v>
      </c>
      <c r="N131" s="286"/>
      <c r="O131" s="284" t="s">
        <v>45</v>
      </c>
      <c r="P131" s="366">
        <v>1</v>
      </c>
      <c r="Q131" s="290">
        <v>3300000</v>
      </c>
      <c r="R131" s="436"/>
      <c r="S131" s="449">
        <v>3300000</v>
      </c>
      <c r="T131" s="301"/>
      <c r="U131" s="301"/>
      <c r="V131" s="301"/>
      <c r="W131" s="323"/>
      <c r="X131" s="302"/>
      <c r="Y131" s="302"/>
    </row>
    <row r="132" spans="1:25" s="302" customFormat="1" ht="20.100000000000001" customHeight="1">
      <c r="B132" s="2066">
        <v>37</v>
      </c>
      <c r="C132" s="2067"/>
      <c r="D132" s="301" t="s">
        <v>102</v>
      </c>
      <c r="E132" s="302" t="s">
        <v>103</v>
      </c>
      <c r="F132" s="303"/>
      <c r="G132" s="304" t="s">
        <v>104</v>
      </c>
      <c r="H132" s="305" t="s">
        <v>105</v>
      </c>
      <c r="I132" s="305" t="s">
        <v>43</v>
      </c>
      <c r="J132" s="305" t="s">
        <v>43</v>
      </c>
      <c r="K132" s="305" t="s">
        <v>44</v>
      </c>
      <c r="L132" s="306">
        <v>2009</v>
      </c>
      <c r="M132" s="303" t="s">
        <v>43</v>
      </c>
      <c r="N132" s="303"/>
      <c r="O132" s="303" t="s">
        <v>45</v>
      </c>
      <c r="P132" s="374">
        <v>1</v>
      </c>
      <c r="Q132" s="307">
        <v>6380000</v>
      </c>
      <c r="R132" s="436"/>
      <c r="S132" s="449">
        <v>6380000</v>
      </c>
      <c r="T132" s="356"/>
      <c r="U132" s="355"/>
      <c r="V132" s="456"/>
      <c r="W132" s="323"/>
    </row>
    <row r="133" spans="1:25" s="302" customFormat="1" ht="20.100000000000001" customHeight="1">
      <c r="B133" s="2066">
        <v>38</v>
      </c>
      <c r="C133" s="2067"/>
      <c r="D133" s="291" t="s">
        <v>90</v>
      </c>
      <c r="E133" s="285" t="s">
        <v>91</v>
      </c>
      <c r="F133" s="286"/>
      <c r="G133" s="287" t="s">
        <v>92</v>
      </c>
      <c r="H133" s="298" t="s">
        <v>93</v>
      </c>
      <c r="I133" s="288" t="s">
        <v>43</v>
      </c>
      <c r="J133" s="288" t="s">
        <v>85</v>
      </c>
      <c r="K133" s="288" t="s">
        <v>44</v>
      </c>
      <c r="L133" s="289">
        <v>2009</v>
      </c>
      <c r="M133" s="284" t="s">
        <v>43</v>
      </c>
      <c r="N133" s="286"/>
      <c r="O133" s="284" t="s">
        <v>45</v>
      </c>
      <c r="P133" s="366">
        <v>1</v>
      </c>
      <c r="Q133" s="290">
        <v>374000</v>
      </c>
      <c r="R133" s="436"/>
      <c r="S133" s="449">
        <v>374000</v>
      </c>
      <c r="T133" s="301"/>
      <c r="U133" s="301"/>
      <c r="V133" s="301"/>
      <c r="W133" s="323"/>
    </row>
    <row r="134" spans="1:25" s="302" customFormat="1" ht="20.100000000000001" customHeight="1">
      <c r="B134" s="2066">
        <v>39</v>
      </c>
      <c r="C134" s="2084"/>
      <c r="D134" s="301" t="s">
        <v>102</v>
      </c>
      <c r="E134" s="302" t="s">
        <v>103</v>
      </c>
      <c r="F134" s="303"/>
      <c r="G134" s="304" t="s">
        <v>104</v>
      </c>
      <c r="H134" s="305" t="s">
        <v>105</v>
      </c>
      <c r="I134" s="305" t="s">
        <v>43</v>
      </c>
      <c r="J134" s="305" t="s">
        <v>43</v>
      </c>
      <c r="K134" s="305" t="s">
        <v>44</v>
      </c>
      <c r="L134" s="306">
        <v>2009</v>
      </c>
      <c r="M134" s="303" t="s">
        <v>43</v>
      </c>
      <c r="N134" s="303"/>
      <c r="O134" s="303" t="s">
        <v>45</v>
      </c>
      <c r="P134" s="374">
        <v>1</v>
      </c>
      <c r="Q134" s="307">
        <v>6380000</v>
      </c>
      <c r="R134" s="436"/>
      <c r="S134" s="449">
        <f>Q134/P134</f>
        <v>6380000</v>
      </c>
      <c r="T134" s="301"/>
      <c r="U134" s="301"/>
      <c r="V134" s="411"/>
      <c r="W134" s="323"/>
      <c r="X134" s="388"/>
      <c r="Y134" s="388"/>
    </row>
    <row r="135" spans="1:25" s="388" customFormat="1" ht="18" customHeight="1">
      <c r="A135" s="309"/>
      <c r="B135" s="2066">
        <v>40</v>
      </c>
      <c r="C135" s="2067"/>
      <c r="D135" s="303" t="s">
        <v>173</v>
      </c>
      <c r="E135" s="302" t="s">
        <v>103</v>
      </c>
      <c r="F135" s="303"/>
      <c r="G135" s="304" t="s">
        <v>174</v>
      </c>
      <c r="H135" s="305" t="s">
        <v>42</v>
      </c>
      <c r="I135" s="303" t="s">
        <v>43</v>
      </c>
      <c r="J135" s="305" t="s">
        <v>43</v>
      </c>
      <c r="K135" s="305" t="s">
        <v>44</v>
      </c>
      <c r="L135" s="306">
        <v>2010</v>
      </c>
      <c r="M135" s="303" t="s">
        <v>43</v>
      </c>
      <c r="N135" s="386"/>
      <c r="O135" s="303" t="s">
        <v>45</v>
      </c>
      <c r="P135" s="374">
        <v>2</v>
      </c>
      <c r="Q135" s="399">
        <v>3190000</v>
      </c>
      <c r="R135" s="436"/>
      <c r="S135" s="446">
        <f t="shared" si="2"/>
        <v>1595000</v>
      </c>
      <c r="T135" s="301"/>
      <c r="U135" s="301"/>
      <c r="V135" s="411"/>
      <c r="W135" s="323"/>
    </row>
    <row r="136" spans="1:25" s="388" customFormat="1" ht="21.75" customHeight="1">
      <c r="A136" s="309"/>
      <c r="B136" s="2066">
        <v>41</v>
      </c>
      <c r="C136" s="2067"/>
      <c r="D136" s="303" t="s">
        <v>617</v>
      </c>
      <c r="E136" s="302" t="s">
        <v>47</v>
      </c>
      <c r="F136" s="303"/>
      <c r="G136" s="304" t="s">
        <v>618</v>
      </c>
      <c r="H136" s="305" t="s">
        <v>619</v>
      </c>
      <c r="I136" s="303" t="s">
        <v>43</v>
      </c>
      <c r="J136" s="305" t="s">
        <v>43</v>
      </c>
      <c r="K136" s="305" t="s">
        <v>44</v>
      </c>
      <c r="L136" s="306">
        <v>2010</v>
      </c>
      <c r="M136" s="303" t="s">
        <v>43</v>
      </c>
      <c r="N136" s="386"/>
      <c r="O136" s="303" t="s">
        <v>45</v>
      </c>
      <c r="P136" s="374">
        <v>1</v>
      </c>
      <c r="Q136" s="399">
        <v>119130000</v>
      </c>
      <c r="R136" s="436" t="s">
        <v>859</v>
      </c>
      <c r="S136" s="446">
        <f>Q136/P136+8250000</f>
        <v>127380000</v>
      </c>
      <c r="T136" s="301"/>
      <c r="U136" s="301"/>
      <c r="V136" s="411"/>
      <c r="W136" s="323"/>
      <c r="X136" s="401"/>
      <c r="Y136" s="401"/>
    </row>
    <row r="137" spans="1:25" s="401" customFormat="1" ht="18" customHeight="1">
      <c r="A137" s="302"/>
      <c r="B137" s="2066">
        <v>42</v>
      </c>
      <c r="C137" s="2067"/>
      <c r="D137" s="303" t="s">
        <v>620</v>
      </c>
      <c r="E137" s="302" t="s">
        <v>47</v>
      </c>
      <c r="F137" s="303"/>
      <c r="G137" s="304" t="s">
        <v>621</v>
      </c>
      <c r="H137" s="326" t="s">
        <v>622</v>
      </c>
      <c r="I137" s="303" t="s">
        <v>43</v>
      </c>
      <c r="J137" s="305" t="s">
        <v>43</v>
      </c>
      <c r="K137" s="305" t="s">
        <v>44</v>
      </c>
      <c r="L137" s="306">
        <v>2010</v>
      </c>
      <c r="M137" s="303" t="s">
        <v>43</v>
      </c>
      <c r="N137" s="386"/>
      <c r="O137" s="303" t="s">
        <v>45</v>
      </c>
      <c r="P137" s="374">
        <v>1</v>
      </c>
      <c r="Q137" s="399">
        <v>1711875</v>
      </c>
      <c r="R137" s="302"/>
      <c r="S137" s="446">
        <f>Q137/P137</f>
        <v>1711875</v>
      </c>
      <c r="T137" s="301"/>
      <c r="U137" s="301"/>
      <c r="V137" s="301"/>
      <c r="W137" s="323"/>
      <c r="X137" s="309"/>
      <c r="Y137" s="309"/>
    </row>
    <row r="138" spans="1:25" s="309" customFormat="1" ht="18" customHeight="1">
      <c r="B138" s="2066">
        <v>43</v>
      </c>
      <c r="C138" s="2067"/>
      <c r="D138" s="312" t="s">
        <v>554</v>
      </c>
      <c r="E138" s="311" t="s">
        <v>47</v>
      </c>
      <c r="F138" s="312"/>
      <c r="G138" s="313" t="s">
        <v>555</v>
      </c>
      <c r="H138" s="314" t="s">
        <v>837</v>
      </c>
      <c r="I138" s="312" t="s">
        <v>43</v>
      </c>
      <c r="J138" s="314" t="s">
        <v>125</v>
      </c>
      <c r="K138" s="314" t="s">
        <v>44</v>
      </c>
      <c r="L138" s="315">
        <v>2011</v>
      </c>
      <c r="M138" s="312" t="s">
        <v>43</v>
      </c>
      <c r="N138" s="312"/>
      <c r="O138" s="312" t="s">
        <v>45</v>
      </c>
      <c r="P138" s="1637">
        <v>1</v>
      </c>
      <c r="Q138" s="387">
        <v>2035000</v>
      </c>
      <c r="R138" s="311"/>
      <c r="S138" s="446">
        <f t="shared" si="2"/>
        <v>2035000</v>
      </c>
      <c r="T138" s="301"/>
      <c r="U138" s="301"/>
      <c r="V138" s="301"/>
      <c r="W138" s="323"/>
    </row>
    <row r="139" spans="1:25" s="309" customFormat="1" ht="18" customHeight="1">
      <c r="B139" s="2066">
        <v>44</v>
      </c>
      <c r="C139" s="2067"/>
      <c r="D139" s="303" t="s">
        <v>839</v>
      </c>
      <c r="E139" s="302" t="s">
        <v>47</v>
      </c>
      <c r="F139" s="303"/>
      <c r="G139" s="304" t="s">
        <v>840</v>
      </c>
      <c r="H139" s="305" t="s">
        <v>841</v>
      </c>
      <c r="I139" s="303" t="s">
        <v>43</v>
      </c>
      <c r="J139" s="305" t="s">
        <v>43</v>
      </c>
      <c r="K139" s="305" t="s">
        <v>44</v>
      </c>
      <c r="L139" s="306">
        <v>2011</v>
      </c>
      <c r="M139" s="303" t="s">
        <v>43</v>
      </c>
      <c r="N139" s="386"/>
      <c r="O139" s="303" t="s">
        <v>45</v>
      </c>
      <c r="P139" s="374">
        <v>1</v>
      </c>
      <c r="Q139" s="399">
        <v>18947500</v>
      </c>
      <c r="R139" s="311"/>
      <c r="S139" s="446">
        <f t="shared" si="2"/>
        <v>18947500</v>
      </c>
      <c r="T139" s="310"/>
      <c r="U139" s="310"/>
      <c r="V139" s="310"/>
      <c r="W139" s="323"/>
      <c r="X139" s="319"/>
      <c r="Y139" s="319"/>
    </row>
    <row r="140" spans="1:25" s="319" customFormat="1" ht="20.100000000000001" customHeight="1">
      <c r="B140" s="2066">
        <v>45</v>
      </c>
      <c r="C140" s="2067"/>
      <c r="D140" s="310"/>
      <c r="E140" s="415" t="s">
        <v>47</v>
      </c>
      <c r="F140" s="312"/>
      <c r="G140" s="313" t="s">
        <v>253</v>
      </c>
      <c r="H140" s="320" t="s">
        <v>865</v>
      </c>
      <c r="I140" s="321"/>
      <c r="J140" s="314" t="s">
        <v>197</v>
      </c>
      <c r="K140" s="314" t="s">
        <v>44</v>
      </c>
      <c r="L140" s="322">
        <v>2013</v>
      </c>
      <c r="M140" s="310"/>
      <c r="N140" s="310"/>
      <c r="O140" s="310" t="s">
        <v>45</v>
      </c>
      <c r="P140" s="323">
        <v>1</v>
      </c>
      <c r="Q140" s="324">
        <v>2397890</v>
      </c>
      <c r="R140" s="437"/>
      <c r="S140" s="446">
        <f t="shared" si="2"/>
        <v>2397890</v>
      </c>
      <c r="T140" s="310"/>
      <c r="U140" s="310"/>
      <c r="V140" s="310"/>
      <c r="W140" s="323"/>
      <c r="X140" s="311"/>
      <c r="Y140" s="311"/>
    </row>
    <row r="141" spans="1:25" s="311" customFormat="1" ht="20.100000000000001" customHeight="1">
      <c r="B141" s="2066">
        <v>46</v>
      </c>
      <c r="C141" s="2067"/>
      <c r="D141" s="297"/>
      <c r="E141" s="293" t="s">
        <v>916</v>
      </c>
      <c r="F141" s="294"/>
      <c r="G141" s="295" t="s">
        <v>917</v>
      </c>
      <c r="H141" s="423" t="s">
        <v>657</v>
      </c>
      <c r="I141" s="424"/>
      <c r="J141" s="296" t="s">
        <v>197</v>
      </c>
      <c r="K141" s="296" t="s">
        <v>44</v>
      </c>
      <c r="L141" s="425">
        <v>2013</v>
      </c>
      <c r="M141" s="292"/>
      <c r="N141" s="426"/>
      <c r="O141" s="292" t="s">
        <v>45</v>
      </c>
      <c r="P141" s="427">
        <v>1</v>
      </c>
      <c r="Q141" s="428">
        <v>2805000</v>
      </c>
      <c r="R141" s="437"/>
      <c r="S141" s="449">
        <f t="shared" si="2"/>
        <v>2805000</v>
      </c>
      <c r="T141" s="457"/>
      <c r="U141" s="457"/>
      <c r="V141" s="310"/>
      <c r="W141" s="323"/>
    </row>
    <row r="142" spans="1:25" s="311" customFormat="1" ht="20.100000000000001" customHeight="1">
      <c r="B142" s="2066">
        <v>47</v>
      </c>
      <c r="C142" s="2067"/>
      <c r="D142" s="312"/>
      <c r="E142" s="429"/>
      <c r="G142" s="430" t="s">
        <v>977</v>
      </c>
      <c r="H142" s="314" t="s">
        <v>43</v>
      </c>
      <c r="I142" s="314" t="s">
        <v>43</v>
      </c>
      <c r="J142" s="314" t="s">
        <v>229</v>
      </c>
      <c r="K142" s="314" t="s">
        <v>44</v>
      </c>
      <c r="L142" s="315">
        <v>2013</v>
      </c>
      <c r="M142" s="312" t="s">
        <v>43</v>
      </c>
      <c r="N142" s="312"/>
      <c r="O142" s="312" t="s">
        <v>45</v>
      </c>
      <c r="P142" s="1637">
        <v>1</v>
      </c>
      <c r="Q142" s="316">
        <v>3575000</v>
      </c>
      <c r="R142" s="438"/>
      <c r="S142" s="449">
        <f t="shared" si="2"/>
        <v>3575000</v>
      </c>
      <c r="T142" s="380"/>
      <c r="U142" s="380"/>
      <c r="V142" s="380"/>
      <c r="W142" s="323"/>
    </row>
    <row r="143" spans="1:25" s="311" customFormat="1" ht="20.100000000000001" customHeight="1">
      <c r="B143" s="2066">
        <v>48</v>
      </c>
      <c r="C143" s="2067"/>
      <c r="D143" s="380"/>
      <c r="E143" s="431"/>
      <c r="F143" s="381"/>
      <c r="G143" s="432" t="s">
        <v>50</v>
      </c>
      <c r="H143" s="382" t="s">
        <v>864</v>
      </c>
      <c r="I143" s="383"/>
      <c r="J143" s="383" t="s">
        <v>85</v>
      </c>
      <c r="K143" s="383" t="s">
        <v>44</v>
      </c>
      <c r="L143" s="384">
        <v>2013</v>
      </c>
      <c r="M143" s="380"/>
      <c r="N143" s="380"/>
      <c r="O143" s="380" t="s">
        <v>45</v>
      </c>
      <c r="P143" s="358">
        <v>1</v>
      </c>
      <c r="Q143" s="433">
        <v>1870000</v>
      </c>
      <c r="R143" s="439" t="s">
        <v>863</v>
      </c>
      <c r="S143" s="458">
        <f t="shared" si="2"/>
        <v>1870000</v>
      </c>
      <c r="T143" s="11"/>
      <c r="U143" s="11"/>
      <c r="V143" s="11"/>
      <c r="W143" s="11"/>
      <c r="X143" s="11"/>
      <c r="Y143" s="11"/>
    </row>
  </sheetData>
  <mergeCells count="176">
    <mergeCell ref="B141:C141"/>
    <mergeCell ref="B142:C142"/>
    <mergeCell ref="B143:C143"/>
    <mergeCell ref="B135:C135"/>
    <mergeCell ref="B136:C136"/>
    <mergeCell ref="B137:C137"/>
    <mergeCell ref="B138:C138"/>
    <mergeCell ref="B139:C139"/>
    <mergeCell ref="B140:C140"/>
    <mergeCell ref="B129:C129"/>
    <mergeCell ref="B130:C130"/>
    <mergeCell ref="B131:C131"/>
    <mergeCell ref="B132:C132"/>
    <mergeCell ref="B133:C133"/>
    <mergeCell ref="B134:C134"/>
    <mergeCell ref="B123:C123"/>
    <mergeCell ref="B124:C124"/>
    <mergeCell ref="B125:C125"/>
    <mergeCell ref="B126:C126"/>
    <mergeCell ref="B127:C127"/>
    <mergeCell ref="B128:C128"/>
    <mergeCell ref="B117:C117"/>
    <mergeCell ref="B118:C118"/>
    <mergeCell ref="B119:C119"/>
    <mergeCell ref="B120:C120"/>
    <mergeCell ref="B121:C121"/>
    <mergeCell ref="B122:C122"/>
    <mergeCell ref="B110:C110"/>
    <mergeCell ref="B111:C111"/>
    <mergeCell ref="B112:C112"/>
    <mergeCell ref="B113:C113"/>
    <mergeCell ref="B115:C115"/>
    <mergeCell ref="B116:C116"/>
    <mergeCell ref="B104:C104"/>
    <mergeCell ref="B105:C105"/>
    <mergeCell ref="B106:C106"/>
    <mergeCell ref="B107:C107"/>
    <mergeCell ref="B108:C108"/>
    <mergeCell ref="B109:C109"/>
    <mergeCell ref="B98:C98"/>
    <mergeCell ref="B99:C99"/>
    <mergeCell ref="B100:C100"/>
    <mergeCell ref="B101:C101"/>
    <mergeCell ref="B102:C102"/>
    <mergeCell ref="B103:C103"/>
    <mergeCell ref="B93:C93"/>
    <mergeCell ref="E93:F93"/>
    <mergeCell ref="B94:R94"/>
    <mergeCell ref="B95:C95"/>
    <mergeCell ref="B96:C96"/>
    <mergeCell ref="B97:C97"/>
    <mergeCell ref="S90:S92"/>
    <mergeCell ref="B91:C92"/>
    <mergeCell ref="D91:D92"/>
    <mergeCell ref="E91:F92"/>
    <mergeCell ref="G91:G92"/>
    <mergeCell ref="H91:H92"/>
    <mergeCell ref="I91:I92"/>
    <mergeCell ref="L90:L92"/>
    <mergeCell ref="M90:M92"/>
    <mergeCell ref="N90:N92"/>
    <mergeCell ref="O90:O92"/>
    <mergeCell ref="P90:Q91"/>
    <mergeCell ref="R90:R92"/>
    <mergeCell ref="B79:R79"/>
    <mergeCell ref="B80:R80"/>
    <mergeCell ref="T89:T91"/>
    <mergeCell ref="U89:U91"/>
    <mergeCell ref="V89:V91"/>
    <mergeCell ref="W89:W91"/>
    <mergeCell ref="B90:F90"/>
    <mergeCell ref="G90:I90"/>
    <mergeCell ref="J90:J92"/>
    <mergeCell ref="K90:K92"/>
    <mergeCell ref="C72:G72"/>
    <mergeCell ref="M72:O72"/>
    <mergeCell ref="C73:G73"/>
    <mergeCell ref="M73:O73"/>
    <mergeCell ref="C78:G78"/>
    <mergeCell ref="O78:Q78"/>
    <mergeCell ref="C69:G69"/>
    <mergeCell ref="M69:O69"/>
    <mergeCell ref="C70:G70"/>
    <mergeCell ref="M70:O70"/>
    <mergeCell ref="D71:G71"/>
    <mergeCell ref="M71:O71"/>
    <mergeCell ref="D66:G66"/>
    <mergeCell ref="M66:O66"/>
    <mergeCell ref="C67:G67"/>
    <mergeCell ref="M67:O67"/>
    <mergeCell ref="C68:G68"/>
    <mergeCell ref="M68:O68"/>
    <mergeCell ref="B61:C61"/>
    <mergeCell ref="N62:O62"/>
    <mergeCell ref="N63:O63"/>
    <mergeCell ref="C64:G64"/>
    <mergeCell ref="M64:O64"/>
    <mergeCell ref="C65:G65"/>
    <mergeCell ref="M65:O65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38:C38"/>
    <mergeCell ref="E38:F38"/>
    <mergeCell ref="B39:R39"/>
    <mergeCell ref="B40:C40"/>
    <mergeCell ref="B41:C41"/>
    <mergeCell ref="B42:C42"/>
    <mergeCell ref="M35:M37"/>
    <mergeCell ref="N35:N37"/>
    <mergeCell ref="O35:O37"/>
    <mergeCell ref="P35:Q36"/>
    <mergeCell ref="R35:R37"/>
    <mergeCell ref="B36:C37"/>
    <mergeCell ref="D36:D37"/>
    <mergeCell ref="E36:F37"/>
    <mergeCell ref="G36:G37"/>
    <mergeCell ref="H36:H37"/>
    <mergeCell ref="B32:C32"/>
    <mergeCell ref="B35:F35"/>
    <mergeCell ref="G35:I35"/>
    <mergeCell ref="J35:J37"/>
    <mergeCell ref="K35:K37"/>
    <mergeCell ref="L35:L37"/>
    <mergeCell ref="I36:I37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B15:C15"/>
    <mergeCell ref="E15:F15"/>
    <mergeCell ref="B16:R16"/>
    <mergeCell ref="B17:C17"/>
    <mergeCell ref="B18:C18"/>
    <mergeCell ref="B19:C19"/>
    <mergeCell ref="P12:Q13"/>
    <mergeCell ref="R12:R14"/>
    <mergeCell ref="B13:C14"/>
    <mergeCell ref="D13:D14"/>
    <mergeCell ref="E13:F14"/>
    <mergeCell ref="G13:G14"/>
    <mergeCell ref="H13:H14"/>
    <mergeCell ref="I13:I14"/>
    <mergeCell ref="B1:R1"/>
    <mergeCell ref="B2:R2"/>
    <mergeCell ref="B12:F12"/>
    <mergeCell ref="G12:I12"/>
    <mergeCell ref="J12:J14"/>
    <mergeCell ref="K12:K14"/>
    <mergeCell ref="L12:L14"/>
    <mergeCell ref="M12:M14"/>
    <mergeCell ref="N12:N14"/>
    <mergeCell ref="O12:O14"/>
  </mergeCells>
  <pageMargins left="0.3" right="0" top="0.8" bottom="0.5" header="0.31496062992126" footer="0.31496062992126"/>
  <pageSetup paperSize="5" scale="80" orientation="landscape" horizontalDpi="300" verticalDpi="300" r:id="rId1"/>
  <headerFooter scaleWithDoc="0">
    <oddFooter>&amp;C&amp;8&amp;P
&amp;A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0000"/>
  </sheetPr>
  <dimension ref="A1:U162"/>
  <sheetViews>
    <sheetView topLeftCell="A102" workbookViewId="0">
      <selection activeCell="M23" sqref="M23:AA25"/>
    </sheetView>
  </sheetViews>
  <sheetFormatPr defaultRowHeight="12.75"/>
  <cols>
    <col min="1" max="1" width="3.85546875" style="99" customWidth="1"/>
    <col min="2" max="2" width="2.85546875" style="99" customWidth="1"/>
    <col min="3" max="3" width="1.7109375" style="99" customWidth="1"/>
    <col min="4" max="4" width="11.5703125" style="99" customWidth="1"/>
    <col min="5" max="5" width="11" style="99" customWidth="1"/>
    <col min="6" max="6" width="1.28515625" style="99" customWidth="1"/>
    <col min="7" max="7" width="30.7109375" style="99" customWidth="1"/>
    <col min="8" max="8" width="21" style="879" customWidth="1"/>
    <col min="9" max="9" width="15.7109375" style="880" customWidth="1"/>
    <col min="10" max="11" width="9.42578125" style="99" customWidth="1"/>
    <col min="12" max="12" width="9.42578125" style="881" customWidth="1"/>
    <col min="13" max="13" width="9.42578125" style="99" customWidth="1"/>
    <col min="14" max="14" width="7.7109375" style="99" customWidth="1"/>
    <col min="15" max="15" width="9.42578125" style="99" customWidth="1"/>
    <col min="16" max="16" width="8" style="99" customWidth="1"/>
    <col min="17" max="17" width="20.5703125" style="882" customWidth="1"/>
    <col min="18" max="18" width="17.7109375" style="99" customWidth="1"/>
    <col min="19" max="19" width="11.140625" style="99" bestFit="1" customWidth="1"/>
    <col min="20" max="16384" width="9.140625" style="99"/>
  </cols>
  <sheetData>
    <row r="1" spans="1:18" ht="20.100000000000001" customHeight="1">
      <c r="A1" s="873"/>
      <c r="B1" s="1939" t="s">
        <v>706</v>
      </c>
      <c r="C1" s="1939"/>
      <c r="D1" s="1939"/>
      <c r="E1" s="1939"/>
      <c r="F1" s="1939"/>
      <c r="G1" s="1939"/>
      <c r="H1" s="1939"/>
      <c r="I1" s="1939"/>
      <c r="J1" s="1939"/>
      <c r="K1" s="1939"/>
      <c r="L1" s="1939"/>
      <c r="M1" s="1939"/>
      <c r="N1" s="1939"/>
      <c r="O1" s="1939"/>
      <c r="P1" s="1939"/>
      <c r="Q1" s="1939"/>
      <c r="R1" s="1939"/>
    </row>
    <row r="2" spans="1:18" ht="20.100000000000001" customHeight="1">
      <c r="A2" s="873"/>
      <c r="B2" s="1938" t="s">
        <v>707</v>
      </c>
      <c r="C2" s="1938"/>
      <c r="D2" s="1938"/>
      <c r="E2" s="1938"/>
      <c r="F2" s="1938"/>
      <c r="G2" s="1938"/>
      <c r="H2" s="1938"/>
      <c r="I2" s="1938"/>
      <c r="J2" s="1938"/>
      <c r="K2" s="1938"/>
      <c r="L2" s="1938"/>
      <c r="M2" s="1938"/>
      <c r="N2" s="1938"/>
      <c r="O2" s="1938"/>
      <c r="P2" s="1938"/>
      <c r="Q2" s="1938"/>
      <c r="R2" s="1938"/>
    </row>
    <row r="3" spans="1:18" ht="15" customHeight="1">
      <c r="A3" s="873"/>
      <c r="B3" s="874" t="str">
        <f>'B - RB'!B3</f>
        <v>Provinsi</v>
      </c>
      <c r="C3" s="874"/>
      <c r="D3" s="874"/>
      <c r="E3" s="874"/>
      <c r="F3" s="875" t="s">
        <v>1</v>
      </c>
      <c r="G3" s="876" t="str">
        <f>'B - RB'!G3</f>
        <v>DAERAH KHUSUS IBUKOTA JAKARTA</v>
      </c>
      <c r="H3" s="873"/>
      <c r="I3" s="876"/>
      <c r="J3" s="876"/>
      <c r="K3" s="876"/>
      <c r="L3" s="841"/>
      <c r="M3" s="876"/>
      <c r="N3" s="876"/>
      <c r="O3" s="876"/>
      <c r="P3" s="876"/>
      <c r="Q3" s="877"/>
      <c r="R3" s="876"/>
    </row>
    <row r="4" spans="1:18" ht="15" customHeight="1">
      <c r="A4" s="873"/>
      <c r="B4" s="874" t="str">
        <f>'B - RB'!B4</f>
        <v>Kab./Kota</v>
      </c>
      <c r="C4" s="874"/>
      <c r="D4" s="874"/>
      <c r="E4" s="874"/>
      <c r="F4" s="875" t="s">
        <v>1</v>
      </c>
      <c r="G4" s="876" t="str">
        <f>'B - RB'!G4</f>
        <v>KOTA JAKARTA TIMUR</v>
      </c>
      <c r="H4" s="873"/>
      <c r="I4" s="876"/>
      <c r="J4" s="876"/>
      <c r="K4" s="876"/>
      <c r="L4" s="841"/>
      <c r="M4" s="876"/>
      <c r="N4" s="876"/>
      <c r="O4" s="876"/>
      <c r="P4" s="876"/>
      <c r="Q4" s="877"/>
      <c r="R4" s="876"/>
    </row>
    <row r="5" spans="1:18" ht="15" customHeight="1">
      <c r="A5" s="873"/>
      <c r="B5" s="874" t="str">
        <f>'B - RB'!B5</f>
        <v>Bidang</v>
      </c>
      <c r="C5" s="874"/>
      <c r="D5" s="874"/>
      <c r="E5" s="874"/>
      <c r="F5" s="875" t="s">
        <v>1</v>
      </c>
      <c r="G5" s="876" t="str">
        <f>'B - RB'!G5</f>
        <v>BIDANG KESEHATAN</v>
      </c>
      <c r="H5" s="873"/>
      <c r="I5" s="876"/>
      <c r="J5" s="876"/>
      <c r="K5" s="876"/>
      <c r="L5" s="841"/>
      <c r="M5" s="876"/>
      <c r="N5" s="876"/>
      <c r="O5" s="876"/>
      <c r="P5" s="876"/>
      <c r="Q5" s="877"/>
      <c r="R5" s="876"/>
    </row>
    <row r="6" spans="1:18" ht="15" customHeight="1">
      <c r="A6" s="873"/>
      <c r="B6" s="874" t="str">
        <f>'B - RB'!B6</f>
        <v>Unit Organisasi</v>
      </c>
      <c r="C6" s="874"/>
      <c r="D6" s="874"/>
      <c r="E6" s="874"/>
      <c r="F6" s="875" t="s">
        <v>1</v>
      </c>
      <c r="G6" s="876" t="str">
        <f>'B - RB'!G6</f>
        <v>SUDIN KESEHATAN MASYARAKAT</v>
      </c>
      <c r="H6" s="873"/>
      <c r="I6" s="876"/>
      <c r="J6" s="876"/>
      <c r="K6" s="876"/>
      <c r="L6" s="841"/>
      <c r="M6" s="876"/>
      <c r="N6" s="876"/>
      <c r="O6" s="876"/>
      <c r="P6" s="876"/>
      <c r="Q6" s="877"/>
      <c r="R6" s="876"/>
    </row>
    <row r="7" spans="1:18" ht="15" customHeight="1">
      <c r="A7" s="873"/>
      <c r="B7" s="874" t="str">
        <f>'B - RB'!B7</f>
        <v>Sub Unit Organisasi</v>
      </c>
      <c r="C7" s="874"/>
      <c r="D7" s="874"/>
      <c r="E7" s="874"/>
      <c r="F7" s="875" t="s">
        <v>1</v>
      </c>
      <c r="G7" s="876" t="str">
        <f>'B - RB'!G7</f>
        <v>PKM KEC. MATRAMAN</v>
      </c>
      <c r="H7" s="873"/>
      <c r="I7" s="876"/>
      <c r="J7" s="876"/>
      <c r="K7" s="876"/>
      <c r="L7" s="841"/>
      <c r="M7" s="876"/>
      <c r="N7" s="876"/>
      <c r="O7" s="876"/>
      <c r="P7" s="876"/>
      <c r="Q7" s="878"/>
      <c r="R7" s="873"/>
    </row>
    <row r="8" spans="1:18" ht="15" customHeight="1">
      <c r="A8" s="873"/>
      <c r="B8" s="874" t="str">
        <f>'B - RB'!B8</f>
        <v>U P B</v>
      </c>
      <c r="C8" s="874"/>
      <c r="D8" s="874"/>
      <c r="E8" s="874"/>
      <c r="F8" s="875" t="s">
        <v>1</v>
      </c>
      <c r="G8" s="876" t="s">
        <v>708</v>
      </c>
      <c r="H8" s="873"/>
      <c r="I8" s="876"/>
      <c r="J8" s="876"/>
      <c r="K8" s="876"/>
      <c r="L8" s="841"/>
      <c r="M8" s="876"/>
      <c r="N8" s="876"/>
      <c r="O8" s="876"/>
      <c r="P8" s="876"/>
      <c r="Q8" s="878"/>
      <c r="R8" s="873"/>
    </row>
    <row r="9" spans="1:18" ht="15" customHeight="1">
      <c r="A9" s="873"/>
      <c r="B9" s="874" t="str">
        <f>'B - RB'!B9</f>
        <v xml:space="preserve">NO. KODE LOKASI </v>
      </c>
      <c r="C9" s="874"/>
      <c r="D9" s="874"/>
      <c r="E9" s="874"/>
      <c r="F9" s="875" t="s">
        <v>1</v>
      </c>
      <c r="G9" s="876"/>
      <c r="H9" s="873"/>
      <c r="I9" s="876"/>
      <c r="J9" s="876"/>
      <c r="K9" s="876"/>
      <c r="L9" s="841"/>
      <c r="M9" s="876"/>
      <c r="N9" s="876"/>
      <c r="O9" s="876"/>
      <c r="P9" s="876"/>
      <c r="Q9" s="878"/>
      <c r="R9" s="873"/>
    </row>
    <row r="10" spans="1:18" ht="6" customHeight="1"/>
    <row r="11" spans="1:18" ht="3" customHeight="1"/>
    <row r="12" spans="1:18" s="1531" customFormat="1" ht="29.25" customHeight="1">
      <c r="B12" s="2153" t="s">
        <v>10</v>
      </c>
      <c r="C12" s="2153"/>
      <c r="D12" s="2153"/>
      <c r="E12" s="2153"/>
      <c r="F12" s="2153"/>
      <c r="G12" s="2153" t="s">
        <v>11</v>
      </c>
      <c r="H12" s="2153"/>
      <c r="I12" s="2153"/>
      <c r="J12" s="2153" t="s">
        <v>15</v>
      </c>
      <c r="K12" s="2153" t="s">
        <v>13</v>
      </c>
      <c r="L12" s="2153" t="s">
        <v>700</v>
      </c>
      <c r="M12" s="2153" t="s">
        <v>701</v>
      </c>
      <c r="N12" s="2153" t="s">
        <v>16</v>
      </c>
      <c r="O12" s="2153" t="s">
        <v>702</v>
      </c>
      <c r="P12" s="2153" t="s">
        <v>12</v>
      </c>
      <c r="Q12" s="2153"/>
      <c r="R12" s="2153" t="s">
        <v>17</v>
      </c>
    </row>
    <row r="13" spans="1:18" s="1531" customFormat="1" ht="29.25" customHeight="1">
      <c r="B13" s="2153" t="s">
        <v>18</v>
      </c>
      <c r="C13" s="2153"/>
      <c r="D13" s="2153" t="s">
        <v>19</v>
      </c>
      <c r="E13" s="2153" t="s">
        <v>20</v>
      </c>
      <c r="F13" s="2153"/>
      <c r="G13" s="2153" t="s">
        <v>21</v>
      </c>
      <c r="H13" s="2153" t="s">
        <v>14</v>
      </c>
      <c r="I13" s="2153" t="s">
        <v>505</v>
      </c>
      <c r="J13" s="2153"/>
      <c r="K13" s="2153"/>
      <c r="L13" s="2153"/>
      <c r="M13" s="2153"/>
      <c r="N13" s="2153"/>
      <c r="O13" s="2153"/>
      <c r="P13" s="2153"/>
      <c r="Q13" s="2153"/>
      <c r="R13" s="2153"/>
    </row>
    <row r="14" spans="1:18" s="1531" customFormat="1" ht="29.25" customHeight="1">
      <c r="B14" s="2153"/>
      <c r="C14" s="2153"/>
      <c r="D14" s="2153"/>
      <c r="E14" s="2153"/>
      <c r="F14" s="2153"/>
      <c r="G14" s="2153"/>
      <c r="H14" s="2153"/>
      <c r="I14" s="2153"/>
      <c r="J14" s="2153"/>
      <c r="K14" s="2153"/>
      <c r="L14" s="2153"/>
      <c r="M14" s="2153"/>
      <c r="N14" s="2153"/>
      <c r="O14" s="2153"/>
      <c r="P14" s="1640" t="s">
        <v>22</v>
      </c>
      <c r="Q14" s="885" t="s">
        <v>23</v>
      </c>
      <c r="R14" s="2153"/>
    </row>
    <row r="15" spans="1:18" s="1531" customFormat="1" ht="20.100000000000001" customHeight="1">
      <c r="B15" s="1916" t="s">
        <v>24</v>
      </c>
      <c r="C15" s="1917"/>
      <c r="D15" s="1649" t="s">
        <v>25</v>
      </c>
      <c r="E15" s="1916" t="s">
        <v>26</v>
      </c>
      <c r="F15" s="1917"/>
      <c r="G15" s="887" t="s">
        <v>27</v>
      </c>
      <c r="H15" s="887" t="s">
        <v>28</v>
      </c>
      <c r="I15" s="887" t="s">
        <v>29</v>
      </c>
      <c r="J15" s="887" t="s">
        <v>30</v>
      </c>
      <c r="K15" s="887" t="s">
        <v>31</v>
      </c>
      <c r="L15" s="888" t="s">
        <v>32</v>
      </c>
      <c r="M15" s="887" t="s">
        <v>33</v>
      </c>
      <c r="N15" s="887" t="s">
        <v>34</v>
      </c>
      <c r="O15" s="887" t="s">
        <v>35</v>
      </c>
      <c r="P15" s="887" t="s">
        <v>36</v>
      </c>
      <c r="Q15" s="889" t="s">
        <v>37</v>
      </c>
      <c r="R15" s="887" t="s">
        <v>38</v>
      </c>
    </row>
    <row r="16" spans="1:18" s="890" customFormat="1" ht="12.75" customHeight="1">
      <c r="A16" s="1531"/>
      <c r="B16" s="1915"/>
      <c r="C16" s="1913"/>
      <c r="D16" s="1912"/>
      <c r="E16" s="1912"/>
      <c r="F16" s="1912"/>
      <c r="G16" s="1912"/>
      <c r="H16" s="1912"/>
      <c r="I16" s="1912"/>
      <c r="J16" s="1912"/>
      <c r="K16" s="1912"/>
      <c r="L16" s="1912"/>
      <c r="M16" s="1912"/>
      <c r="N16" s="1912"/>
      <c r="O16" s="1912"/>
      <c r="P16" s="1912"/>
      <c r="Q16" s="1912"/>
      <c r="R16" s="1937"/>
    </row>
    <row r="17" spans="1:18" s="890" customFormat="1" ht="24" customHeight="1">
      <c r="A17" s="1531"/>
      <c r="B17" s="1915">
        <v>1</v>
      </c>
      <c r="C17" s="1914"/>
      <c r="D17" s="891" t="s">
        <v>387</v>
      </c>
      <c r="E17" s="892"/>
      <c r="F17" s="121"/>
      <c r="G17" s="893" t="s">
        <v>389</v>
      </c>
      <c r="H17" s="894" t="s">
        <v>689</v>
      </c>
      <c r="I17" s="121" t="s">
        <v>43</v>
      </c>
      <c r="J17" s="894" t="s">
        <v>43</v>
      </c>
      <c r="K17" s="894" t="s">
        <v>190</v>
      </c>
      <c r="L17" s="871">
        <v>1981</v>
      </c>
      <c r="M17" s="121" t="s">
        <v>43</v>
      </c>
      <c r="N17" s="121"/>
      <c r="O17" s="121" t="s">
        <v>45</v>
      </c>
      <c r="P17" s="1608">
        <v>4</v>
      </c>
      <c r="Q17" s="895">
        <v>224000</v>
      </c>
      <c r="R17" s="896"/>
    </row>
    <row r="18" spans="1:18" s="890" customFormat="1" ht="24" customHeight="1">
      <c r="A18" s="1531"/>
      <c r="B18" s="1909">
        <v>2</v>
      </c>
      <c r="C18" s="1942"/>
      <c r="D18" s="897" t="s">
        <v>387</v>
      </c>
      <c r="E18" s="194"/>
      <c r="F18" s="132"/>
      <c r="G18" s="860" t="s">
        <v>389</v>
      </c>
      <c r="H18" s="898" t="s">
        <v>690</v>
      </c>
      <c r="I18" s="132" t="s">
        <v>43</v>
      </c>
      <c r="J18" s="898" t="s">
        <v>43</v>
      </c>
      <c r="K18" s="898" t="s">
        <v>190</v>
      </c>
      <c r="L18" s="848">
        <v>1981</v>
      </c>
      <c r="M18" s="132" t="s">
        <v>43</v>
      </c>
      <c r="N18" s="132"/>
      <c r="O18" s="132" t="s">
        <v>45</v>
      </c>
      <c r="P18" s="1641">
        <v>15</v>
      </c>
      <c r="Q18" s="900">
        <v>1050000</v>
      </c>
      <c r="R18" s="901"/>
    </row>
    <row r="19" spans="1:18" s="890" customFormat="1" ht="24" customHeight="1">
      <c r="A19" s="1531"/>
      <c r="B19" s="1909">
        <v>3</v>
      </c>
      <c r="C19" s="1942"/>
      <c r="D19" s="897" t="s">
        <v>691</v>
      </c>
      <c r="E19" s="194"/>
      <c r="F19" s="132"/>
      <c r="G19" s="860" t="s">
        <v>692</v>
      </c>
      <c r="H19" s="898" t="s">
        <v>42</v>
      </c>
      <c r="I19" s="132" t="s">
        <v>43</v>
      </c>
      <c r="J19" s="898" t="s">
        <v>43</v>
      </c>
      <c r="K19" s="898" t="s">
        <v>190</v>
      </c>
      <c r="L19" s="848">
        <v>1981</v>
      </c>
      <c r="M19" s="132" t="s">
        <v>43</v>
      </c>
      <c r="N19" s="132"/>
      <c r="O19" s="132" t="s">
        <v>45</v>
      </c>
      <c r="P19" s="1641">
        <v>1</v>
      </c>
      <c r="Q19" s="900">
        <v>7500</v>
      </c>
      <c r="R19" s="132"/>
    </row>
    <row r="20" spans="1:18" s="890" customFormat="1" ht="24" hidden="1" customHeight="1">
      <c r="A20" s="1531"/>
      <c r="B20" s="1909"/>
      <c r="C20" s="1942"/>
      <c r="D20" s="132"/>
      <c r="E20" s="194"/>
      <c r="F20" s="132"/>
      <c r="G20" s="860"/>
      <c r="H20" s="898"/>
      <c r="I20" s="132"/>
      <c r="J20" s="898"/>
      <c r="K20" s="898"/>
      <c r="L20" s="853"/>
      <c r="M20" s="132"/>
      <c r="N20" s="132"/>
      <c r="O20" s="132"/>
      <c r="P20" s="1641"/>
      <c r="Q20" s="900"/>
      <c r="R20" s="132"/>
    </row>
    <row r="21" spans="1:18" s="890" customFormat="1" ht="24" hidden="1" customHeight="1">
      <c r="A21" s="1531"/>
      <c r="B21" s="1909"/>
      <c r="C21" s="1942"/>
      <c r="D21" s="132"/>
      <c r="E21" s="194"/>
      <c r="F21" s="132"/>
      <c r="G21" s="860"/>
      <c r="H21" s="898"/>
      <c r="I21" s="132"/>
      <c r="J21" s="898"/>
      <c r="K21" s="898"/>
      <c r="L21" s="853"/>
      <c r="M21" s="132"/>
      <c r="N21" s="132"/>
      <c r="O21" s="132"/>
      <c r="P21" s="1641"/>
      <c r="Q21" s="900"/>
      <c r="R21" s="901"/>
    </row>
    <row r="22" spans="1:18" s="890" customFormat="1" ht="24" hidden="1" customHeight="1">
      <c r="A22" s="1531"/>
      <c r="B22" s="1909"/>
      <c r="C22" s="1942"/>
      <c r="D22" s="132"/>
      <c r="E22" s="194"/>
      <c r="F22" s="132"/>
      <c r="G22" s="860"/>
      <c r="H22" s="898"/>
      <c r="I22" s="132"/>
      <c r="J22" s="898"/>
      <c r="K22" s="898"/>
      <c r="L22" s="853"/>
      <c r="M22" s="132"/>
      <c r="N22" s="132"/>
      <c r="O22" s="132"/>
      <c r="P22" s="1641"/>
      <c r="Q22" s="900"/>
      <c r="R22" s="901"/>
    </row>
    <row r="23" spans="1:18" s="890" customFormat="1" ht="24" hidden="1" customHeight="1">
      <c r="A23" s="1531"/>
      <c r="B23" s="1909"/>
      <c r="C23" s="1942"/>
      <c r="D23" s="132"/>
      <c r="E23" s="194"/>
      <c r="F23" s="132"/>
      <c r="G23" s="860"/>
      <c r="H23" s="898"/>
      <c r="I23" s="132"/>
      <c r="J23" s="898"/>
      <c r="K23" s="898"/>
      <c r="L23" s="853"/>
      <c r="M23" s="132"/>
      <c r="N23" s="132"/>
      <c r="O23" s="132"/>
      <c r="P23" s="1641"/>
      <c r="Q23" s="900"/>
      <c r="R23" s="132"/>
    </row>
    <row r="24" spans="1:18" s="890" customFormat="1" ht="24" hidden="1" customHeight="1">
      <c r="A24" s="1531"/>
      <c r="B24" s="1909"/>
      <c r="C24" s="1942"/>
      <c r="D24" s="132"/>
      <c r="E24" s="194"/>
      <c r="F24" s="132"/>
      <c r="G24" s="860"/>
      <c r="H24" s="898"/>
      <c r="I24" s="132"/>
      <c r="J24" s="898"/>
      <c r="K24" s="898"/>
      <c r="L24" s="853"/>
      <c r="M24" s="132"/>
      <c r="N24" s="132"/>
      <c r="O24" s="132"/>
      <c r="P24" s="1641"/>
      <c r="Q24" s="900"/>
      <c r="R24" s="132"/>
    </row>
    <row r="25" spans="1:18" s="890" customFormat="1" ht="24" hidden="1" customHeight="1">
      <c r="A25" s="1531"/>
      <c r="B25" s="1909"/>
      <c r="C25" s="1942"/>
      <c r="D25" s="132"/>
      <c r="E25" s="194"/>
      <c r="F25" s="132"/>
      <c r="G25" s="860"/>
      <c r="H25" s="898"/>
      <c r="I25" s="132"/>
      <c r="J25" s="898"/>
      <c r="K25" s="898"/>
      <c r="L25" s="853"/>
      <c r="M25" s="132"/>
      <c r="N25" s="132"/>
      <c r="O25" s="132"/>
      <c r="P25" s="1641"/>
      <c r="Q25" s="900"/>
      <c r="R25" s="132"/>
    </row>
    <row r="26" spans="1:18" s="890" customFormat="1" ht="24" hidden="1" customHeight="1">
      <c r="A26" s="1531"/>
      <c r="B26" s="1909"/>
      <c r="C26" s="1942"/>
      <c r="D26" s="132"/>
      <c r="E26" s="194"/>
      <c r="F26" s="132"/>
      <c r="G26" s="860"/>
      <c r="H26" s="898"/>
      <c r="I26" s="132"/>
      <c r="J26" s="898"/>
      <c r="K26" s="898"/>
      <c r="L26" s="853"/>
      <c r="M26" s="132"/>
      <c r="N26" s="132"/>
      <c r="O26" s="132"/>
      <c r="P26" s="1641"/>
      <c r="Q26" s="900"/>
      <c r="R26" s="132"/>
    </row>
    <row r="27" spans="1:18" s="890" customFormat="1" ht="24" hidden="1" customHeight="1">
      <c r="A27" s="1531"/>
      <c r="B27" s="1909"/>
      <c r="C27" s="1942"/>
      <c r="D27" s="132"/>
      <c r="E27" s="194"/>
      <c r="F27" s="132"/>
      <c r="G27" s="860"/>
      <c r="H27" s="898"/>
      <c r="I27" s="132"/>
      <c r="J27" s="898"/>
      <c r="K27" s="898"/>
      <c r="L27" s="853"/>
      <c r="M27" s="132"/>
      <c r="N27" s="132"/>
      <c r="O27" s="132"/>
      <c r="P27" s="1641"/>
      <c r="Q27" s="900"/>
      <c r="R27" s="132"/>
    </row>
    <row r="28" spans="1:18" s="890" customFormat="1" ht="24" hidden="1" customHeight="1">
      <c r="A28" s="1531"/>
      <c r="B28" s="1909"/>
      <c r="C28" s="1942"/>
      <c r="D28" s="132"/>
      <c r="E28" s="194"/>
      <c r="F28" s="132"/>
      <c r="G28" s="860"/>
      <c r="H28" s="898"/>
      <c r="I28" s="132"/>
      <c r="J28" s="898"/>
      <c r="K28" s="898"/>
      <c r="L28" s="853"/>
      <c r="M28" s="132"/>
      <c r="N28" s="132"/>
      <c r="O28" s="132"/>
      <c r="P28" s="1641"/>
      <c r="Q28" s="900"/>
      <c r="R28" s="132"/>
    </row>
    <row r="29" spans="1:18" s="890" customFormat="1" ht="24" customHeight="1">
      <c r="A29" s="1531"/>
      <c r="B29" s="1909">
        <v>13</v>
      </c>
      <c r="C29" s="1942"/>
      <c r="D29" s="132" t="s">
        <v>462</v>
      </c>
      <c r="E29" s="194"/>
      <c r="F29" s="132"/>
      <c r="G29" s="860" t="s">
        <v>463</v>
      </c>
      <c r="H29" s="898" t="s">
        <v>548</v>
      </c>
      <c r="I29" s="132" t="s">
        <v>43</v>
      </c>
      <c r="J29" s="898" t="s">
        <v>43</v>
      </c>
      <c r="K29" s="898" t="s">
        <v>190</v>
      </c>
      <c r="L29" s="853">
        <v>1994</v>
      </c>
      <c r="M29" s="132" t="s">
        <v>43</v>
      </c>
      <c r="N29" s="132"/>
      <c r="O29" s="132" t="s">
        <v>45</v>
      </c>
      <c r="P29" s="1641">
        <v>3</v>
      </c>
      <c r="Q29" s="900">
        <v>90000</v>
      </c>
      <c r="R29" s="132"/>
    </row>
    <row r="30" spans="1:18" s="890" customFormat="1" ht="24" customHeight="1">
      <c r="A30" s="1531"/>
      <c r="B30" s="1919">
        <v>14</v>
      </c>
      <c r="C30" s="2154"/>
      <c r="D30" s="187" t="s">
        <v>462</v>
      </c>
      <c r="E30" s="902"/>
      <c r="F30" s="187"/>
      <c r="G30" s="903" t="s">
        <v>463</v>
      </c>
      <c r="H30" s="904" t="s">
        <v>697</v>
      </c>
      <c r="I30" s="187" t="s">
        <v>43</v>
      </c>
      <c r="J30" s="904" t="s">
        <v>43</v>
      </c>
      <c r="K30" s="904" t="s">
        <v>190</v>
      </c>
      <c r="L30" s="869">
        <v>1994</v>
      </c>
      <c r="M30" s="187" t="s">
        <v>43</v>
      </c>
      <c r="N30" s="187"/>
      <c r="O30" s="187" t="s">
        <v>45</v>
      </c>
      <c r="P30" s="1642">
        <v>2</v>
      </c>
      <c r="Q30" s="906">
        <v>20000</v>
      </c>
      <c r="R30" s="907"/>
    </row>
    <row r="31" spans="1:18" s="914" customFormat="1" ht="24.75" hidden="1" customHeight="1">
      <c r="A31" s="194"/>
      <c r="B31" s="1601"/>
      <c r="C31" s="1601"/>
      <c r="D31" s="194"/>
      <c r="E31" s="194"/>
      <c r="F31" s="194"/>
      <c r="G31" s="909"/>
      <c r="H31" s="233"/>
      <c r="I31" s="194"/>
      <c r="J31" s="233"/>
      <c r="K31" s="233"/>
      <c r="L31" s="910"/>
      <c r="M31" s="194"/>
      <c r="N31" s="194"/>
      <c r="O31" s="194"/>
      <c r="P31" s="911">
        <f>SUM(P17:P30)</f>
        <v>25</v>
      </c>
      <c r="Q31" s="912">
        <f>SUM(Q17:Q30)</f>
        <v>1391500</v>
      </c>
      <c r="R31" s="913"/>
    </row>
    <row r="32" spans="1:18" s="914" customFormat="1" ht="20.100000000000001" hidden="1" customHeight="1">
      <c r="A32" s="194"/>
      <c r="B32" s="1601"/>
      <c r="C32" s="1601"/>
      <c r="D32" s="194"/>
      <c r="E32" s="194"/>
      <c r="F32" s="194"/>
      <c r="G32" s="909"/>
      <c r="H32" s="233"/>
      <c r="I32" s="194"/>
      <c r="J32" s="233"/>
      <c r="K32" s="233"/>
      <c r="L32" s="910"/>
      <c r="M32" s="194"/>
      <c r="N32" s="194"/>
      <c r="O32" s="194"/>
      <c r="P32" s="1601"/>
      <c r="Q32" s="915"/>
      <c r="R32" s="913"/>
    </row>
    <row r="33" spans="1:18" s="1531" customFormat="1" ht="29.25" hidden="1" customHeight="1">
      <c r="B33" s="2153" t="s">
        <v>10</v>
      </c>
      <c r="C33" s="2153"/>
      <c r="D33" s="2153"/>
      <c r="E33" s="2153"/>
      <c r="F33" s="2153"/>
      <c r="G33" s="2153" t="s">
        <v>11</v>
      </c>
      <c r="H33" s="2153"/>
      <c r="I33" s="2153"/>
      <c r="J33" s="2153" t="s">
        <v>15</v>
      </c>
      <c r="K33" s="2153" t="s">
        <v>13</v>
      </c>
      <c r="L33" s="2153" t="s">
        <v>700</v>
      </c>
      <c r="M33" s="2153" t="s">
        <v>701</v>
      </c>
      <c r="N33" s="2153" t="s">
        <v>16</v>
      </c>
      <c r="O33" s="2153" t="s">
        <v>702</v>
      </c>
      <c r="P33" s="2153" t="s">
        <v>12</v>
      </c>
      <c r="Q33" s="2153"/>
      <c r="R33" s="2153" t="s">
        <v>17</v>
      </c>
    </row>
    <row r="34" spans="1:18" s="1531" customFormat="1" ht="29.25" hidden="1" customHeight="1">
      <c r="B34" s="2153" t="s">
        <v>18</v>
      </c>
      <c r="C34" s="2153"/>
      <c r="D34" s="2153" t="s">
        <v>19</v>
      </c>
      <c r="E34" s="2153" t="s">
        <v>20</v>
      </c>
      <c r="F34" s="2153"/>
      <c r="G34" s="2153" t="s">
        <v>21</v>
      </c>
      <c r="H34" s="2153" t="s">
        <v>14</v>
      </c>
      <c r="I34" s="2153" t="s">
        <v>505</v>
      </c>
      <c r="J34" s="2153"/>
      <c r="K34" s="2153"/>
      <c r="L34" s="2153"/>
      <c r="M34" s="2153"/>
      <c r="N34" s="2153"/>
      <c r="O34" s="2153"/>
      <c r="P34" s="2153"/>
      <c r="Q34" s="2153"/>
      <c r="R34" s="2153"/>
    </row>
    <row r="35" spans="1:18" s="1531" customFormat="1" ht="29.25" hidden="1" customHeight="1">
      <c r="B35" s="2153"/>
      <c r="C35" s="2153"/>
      <c r="D35" s="2153"/>
      <c r="E35" s="2153"/>
      <c r="F35" s="2153"/>
      <c r="G35" s="2153"/>
      <c r="H35" s="2153"/>
      <c r="I35" s="2153"/>
      <c r="J35" s="2153"/>
      <c r="K35" s="2153"/>
      <c r="L35" s="2153"/>
      <c r="M35" s="2153"/>
      <c r="N35" s="2153"/>
      <c r="O35" s="2153"/>
      <c r="P35" s="1640" t="s">
        <v>22</v>
      </c>
      <c r="Q35" s="885" t="s">
        <v>23</v>
      </c>
      <c r="R35" s="2153"/>
    </row>
    <row r="36" spans="1:18" s="1531" customFormat="1" ht="20.100000000000001" hidden="1" customHeight="1">
      <c r="B36" s="1916" t="s">
        <v>24</v>
      </c>
      <c r="C36" s="1917"/>
      <c r="D36" s="1649" t="s">
        <v>25</v>
      </c>
      <c r="E36" s="1916" t="s">
        <v>26</v>
      </c>
      <c r="F36" s="1917"/>
      <c r="G36" s="887" t="s">
        <v>27</v>
      </c>
      <c r="H36" s="887" t="s">
        <v>28</v>
      </c>
      <c r="I36" s="887" t="s">
        <v>29</v>
      </c>
      <c r="J36" s="887" t="s">
        <v>30</v>
      </c>
      <c r="K36" s="887" t="s">
        <v>31</v>
      </c>
      <c r="L36" s="888" t="s">
        <v>32</v>
      </c>
      <c r="M36" s="887" t="s">
        <v>33</v>
      </c>
      <c r="N36" s="887" t="s">
        <v>34</v>
      </c>
      <c r="O36" s="887" t="s">
        <v>35</v>
      </c>
      <c r="P36" s="887" t="s">
        <v>36</v>
      </c>
      <c r="Q36" s="889" t="s">
        <v>37</v>
      </c>
      <c r="R36" s="887" t="s">
        <v>38</v>
      </c>
    </row>
    <row r="37" spans="1:18" s="890" customFormat="1" ht="12.75" hidden="1" customHeight="1">
      <c r="A37" s="1531"/>
      <c r="B37" s="1915"/>
      <c r="C37" s="1913"/>
      <c r="D37" s="1913"/>
      <c r="E37" s="1913"/>
      <c r="F37" s="1913"/>
      <c r="G37" s="1913"/>
      <c r="H37" s="1913"/>
      <c r="I37" s="1913"/>
      <c r="J37" s="1913"/>
      <c r="K37" s="1913"/>
      <c r="L37" s="1913"/>
      <c r="M37" s="1913"/>
      <c r="N37" s="1913"/>
      <c r="O37" s="1913"/>
      <c r="P37" s="1913"/>
      <c r="Q37" s="1913"/>
      <c r="R37" s="1914"/>
    </row>
    <row r="38" spans="1:18" s="890" customFormat="1" ht="22.5" customHeight="1">
      <c r="A38" s="1531"/>
      <c r="B38" s="1915">
        <v>15</v>
      </c>
      <c r="C38" s="1914"/>
      <c r="D38" s="121" t="s">
        <v>462</v>
      </c>
      <c r="E38" s="892"/>
      <c r="F38" s="121"/>
      <c r="G38" s="893" t="s">
        <v>463</v>
      </c>
      <c r="H38" s="894" t="s">
        <v>698</v>
      </c>
      <c r="I38" s="121"/>
      <c r="J38" s="894" t="s">
        <v>43</v>
      </c>
      <c r="K38" s="894" t="s">
        <v>190</v>
      </c>
      <c r="L38" s="916">
        <v>1994</v>
      </c>
      <c r="M38" s="121"/>
      <c r="N38" s="121"/>
      <c r="O38" s="121" t="s">
        <v>45</v>
      </c>
      <c r="P38" s="1608">
        <v>1</v>
      </c>
      <c r="Q38" s="895">
        <v>15000</v>
      </c>
      <c r="R38" s="896"/>
    </row>
    <row r="39" spans="1:18" s="890" customFormat="1" ht="22.5" customHeight="1">
      <c r="A39" s="1531"/>
      <c r="B39" s="1909">
        <v>16</v>
      </c>
      <c r="C39" s="1942"/>
      <c r="D39" s="132" t="s">
        <v>462</v>
      </c>
      <c r="E39" s="194"/>
      <c r="F39" s="132"/>
      <c r="G39" s="860" t="s">
        <v>463</v>
      </c>
      <c r="H39" s="898" t="s">
        <v>697</v>
      </c>
      <c r="I39" s="132"/>
      <c r="J39" s="898" t="s">
        <v>43</v>
      </c>
      <c r="K39" s="898" t="s">
        <v>190</v>
      </c>
      <c r="L39" s="853">
        <v>1994</v>
      </c>
      <c r="M39" s="132"/>
      <c r="N39" s="132"/>
      <c r="O39" s="132" t="s">
        <v>45</v>
      </c>
      <c r="P39" s="1641">
        <v>2</v>
      </c>
      <c r="Q39" s="900">
        <v>20000</v>
      </c>
      <c r="R39" s="132"/>
    </row>
    <row r="40" spans="1:18" s="890" customFormat="1" ht="22.5" hidden="1" customHeight="1">
      <c r="A40" s="1531"/>
      <c r="B40" s="1909"/>
      <c r="C40" s="1942"/>
      <c r="D40" s="132"/>
      <c r="E40" s="194"/>
      <c r="F40" s="132"/>
      <c r="G40" s="860"/>
      <c r="H40" s="898"/>
      <c r="I40" s="132"/>
      <c r="J40" s="898"/>
      <c r="K40" s="898"/>
      <c r="L40" s="853"/>
      <c r="M40" s="132"/>
      <c r="N40" s="132"/>
      <c r="O40" s="132"/>
      <c r="P40" s="1641"/>
      <c r="Q40" s="900"/>
      <c r="R40" s="901"/>
    </row>
    <row r="41" spans="1:18" s="890" customFormat="1" ht="22.5" hidden="1" customHeight="1">
      <c r="A41" s="1531"/>
      <c r="B41" s="1909"/>
      <c r="C41" s="1942"/>
      <c r="D41" s="132"/>
      <c r="E41" s="194"/>
      <c r="F41" s="132"/>
      <c r="G41" s="860"/>
      <c r="H41" s="898"/>
      <c r="I41" s="132"/>
      <c r="J41" s="898"/>
      <c r="K41" s="898"/>
      <c r="L41" s="853"/>
      <c r="M41" s="132"/>
      <c r="N41" s="132"/>
      <c r="O41" s="132"/>
      <c r="P41" s="1641"/>
      <c r="Q41" s="900"/>
      <c r="R41" s="132"/>
    </row>
    <row r="42" spans="1:18" s="890" customFormat="1" ht="22.5" hidden="1" customHeight="1">
      <c r="A42" s="1531"/>
      <c r="B42" s="1909"/>
      <c r="C42" s="1942"/>
      <c r="D42" s="132"/>
      <c r="E42" s="194"/>
      <c r="F42" s="132"/>
      <c r="G42" s="860"/>
      <c r="H42" s="898"/>
      <c r="I42" s="132"/>
      <c r="J42" s="898"/>
      <c r="K42" s="898"/>
      <c r="L42" s="853"/>
      <c r="M42" s="132"/>
      <c r="N42" s="132"/>
      <c r="O42" s="132"/>
      <c r="P42" s="1641"/>
      <c r="Q42" s="900"/>
      <c r="R42" s="132"/>
    </row>
    <row r="43" spans="1:18" s="890" customFormat="1" ht="22.5" hidden="1" customHeight="1">
      <c r="A43" s="1531"/>
      <c r="B43" s="1909"/>
      <c r="C43" s="1942"/>
      <c r="D43" s="132"/>
      <c r="E43" s="194"/>
      <c r="F43" s="132"/>
      <c r="G43" s="860"/>
      <c r="H43" s="898"/>
      <c r="I43" s="132"/>
      <c r="J43" s="898"/>
      <c r="K43" s="898"/>
      <c r="L43" s="853"/>
      <c r="M43" s="132"/>
      <c r="N43" s="132"/>
      <c r="O43" s="132"/>
      <c r="P43" s="1641"/>
      <c r="Q43" s="900"/>
      <c r="R43" s="901"/>
    </row>
    <row r="44" spans="1:18" s="890" customFormat="1" ht="22.5" customHeight="1">
      <c r="A44" s="1531"/>
      <c r="B44" s="1909">
        <v>21</v>
      </c>
      <c r="C44" s="1942"/>
      <c r="D44" s="132" t="s">
        <v>663</v>
      </c>
      <c r="E44" s="194"/>
      <c r="F44" s="132"/>
      <c r="G44" s="860" t="s">
        <v>650</v>
      </c>
      <c r="H44" s="898" t="s">
        <v>676</v>
      </c>
      <c r="I44" s="132"/>
      <c r="J44" s="898" t="s">
        <v>43</v>
      </c>
      <c r="K44" s="898" t="s">
        <v>190</v>
      </c>
      <c r="L44" s="853">
        <v>2000</v>
      </c>
      <c r="M44" s="132"/>
      <c r="N44" s="132"/>
      <c r="O44" s="132" t="s">
        <v>45</v>
      </c>
      <c r="P44" s="1641">
        <v>1</v>
      </c>
      <c r="Q44" s="900">
        <v>4250000</v>
      </c>
      <c r="R44" s="901"/>
    </row>
    <row r="45" spans="1:18" s="890" customFormat="1" ht="22.5" hidden="1" customHeight="1">
      <c r="A45" s="1531"/>
      <c r="B45" s="1909"/>
      <c r="C45" s="1942"/>
      <c r="D45" s="132"/>
      <c r="E45" s="194"/>
      <c r="F45" s="132"/>
      <c r="G45" s="860"/>
      <c r="H45" s="898"/>
      <c r="I45" s="132"/>
      <c r="J45" s="898"/>
      <c r="K45" s="898"/>
      <c r="L45" s="853"/>
      <c r="M45" s="132"/>
      <c r="N45" s="132"/>
      <c r="O45" s="132"/>
      <c r="P45" s="1641"/>
      <c r="Q45" s="900"/>
      <c r="R45" s="901"/>
    </row>
    <row r="46" spans="1:18" s="890" customFormat="1" ht="22.5" hidden="1" customHeight="1">
      <c r="A46" s="1531"/>
      <c r="B46" s="1909"/>
      <c r="C46" s="1942"/>
      <c r="D46" s="132"/>
      <c r="E46" s="194"/>
      <c r="F46" s="132"/>
      <c r="G46" s="860"/>
      <c r="H46" s="898"/>
      <c r="I46" s="132"/>
      <c r="J46" s="898"/>
      <c r="K46" s="898"/>
      <c r="L46" s="853"/>
      <c r="M46" s="132"/>
      <c r="N46" s="132"/>
      <c r="O46" s="132"/>
      <c r="P46" s="1641"/>
      <c r="Q46" s="900"/>
      <c r="R46" s="132"/>
    </row>
    <row r="47" spans="1:18" s="890" customFormat="1" ht="22.5" hidden="1" customHeight="1">
      <c r="A47" s="1531"/>
      <c r="B47" s="1909"/>
      <c r="C47" s="1942"/>
      <c r="D47" s="132"/>
      <c r="E47" s="194"/>
      <c r="F47" s="132"/>
      <c r="G47" s="860"/>
      <c r="H47" s="901"/>
      <c r="I47" s="132"/>
      <c r="J47" s="898"/>
      <c r="K47" s="898"/>
      <c r="L47" s="853"/>
      <c r="M47" s="132"/>
      <c r="N47" s="132"/>
      <c r="O47" s="132"/>
      <c r="P47" s="1641"/>
      <c r="Q47" s="900"/>
      <c r="R47" s="132"/>
    </row>
    <row r="48" spans="1:18" s="890" customFormat="1" ht="22.5" hidden="1" customHeight="1">
      <c r="A48" s="1531"/>
      <c r="B48" s="1909"/>
      <c r="C48" s="1942"/>
      <c r="D48" s="132"/>
      <c r="E48" s="194"/>
      <c r="F48" s="132"/>
      <c r="G48" s="860"/>
      <c r="H48" s="898"/>
      <c r="I48" s="132"/>
      <c r="J48" s="898"/>
      <c r="K48" s="898"/>
      <c r="L48" s="853"/>
      <c r="M48" s="132"/>
      <c r="N48" s="132"/>
      <c r="O48" s="132"/>
      <c r="P48" s="1641"/>
      <c r="Q48" s="900"/>
      <c r="R48" s="132"/>
    </row>
    <row r="49" spans="1:18" s="890" customFormat="1" ht="22.5" customHeight="1">
      <c r="A49" s="1531"/>
      <c r="B49" s="1909">
        <v>26</v>
      </c>
      <c r="C49" s="1942"/>
      <c r="D49" s="132" t="s">
        <v>530</v>
      </c>
      <c r="E49" s="194"/>
      <c r="F49" s="132"/>
      <c r="G49" s="860" t="s">
        <v>531</v>
      </c>
      <c r="H49" s="898" t="s">
        <v>42</v>
      </c>
      <c r="I49" s="132"/>
      <c r="J49" s="898" t="s">
        <v>43</v>
      </c>
      <c r="K49" s="898" t="s">
        <v>190</v>
      </c>
      <c r="L49" s="853">
        <v>2000</v>
      </c>
      <c r="M49" s="132"/>
      <c r="N49" s="132"/>
      <c r="O49" s="132" t="s">
        <v>45</v>
      </c>
      <c r="P49" s="1641">
        <v>1</v>
      </c>
      <c r="Q49" s="900">
        <v>150000</v>
      </c>
      <c r="R49" s="132"/>
    </row>
    <row r="50" spans="1:18" s="890" customFormat="1" ht="22.5" hidden="1" customHeight="1">
      <c r="A50" s="1531"/>
      <c r="B50" s="1909"/>
      <c r="C50" s="1942"/>
      <c r="D50" s="132"/>
      <c r="E50" s="194"/>
      <c r="F50" s="132"/>
      <c r="G50" s="860"/>
      <c r="H50" s="898"/>
      <c r="I50" s="132"/>
      <c r="J50" s="898"/>
      <c r="K50" s="898"/>
      <c r="L50" s="853"/>
      <c r="M50" s="132"/>
      <c r="N50" s="132"/>
      <c r="O50" s="132"/>
      <c r="P50" s="1641"/>
      <c r="Q50" s="900"/>
      <c r="R50" s="132"/>
    </row>
    <row r="51" spans="1:18" s="890" customFormat="1" ht="22.5" hidden="1" customHeight="1">
      <c r="A51" s="1531"/>
      <c r="B51" s="1909"/>
      <c r="C51" s="1942"/>
      <c r="D51" s="132"/>
      <c r="E51" s="194"/>
      <c r="F51" s="132"/>
      <c r="G51" s="860"/>
      <c r="H51" s="898"/>
      <c r="I51" s="132"/>
      <c r="J51" s="898"/>
      <c r="K51" s="898"/>
      <c r="L51" s="853"/>
      <c r="M51" s="132"/>
      <c r="N51" s="132"/>
      <c r="O51" s="132"/>
      <c r="P51" s="1641"/>
      <c r="Q51" s="900"/>
      <c r="R51" s="132"/>
    </row>
    <row r="52" spans="1:18" s="890" customFormat="1" ht="22.5" hidden="1" customHeight="1">
      <c r="A52" s="1531"/>
      <c r="B52" s="1909"/>
      <c r="C52" s="1942"/>
      <c r="D52" s="132"/>
      <c r="E52" s="194"/>
      <c r="F52" s="132"/>
      <c r="G52" s="860"/>
      <c r="H52" s="898"/>
      <c r="I52" s="132"/>
      <c r="J52" s="898"/>
      <c r="K52" s="898"/>
      <c r="L52" s="853"/>
      <c r="M52" s="132"/>
      <c r="N52" s="132"/>
      <c r="O52" s="132"/>
      <c r="P52" s="1641"/>
      <c r="Q52" s="900"/>
      <c r="R52" s="132"/>
    </row>
    <row r="53" spans="1:18" s="890" customFormat="1" ht="22.5" hidden="1" customHeight="1">
      <c r="A53" s="1531"/>
      <c r="B53" s="1909"/>
      <c r="C53" s="1942"/>
      <c r="D53" s="132"/>
      <c r="E53" s="194"/>
      <c r="F53" s="132"/>
      <c r="G53" s="860"/>
      <c r="H53" s="901"/>
      <c r="I53" s="132"/>
      <c r="J53" s="898"/>
      <c r="K53" s="898"/>
      <c r="L53" s="853"/>
      <c r="M53" s="132"/>
      <c r="N53" s="132"/>
      <c r="O53" s="132"/>
      <c r="P53" s="1641"/>
      <c r="Q53" s="900"/>
      <c r="R53" s="901"/>
    </row>
    <row r="54" spans="1:18" s="890" customFormat="1" ht="22.5" hidden="1" customHeight="1">
      <c r="A54" s="1531"/>
      <c r="B54" s="1909"/>
      <c r="C54" s="1942"/>
      <c r="D54" s="132"/>
      <c r="E54" s="194"/>
      <c r="F54" s="132"/>
      <c r="G54" s="860"/>
      <c r="H54" s="898"/>
      <c r="I54" s="132"/>
      <c r="J54" s="898"/>
      <c r="K54" s="898"/>
      <c r="L54" s="853"/>
      <c r="M54" s="132"/>
      <c r="N54" s="132"/>
      <c r="O54" s="132"/>
      <c r="P54" s="1641"/>
      <c r="Q54" s="900"/>
      <c r="R54" s="132"/>
    </row>
    <row r="55" spans="1:18" s="890" customFormat="1" ht="22.5" hidden="1" customHeight="1">
      <c r="A55" s="1531"/>
      <c r="B55" s="1909"/>
      <c r="C55" s="1942"/>
      <c r="D55" s="132"/>
      <c r="E55" s="194"/>
      <c r="F55" s="132"/>
      <c r="G55" s="860"/>
      <c r="H55" s="898"/>
      <c r="I55" s="132"/>
      <c r="J55" s="898"/>
      <c r="K55" s="898"/>
      <c r="L55" s="853"/>
      <c r="M55" s="132"/>
      <c r="N55" s="132"/>
      <c r="O55" s="132"/>
      <c r="P55" s="1641"/>
      <c r="Q55" s="900"/>
      <c r="R55" s="132"/>
    </row>
    <row r="56" spans="1:18" s="890" customFormat="1" ht="22.5" hidden="1" customHeight="1">
      <c r="A56" s="1531"/>
      <c r="B56" s="1909"/>
      <c r="C56" s="1942"/>
      <c r="D56" s="132"/>
      <c r="E56" s="194"/>
      <c r="F56" s="132"/>
      <c r="G56" s="860"/>
      <c r="H56" s="898"/>
      <c r="I56" s="132"/>
      <c r="J56" s="898"/>
      <c r="K56" s="898"/>
      <c r="L56" s="853"/>
      <c r="M56" s="132"/>
      <c r="N56" s="132"/>
      <c r="O56" s="132"/>
      <c r="P56" s="1641"/>
      <c r="Q56" s="900"/>
      <c r="R56" s="901"/>
    </row>
    <row r="57" spans="1:18" s="890" customFormat="1" ht="22.5" customHeight="1">
      <c r="A57" s="1531"/>
      <c r="B57" s="1909">
        <v>34</v>
      </c>
      <c r="C57" s="1942"/>
      <c r="D57" s="132" t="s">
        <v>438</v>
      </c>
      <c r="E57" s="194"/>
      <c r="F57" s="132"/>
      <c r="G57" s="860" t="s">
        <v>439</v>
      </c>
      <c r="H57" s="898" t="s">
        <v>42</v>
      </c>
      <c r="I57" s="132"/>
      <c r="J57" s="898" t="s">
        <v>43</v>
      </c>
      <c r="K57" s="898" t="s">
        <v>190</v>
      </c>
      <c r="L57" s="853">
        <v>2001</v>
      </c>
      <c r="M57" s="132"/>
      <c r="N57" s="132"/>
      <c r="O57" s="132" t="s">
        <v>45</v>
      </c>
      <c r="P57" s="1641">
        <v>2</v>
      </c>
      <c r="Q57" s="900">
        <v>200000</v>
      </c>
      <c r="R57" s="132"/>
    </row>
    <row r="58" spans="1:18" s="890" customFormat="1" ht="22.5" customHeight="1">
      <c r="A58" s="1531"/>
      <c r="B58" s="1919">
        <v>35</v>
      </c>
      <c r="C58" s="2154"/>
      <c r="D58" s="187" t="s">
        <v>175</v>
      </c>
      <c r="E58" s="902"/>
      <c r="F58" s="187"/>
      <c r="G58" s="903" t="s">
        <v>176</v>
      </c>
      <c r="H58" s="904" t="s">
        <v>42</v>
      </c>
      <c r="I58" s="187"/>
      <c r="J58" s="904" t="s">
        <v>43</v>
      </c>
      <c r="K58" s="904" t="s">
        <v>190</v>
      </c>
      <c r="L58" s="869">
        <v>2002</v>
      </c>
      <c r="M58" s="187"/>
      <c r="N58" s="187"/>
      <c r="O58" s="187" t="s">
        <v>45</v>
      </c>
      <c r="P58" s="1642">
        <v>1</v>
      </c>
      <c r="Q58" s="906">
        <v>50000000</v>
      </c>
      <c r="R58" s="187"/>
    </row>
    <row r="59" spans="1:18" s="914" customFormat="1" ht="22.5" hidden="1" customHeight="1">
      <c r="A59" s="194"/>
      <c r="B59" s="1601"/>
      <c r="C59" s="1601"/>
      <c r="D59" s="194"/>
      <c r="E59" s="194"/>
      <c r="F59" s="194"/>
      <c r="G59" s="909"/>
      <c r="H59" s="233"/>
      <c r="I59" s="194"/>
      <c r="J59" s="233"/>
      <c r="K59" s="233"/>
      <c r="L59" s="910"/>
      <c r="M59" s="194"/>
      <c r="N59" s="194"/>
      <c r="O59" s="194"/>
      <c r="P59" s="911"/>
      <c r="Q59" s="912"/>
      <c r="R59" s="913"/>
    </row>
    <row r="60" spans="1:18" s="914" customFormat="1" ht="27.75" hidden="1" customHeight="1">
      <c r="A60" s="194"/>
      <c r="B60" s="1601"/>
      <c r="C60" s="1601"/>
      <c r="D60" s="194"/>
      <c r="E60" s="194"/>
      <c r="F60" s="194"/>
      <c r="G60" s="909"/>
      <c r="H60" s="233"/>
      <c r="I60" s="194"/>
      <c r="J60" s="233"/>
      <c r="K60" s="233"/>
      <c r="L60" s="910"/>
      <c r="M60" s="194"/>
      <c r="N60" s="194"/>
      <c r="O60" s="194"/>
      <c r="P60" s="1601"/>
      <c r="Q60" s="915"/>
      <c r="R60" s="913"/>
    </row>
    <row r="61" spans="1:18" s="1531" customFormat="1" ht="29.25" hidden="1" customHeight="1">
      <c r="B61" s="2153"/>
      <c r="C61" s="2153"/>
      <c r="D61" s="2153"/>
      <c r="E61" s="2153"/>
      <c r="F61" s="2153"/>
      <c r="G61" s="2153"/>
      <c r="H61" s="2153"/>
      <c r="I61" s="2153"/>
      <c r="J61" s="2153"/>
      <c r="K61" s="2153"/>
      <c r="L61" s="2153"/>
      <c r="M61" s="2153"/>
      <c r="N61" s="2153"/>
      <c r="O61" s="2153"/>
      <c r="P61" s="2153"/>
      <c r="Q61" s="2153"/>
      <c r="R61" s="2153"/>
    </row>
    <row r="62" spans="1:18" s="1531" customFormat="1" ht="29.25" hidden="1" customHeight="1">
      <c r="B62" s="2153"/>
      <c r="C62" s="2153"/>
      <c r="D62" s="2153"/>
      <c r="E62" s="2153"/>
      <c r="F62" s="2153"/>
      <c r="G62" s="2153"/>
      <c r="H62" s="2153"/>
      <c r="I62" s="2153"/>
      <c r="J62" s="2153"/>
      <c r="K62" s="2153"/>
      <c r="L62" s="2153"/>
      <c r="M62" s="2153"/>
      <c r="N62" s="2153"/>
      <c r="O62" s="2153"/>
      <c r="P62" s="2153"/>
      <c r="Q62" s="2153"/>
      <c r="R62" s="2153"/>
    </row>
    <row r="63" spans="1:18" s="1531" customFormat="1" ht="29.25" hidden="1" customHeight="1">
      <c r="B63" s="2153"/>
      <c r="C63" s="2153"/>
      <c r="D63" s="2153"/>
      <c r="E63" s="2153"/>
      <c r="F63" s="2153"/>
      <c r="G63" s="2153"/>
      <c r="H63" s="2153"/>
      <c r="I63" s="2153"/>
      <c r="J63" s="2153"/>
      <c r="K63" s="2153"/>
      <c r="L63" s="2153"/>
      <c r="M63" s="2153"/>
      <c r="N63" s="2153"/>
      <c r="O63" s="2153"/>
      <c r="P63" s="1640"/>
      <c r="Q63" s="885"/>
      <c r="R63" s="2153"/>
    </row>
    <row r="64" spans="1:18" s="1531" customFormat="1" ht="20.100000000000001" hidden="1" customHeight="1">
      <c r="B64" s="1916"/>
      <c r="C64" s="1917"/>
      <c r="D64" s="1649"/>
      <c r="E64" s="1916"/>
      <c r="F64" s="1917"/>
      <c r="G64" s="887"/>
      <c r="H64" s="887"/>
      <c r="I64" s="887"/>
      <c r="J64" s="887"/>
      <c r="K64" s="887"/>
      <c r="L64" s="888"/>
      <c r="M64" s="887"/>
      <c r="N64" s="887"/>
      <c r="O64" s="887"/>
      <c r="P64" s="887"/>
      <c r="Q64" s="889"/>
      <c r="R64" s="887"/>
    </row>
    <row r="65" spans="1:18" s="890" customFormat="1" ht="12.75" hidden="1" customHeight="1">
      <c r="A65" s="1531"/>
      <c r="B65" s="1915"/>
      <c r="C65" s="1913"/>
      <c r="D65" s="1913"/>
      <c r="E65" s="1913"/>
      <c r="F65" s="1913"/>
      <c r="G65" s="1913"/>
      <c r="H65" s="1913"/>
      <c r="I65" s="1913"/>
      <c r="J65" s="1913"/>
      <c r="K65" s="1913"/>
      <c r="L65" s="1913"/>
      <c r="M65" s="1913"/>
      <c r="N65" s="1913"/>
      <c r="O65" s="1913"/>
      <c r="P65" s="1913"/>
      <c r="Q65" s="1913"/>
      <c r="R65" s="1914"/>
    </row>
    <row r="66" spans="1:18" s="890" customFormat="1" ht="22.5" hidden="1" customHeight="1">
      <c r="A66" s="1531"/>
      <c r="B66" s="1915"/>
      <c r="C66" s="1914"/>
      <c r="D66" s="121"/>
      <c r="E66" s="892"/>
      <c r="F66" s="121"/>
      <c r="G66" s="893"/>
      <c r="H66" s="894"/>
      <c r="I66" s="121"/>
      <c r="J66" s="894"/>
      <c r="K66" s="894"/>
      <c r="L66" s="916"/>
      <c r="M66" s="121"/>
      <c r="N66" s="121"/>
      <c r="O66" s="121"/>
      <c r="P66" s="1608"/>
      <c r="Q66" s="895"/>
      <c r="R66" s="896"/>
    </row>
    <row r="67" spans="1:18" s="890" customFormat="1" ht="22.5" hidden="1" customHeight="1">
      <c r="A67" s="1531"/>
      <c r="B67" s="1909"/>
      <c r="C67" s="1942"/>
      <c r="D67" s="132"/>
      <c r="E67" s="194"/>
      <c r="F67" s="132"/>
      <c r="G67" s="860"/>
      <c r="H67" s="898"/>
      <c r="I67" s="132"/>
      <c r="J67" s="898"/>
      <c r="K67" s="898"/>
      <c r="L67" s="853"/>
      <c r="M67" s="132"/>
      <c r="N67" s="132"/>
      <c r="O67" s="132"/>
      <c r="P67" s="1641"/>
      <c r="Q67" s="900"/>
      <c r="R67" s="132"/>
    </row>
    <row r="68" spans="1:18" s="890" customFormat="1" ht="22.5" hidden="1" customHeight="1">
      <c r="A68" s="1531"/>
      <c r="B68" s="1909"/>
      <c r="C68" s="1942"/>
      <c r="D68" s="132"/>
      <c r="E68" s="194"/>
      <c r="F68" s="132"/>
      <c r="G68" s="860"/>
      <c r="H68" s="898"/>
      <c r="I68" s="132"/>
      <c r="J68" s="898"/>
      <c r="K68" s="898"/>
      <c r="L68" s="853"/>
      <c r="M68" s="132"/>
      <c r="N68" s="132"/>
      <c r="O68" s="132"/>
      <c r="P68" s="1641"/>
      <c r="Q68" s="900"/>
      <c r="R68" s="901"/>
    </row>
    <row r="69" spans="1:18" s="890" customFormat="1" ht="22.5" hidden="1" customHeight="1">
      <c r="A69" s="1531"/>
      <c r="B69" s="1909"/>
      <c r="C69" s="1942"/>
      <c r="D69" s="132"/>
      <c r="E69" s="194"/>
      <c r="F69" s="132"/>
      <c r="G69" s="860"/>
      <c r="H69" s="901"/>
      <c r="I69" s="132"/>
      <c r="J69" s="898"/>
      <c r="K69" s="898"/>
      <c r="L69" s="853"/>
      <c r="M69" s="132"/>
      <c r="N69" s="132"/>
      <c r="O69" s="132"/>
      <c r="P69" s="1641"/>
      <c r="Q69" s="900"/>
      <c r="R69" s="132"/>
    </row>
    <row r="70" spans="1:18" s="890" customFormat="1" ht="22.5" customHeight="1">
      <c r="A70" s="1531"/>
      <c r="B70" s="1909">
        <v>40</v>
      </c>
      <c r="C70" s="1942"/>
      <c r="D70" s="132" t="s">
        <v>526</v>
      </c>
      <c r="E70" s="194"/>
      <c r="F70" s="132"/>
      <c r="G70" s="860" t="s">
        <v>527</v>
      </c>
      <c r="H70" s="898" t="s">
        <v>42</v>
      </c>
      <c r="I70" s="132"/>
      <c r="J70" s="898" t="s">
        <v>43</v>
      </c>
      <c r="K70" s="898" t="s">
        <v>190</v>
      </c>
      <c r="L70" s="853">
        <v>2003</v>
      </c>
      <c r="M70" s="132"/>
      <c r="N70" s="132"/>
      <c r="O70" s="132" t="s">
        <v>45</v>
      </c>
      <c r="P70" s="1641">
        <v>1</v>
      </c>
      <c r="Q70" s="900">
        <v>120000</v>
      </c>
      <c r="R70" s="901"/>
    </row>
    <row r="71" spans="1:18" s="890" customFormat="1" ht="22.5" customHeight="1">
      <c r="A71" s="1531"/>
      <c r="B71" s="1909">
        <v>41</v>
      </c>
      <c r="C71" s="1942"/>
      <c r="D71" s="132" t="s">
        <v>526</v>
      </c>
      <c r="E71" s="194"/>
      <c r="F71" s="132"/>
      <c r="G71" s="860" t="s">
        <v>527</v>
      </c>
      <c r="H71" s="901" t="s">
        <v>42</v>
      </c>
      <c r="I71" s="132"/>
      <c r="J71" s="898" t="s">
        <v>43</v>
      </c>
      <c r="K71" s="898" t="s">
        <v>190</v>
      </c>
      <c r="L71" s="853">
        <v>2003</v>
      </c>
      <c r="M71" s="132"/>
      <c r="N71" s="132"/>
      <c r="O71" s="132" t="s">
        <v>242</v>
      </c>
      <c r="P71" s="1641">
        <v>2</v>
      </c>
      <c r="Q71" s="900">
        <v>240000</v>
      </c>
      <c r="R71" s="132"/>
    </row>
    <row r="72" spans="1:18" s="890" customFormat="1" ht="22.5" hidden="1" customHeight="1">
      <c r="A72" s="1531"/>
      <c r="B72" s="1909"/>
      <c r="C72" s="1942"/>
      <c r="D72" s="132"/>
      <c r="E72" s="194"/>
      <c r="F72" s="132"/>
      <c r="G72" s="860"/>
      <c r="H72" s="898"/>
      <c r="I72" s="132"/>
      <c r="J72" s="898"/>
      <c r="K72" s="898"/>
      <c r="L72" s="853"/>
      <c r="M72" s="132"/>
      <c r="N72" s="132"/>
      <c r="O72" s="132"/>
      <c r="P72" s="1641"/>
      <c r="Q72" s="900"/>
      <c r="R72" s="901"/>
    </row>
    <row r="73" spans="1:18" s="890" customFormat="1" ht="22.5" hidden="1" customHeight="1">
      <c r="A73" s="1531"/>
      <c r="B73" s="1909"/>
      <c r="C73" s="1942"/>
      <c r="D73" s="132"/>
      <c r="E73" s="194"/>
      <c r="F73" s="132"/>
      <c r="G73" s="860"/>
      <c r="H73" s="898"/>
      <c r="I73" s="132"/>
      <c r="J73" s="898"/>
      <c r="K73" s="898"/>
      <c r="L73" s="853"/>
      <c r="M73" s="132"/>
      <c r="N73" s="132"/>
      <c r="O73" s="132"/>
      <c r="P73" s="1641"/>
      <c r="Q73" s="900"/>
      <c r="R73" s="132"/>
    </row>
    <row r="74" spans="1:18" s="890" customFormat="1" ht="22.5" hidden="1" customHeight="1">
      <c r="A74" s="1531"/>
      <c r="B74" s="1909"/>
      <c r="C74" s="1942"/>
      <c r="D74" s="132"/>
      <c r="E74" s="194"/>
      <c r="F74" s="132"/>
      <c r="G74" s="860"/>
      <c r="H74" s="898"/>
      <c r="I74" s="132"/>
      <c r="J74" s="898"/>
      <c r="K74" s="898"/>
      <c r="L74" s="853"/>
      <c r="M74" s="132"/>
      <c r="N74" s="132"/>
      <c r="O74" s="132"/>
      <c r="P74" s="1641"/>
      <c r="Q74" s="900"/>
      <c r="R74" s="132"/>
    </row>
    <row r="75" spans="1:18" s="890" customFormat="1" ht="22.5" hidden="1" customHeight="1">
      <c r="A75" s="1531"/>
      <c r="B75" s="1909"/>
      <c r="C75" s="1942"/>
      <c r="D75" s="132"/>
      <c r="E75" s="194"/>
      <c r="F75" s="132"/>
      <c r="G75" s="860"/>
      <c r="H75" s="901"/>
      <c r="I75" s="132"/>
      <c r="J75" s="898"/>
      <c r="K75" s="898"/>
      <c r="L75" s="853"/>
      <c r="M75" s="132"/>
      <c r="N75" s="132"/>
      <c r="O75" s="132"/>
      <c r="P75" s="1641"/>
      <c r="Q75" s="900"/>
      <c r="R75" s="132"/>
    </row>
    <row r="76" spans="1:18" s="890" customFormat="1" ht="22.5" hidden="1" customHeight="1">
      <c r="A76" s="1531"/>
      <c r="B76" s="1909"/>
      <c r="C76" s="1942"/>
      <c r="D76" s="132"/>
      <c r="E76" s="194"/>
      <c r="F76" s="132"/>
      <c r="G76" s="860"/>
      <c r="H76" s="898"/>
      <c r="I76" s="132"/>
      <c r="J76" s="898"/>
      <c r="K76" s="898"/>
      <c r="L76" s="853"/>
      <c r="M76" s="132"/>
      <c r="N76" s="132"/>
      <c r="O76" s="132"/>
      <c r="P76" s="1641"/>
      <c r="Q76" s="900"/>
      <c r="R76" s="132"/>
    </row>
    <row r="77" spans="1:18" s="890" customFormat="1" ht="22.5" customHeight="1">
      <c r="A77" s="1531"/>
      <c r="B77" s="1909">
        <v>47</v>
      </c>
      <c r="C77" s="1942"/>
      <c r="D77" s="132" t="s">
        <v>686</v>
      </c>
      <c r="E77" s="194"/>
      <c r="F77" s="132"/>
      <c r="G77" s="860" t="s">
        <v>687</v>
      </c>
      <c r="H77" s="898" t="s">
        <v>1188</v>
      </c>
      <c r="I77" s="132"/>
      <c r="J77" s="898" t="s">
        <v>43</v>
      </c>
      <c r="K77" s="898" t="s">
        <v>190</v>
      </c>
      <c r="L77" s="853">
        <v>2005</v>
      </c>
      <c r="M77" s="132"/>
      <c r="N77" s="132"/>
      <c r="O77" s="132" t="s">
        <v>45</v>
      </c>
      <c r="P77" s="1641">
        <v>1</v>
      </c>
      <c r="Q77" s="900">
        <v>150000</v>
      </c>
      <c r="R77" s="132"/>
    </row>
    <row r="78" spans="1:18" s="890" customFormat="1" ht="22.5" hidden="1" customHeight="1">
      <c r="A78" s="1531"/>
      <c r="B78" s="1909"/>
      <c r="C78" s="1942"/>
      <c r="D78" s="132"/>
      <c r="E78" s="194"/>
      <c r="F78" s="132"/>
      <c r="G78" s="860"/>
      <c r="H78" s="898"/>
      <c r="I78" s="132"/>
      <c r="J78" s="898"/>
      <c r="K78" s="898"/>
      <c r="L78" s="853"/>
      <c r="M78" s="132"/>
      <c r="N78" s="132"/>
      <c r="O78" s="132"/>
      <c r="P78" s="1641"/>
      <c r="Q78" s="900"/>
      <c r="R78" s="132"/>
    </row>
    <row r="79" spans="1:18" s="890" customFormat="1" ht="22.5" hidden="1" customHeight="1">
      <c r="A79" s="1531"/>
      <c r="B79" s="1909"/>
      <c r="C79" s="1942"/>
      <c r="D79" s="132"/>
      <c r="E79" s="194"/>
      <c r="F79" s="132"/>
      <c r="G79" s="860"/>
      <c r="H79" s="898"/>
      <c r="I79" s="132"/>
      <c r="J79" s="898"/>
      <c r="K79" s="898"/>
      <c r="L79" s="853"/>
      <c r="M79" s="132"/>
      <c r="N79" s="132"/>
      <c r="O79" s="132"/>
      <c r="P79" s="1641"/>
      <c r="Q79" s="900"/>
      <c r="R79" s="132"/>
    </row>
    <row r="80" spans="1:18" s="890" customFormat="1" ht="22.5" customHeight="1">
      <c r="A80" s="1531"/>
      <c r="B80" s="1909">
        <v>50</v>
      </c>
      <c r="C80" s="1942"/>
      <c r="D80" s="132" t="s">
        <v>259</v>
      </c>
      <c r="E80" s="194"/>
      <c r="F80" s="132"/>
      <c r="G80" s="860" t="s">
        <v>260</v>
      </c>
      <c r="H80" s="898" t="s">
        <v>42</v>
      </c>
      <c r="I80" s="132"/>
      <c r="J80" s="898" t="s">
        <v>43</v>
      </c>
      <c r="K80" s="898" t="s">
        <v>44</v>
      </c>
      <c r="L80" s="853">
        <v>2008</v>
      </c>
      <c r="M80" s="132"/>
      <c r="N80" s="132"/>
      <c r="O80" s="132" t="s">
        <v>45</v>
      </c>
      <c r="P80" s="1641">
        <v>1</v>
      </c>
      <c r="Q80" s="900">
        <v>2974643</v>
      </c>
      <c r="R80" s="901"/>
    </row>
    <row r="81" spans="1:18" s="890" customFormat="1" ht="22.5" customHeight="1">
      <c r="A81" s="1531"/>
      <c r="B81" s="1909">
        <v>51</v>
      </c>
      <c r="C81" s="1942"/>
      <c r="D81" s="132" t="s">
        <v>545</v>
      </c>
      <c r="E81" s="194"/>
      <c r="F81" s="132"/>
      <c r="G81" s="860" t="s">
        <v>546</v>
      </c>
      <c r="H81" s="898" t="s">
        <v>57</v>
      </c>
      <c r="I81" s="132"/>
      <c r="J81" s="898"/>
      <c r="K81" s="898" t="s">
        <v>44</v>
      </c>
      <c r="L81" s="853">
        <v>2008</v>
      </c>
      <c r="M81" s="132"/>
      <c r="N81" s="132"/>
      <c r="O81" s="132" t="s">
        <v>45</v>
      </c>
      <c r="P81" s="1641">
        <v>1</v>
      </c>
      <c r="Q81" s="900">
        <v>4607240</v>
      </c>
      <c r="R81" s="901"/>
    </row>
    <row r="82" spans="1:18" s="890" customFormat="1" ht="22.5" customHeight="1">
      <c r="A82" s="1531"/>
      <c r="B82" s="1909">
        <v>52</v>
      </c>
      <c r="C82" s="1942"/>
      <c r="D82" s="132" t="s">
        <v>54</v>
      </c>
      <c r="E82" s="194"/>
      <c r="F82" s="132"/>
      <c r="G82" s="860" t="s">
        <v>56</v>
      </c>
      <c r="H82" s="901" t="s">
        <v>59</v>
      </c>
      <c r="I82" s="132"/>
      <c r="J82" s="898" t="s">
        <v>43</v>
      </c>
      <c r="K82" s="898" t="s">
        <v>44</v>
      </c>
      <c r="L82" s="853">
        <v>2008</v>
      </c>
      <c r="M82" s="132"/>
      <c r="N82" s="132"/>
      <c r="O82" s="132" t="s">
        <v>45</v>
      </c>
      <c r="P82" s="1641">
        <v>1</v>
      </c>
      <c r="Q82" s="900">
        <v>3590240</v>
      </c>
      <c r="R82" s="901"/>
    </row>
    <row r="83" spans="1:18" s="890" customFormat="1" ht="22.5" hidden="1" customHeight="1">
      <c r="A83" s="1531"/>
      <c r="B83" s="1909"/>
      <c r="C83" s="1942"/>
      <c r="D83" s="132"/>
      <c r="E83" s="194"/>
      <c r="F83" s="132"/>
      <c r="G83" s="860"/>
      <c r="H83" s="898"/>
      <c r="I83" s="132"/>
      <c r="J83" s="898"/>
      <c r="K83" s="898"/>
      <c r="L83" s="853"/>
      <c r="M83" s="132"/>
      <c r="N83" s="132"/>
      <c r="O83" s="132"/>
      <c r="P83" s="1641"/>
      <c r="Q83" s="900"/>
      <c r="R83" s="132"/>
    </row>
    <row r="84" spans="1:18" s="890" customFormat="1" ht="22.5" hidden="1" customHeight="1">
      <c r="A84" s="1531"/>
      <c r="B84" s="1909"/>
      <c r="C84" s="1942"/>
      <c r="D84" s="132"/>
      <c r="E84" s="194"/>
      <c r="F84" s="132"/>
      <c r="G84" s="860"/>
      <c r="H84" s="898"/>
      <c r="I84" s="132"/>
      <c r="J84" s="898"/>
      <c r="K84" s="898"/>
      <c r="L84" s="853"/>
      <c r="M84" s="132"/>
      <c r="N84" s="132"/>
      <c r="O84" s="132"/>
      <c r="P84" s="1641"/>
      <c r="Q84" s="900"/>
      <c r="R84" s="132"/>
    </row>
    <row r="85" spans="1:18" s="890" customFormat="1" ht="22.5" customHeight="1">
      <c r="A85" s="1531"/>
      <c r="B85" s="1909">
        <v>55</v>
      </c>
      <c r="C85" s="1942"/>
      <c r="D85" s="132" t="s">
        <v>297</v>
      </c>
      <c r="E85" s="194"/>
      <c r="F85" s="132"/>
      <c r="G85" s="860" t="s">
        <v>298</v>
      </c>
      <c r="H85" s="898" t="s">
        <v>42</v>
      </c>
      <c r="I85" s="132"/>
      <c r="J85" s="898" t="s">
        <v>43</v>
      </c>
      <c r="K85" s="898" t="s">
        <v>190</v>
      </c>
      <c r="L85" s="853">
        <v>2008</v>
      </c>
      <c r="M85" s="132"/>
      <c r="N85" s="132"/>
      <c r="O85" s="132" t="s">
        <v>45</v>
      </c>
      <c r="P85" s="1641">
        <v>1</v>
      </c>
      <c r="Q85" s="900">
        <v>3124643</v>
      </c>
      <c r="R85" s="132"/>
    </row>
    <row r="86" spans="1:18" s="890" customFormat="1" ht="22.5" hidden="1" customHeight="1">
      <c r="A86" s="1531"/>
      <c r="B86" s="1919"/>
      <c r="C86" s="2154"/>
      <c r="D86" s="187"/>
      <c r="E86" s="902"/>
      <c r="F86" s="187"/>
      <c r="G86" s="903"/>
      <c r="H86" s="904"/>
      <c r="I86" s="187"/>
      <c r="J86" s="904"/>
      <c r="K86" s="904"/>
      <c r="L86" s="869"/>
      <c r="M86" s="187"/>
      <c r="N86" s="187"/>
      <c r="O86" s="187"/>
      <c r="P86" s="1642"/>
      <c r="Q86" s="906"/>
      <c r="R86" s="187"/>
    </row>
    <row r="87" spans="1:18" s="914" customFormat="1" ht="22.5" hidden="1" customHeight="1">
      <c r="A87" s="194"/>
      <c r="B87" s="1601"/>
      <c r="C87" s="1601"/>
      <c r="D87" s="194"/>
      <c r="E87" s="194"/>
      <c r="F87" s="194"/>
      <c r="G87" s="909"/>
      <c r="H87" s="233"/>
      <c r="I87" s="194"/>
      <c r="J87" s="233"/>
      <c r="K87" s="233"/>
      <c r="L87" s="910"/>
      <c r="M87" s="194"/>
      <c r="N87" s="194"/>
      <c r="O87" s="194"/>
      <c r="P87" s="911"/>
      <c r="Q87" s="912"/>
      <c r="R87" s="913"/>
    </row>
    <row r="88" spans="1:18" s="914" customFormat="1" ht="27" hidden="1" customHeight="1">
      <c r="A88" s="194"/>
      <c r="B88" s="1601"/>
      <c r="C88" s="1601"/>
      <c r="D88" s="194"/>
      <c r="E88" s="194"/>
      <c r="F88" s="194"/>
      <c r="G88" s="909"/>
      <c r="H88" s="233"/>
      <c r="I88" s="194"/>
      <c r="J88" s="233"/>
      <c r="K88" s="233"/>
      <c r="L88" s="910"/>
      <c r="M88" s="194"/>
      <c r="N88" s="194"/>
      <c r="O88" s="194"/>
      <c r="P88" s="1601"/>
      <c r="Q88" s="915"/>
      <c r="R88" s="913"/>
    </row>
    <row r="89" spans="1:18" s="1531" customFormat="1" ht="29.25" hidden="1" customHeight="1">
      <c r="B89" s="2153"/>
      <c r="C89" s="2153"/>
      <c r="D89" s="2153"/>
      <c r="E89" s="2153"/>
      <c r="F89" s="2153"/>
      <c r="G89" s="2153"/>
      <c r="H89" s="2153"/>
      <c r="I89" s="2153"/>
      <c r="J89" s="2153"/>
      <c r="K89" s="2153"/>
      <c r="L89" s="2153"/>
      <c r="M89" s="2153"/>
      <c r="N89" s="2153"/>
      <c r="O89" s="2153"/>
      <c r="P89" s="2153"/>
      <c r="Q89" s="2153"/>
      <c r="R89" s="2153"/>
    </row>
    <row r="90" spans="1:18" s="1531" customFormat="1" ht="29.25" hidden="1" customHeight="1">
      <c r="B90" s="2153"/>
      <c r="C90" s="2153"/>
      <c r="D90" s="2153"/>
      <c r="E90" s="2153"/>
      <c r="F90" s="2153"/>
      <c r="G90" s="2153"/>
      <c r="H90" s="2153"/>
      <c r="I90" s="2153"/>
      <c r="J90" s="2153"/>
      <c r="K90" s="2153"/>
      <c r="L90" s="2153"/>
      <c r="M90" s="2153"/>
      <c r="N90" s="2153"/>
      <c r="O90" s="2153"/>
      <c r="P90" s="2153"/>
      <c r="Q90" s="2153"/>
      <c r="R90" s="2153"/>
    </row>
    <row r="91" spans="1:18" s="1531" customFormat="1" ht="29.25" hidden="1" customHeight="1">
      <c r="B91" s="2153"/>
      <c r="C91" s="2153"/>
      <c r="D91" s="2153"/>
      <c r="E91" s="2153"/>
      <c r="F91" s="2153"/>
      <c r="G91" s="2153"/>
      <c r="H91" s="2153"/>
      <c r="I91" s="2153"/>
      <c r="J91" s="2153"/>
      <c r="K91" s="2153"/>
      <c r="L91" s="2153"/>
      <c r="M91" s="2153"/>
      <c r="N91" s="2153"/>
      <c r="O91" s="2153"/>
      <c r="P91" s="1640"/>
      <c r="Q91" s="885"/>
      <c r="R91" s="2153"/>
    </row>
    <row r="92" spans="1:18" s="1531" customFormat="1" ht="20.100000000000001" hidden="1" customHeight="1">
      <c r="B92" s="1916"/>
      <c r="C92" s="1917"/>
      <c r="D92" s="1649"/>
      <c r="E92" s="1916"/>
      <c r="F92" s="1917"/>
      <c r="G92" s="887"/>
      <c r="H92" s="887"/>
      <c r="I92" s="887"/>
      <c r="J92" s="887"/>
      <c r="K92" s="887"/>
      <c r="L92" s="888"/>
      <c r="M92" s="887"/>
      <c r="N92" s="887"/>
      <c r="O92" s="887"/>
      <c r="P92" s="887"/>
      <c r="Q92" s="889"/>
      <c r="R92" s="887"/>
    </row>
    <row r="93" spans="1:18" s="890" customFormat="1" ht="12.75" hidden="1" customHeight="1">
      <c r="A93" s="1531"/>
      <c r="B93" s="1915"/>
      <c r="C93" s="1913"/>
      <c r="D93" s="1913"/>
      <c r="E93" s="1913"/>
      <c r="F93" s="1913"/>
      <c r="G93" s="1913"/>
      <c r="H93" s="1913"/>
      <c r="I93" s="1913"/>
      <c r="J93" s="1913"/>
      <c r="K93" s="1913"/>
      <c r="L93" s="1913"/>
      <c r="M93" s="1913"/>
      <c r="N93" s="1913"/>
      <c r="O93" s="1913"/>
      <c r="P93" s="1913"/>
      <c r="Q93" s="1913"/>
      <c r="R93" s="1914"/>
    </row>
    <row r="94" spans="1:18" s="890" customFormat="1" ht="22.5" hidden="1" customHeight="1">
      <c r="A94" s="1531"/>
      <c r="B94" s="1915"/>
      <c r="C94" s="1914"/>
      <c r="D94" s="121"/>
      <c r="E94" s="892"/>
      <c r="F94" s="121"/>
      <c r="G94" s="893"/>
      <c r="H94" s="894"/>
      <c r="I94" s="121"/>
      <c r="J94" s="894"/>
      <c r="K94" s="894"/>
      <c r="L94" s="916"/>
      <c r="M94" s="121"/>
      <c r="N94" s="121"/>
      <c r="O94" s="121"/>
      <c r="P94" s="1608"/>
      <c r="Q94" s="895"/>
      <c r="R94" s="121"/>
    </row>
    <row r="95" spans="1:18" s="890" customFormat="1" ht="22.5" hidden="1" customHeight="1">
      <c r="A95" s="1531"/>
      <c r="B95" s="1909"/>
      <c r="C95" s="1942"/>
      <c r="D95" s="132"/>
      <c r="E95" s="194"/>
      <c r="F95" s="132"/>
      <c r="G95" s="860"/>
      <c r="H95" s="898"/>
      <c r="I95" s="132"/>
      <c r="J95" s="898"/>
      <c r="K95" s="898"/>
      <c r="L95" s="853"/>
      <c r="M95" s="132"/>
      <c r="N95" s="132"/>
      <c r="O95" s="132"/>
      <c r="P95" s="1641"/>
      <c r="Q95" s="900"/>
      <c r="R95" s="132"/>
    </row>
    <row r="96" spans="1:18" s="890" customFormat="1" ht="22.5" hidden="1" customHeight="1">
      <c r="A96" s="1531"/>
      <c r="B96" s="1909"/>
      <c r="C96" s="1942"/>
      <c r="D96" s="132"/>
      <c r="E96" s="194"/>
      <c r="F96" s="132"/>
      <c r="G96" s="860"/>
      <c r="H96" s="898"/>
      <c r="I96" s="132"/>
      <c r="J96" s="898"/>
      <c r="K96" s="898"/>
      <c r="L96" s="853"/>
      <c r="M96" s="132"/>
      <c r="N96" s="132"/>
      <c r="O96" s="132"/>
      <c r="P96" s="1641"/>
      <c r="Q96" s="900"/>
      <c r="R96" s="132"/>
    </row>
    <row r="97" spans="1:18" s="890" customFormat="1" ht="22.5" customHeight="1">
      <c r="A97" s="1531"/>
      <c r="B97" s="1909">
        <v>60</v>
      </c>
      <c r="C97" s="1942"/>
      <c r="D97" s="132" t="s">
        <v>297</v>
      </c>
      <c r="E97" s="194"/>
      <c r="F97" s="132"/>
      <c r="G97" s="860" t="s">
        <v>298</v>
      </c>
      <c r="H97" s="898" t="s">
        <v>673</v>
      </c>
      <c r="I97" s="132"/>
      <c r="J97" s="898" t="s">
        <v>85</v>
      </c>
      <c r="K97" s="898" t="s">
        <v>44</v>
      </c>
      <c r="L97" s="853">
        <v>2009</v>
      </c>
      <c r="M97" s="132"/>
      <c r="N97" s="132"/>
      <c r="O97" s="132" t="s">
        <v>45</v>
      </c>
      <c r="P97" s="1641">
        <v>1</v>
      </c>
      <c r="Q97" s="900">
        <v>4041876</v>
      </c>
      <c r="R97" s="132"/>
    </row>
    <row r="98" spans="1:18" s="890" customFormat="1" ht="22.5" hidden="1" customHeight="1">
      <c r="A98" s="1531"/>
      <c r="B98" s="1909"/>
      <c r="C98" s="1942"/>
      <c r="D98" s="132"/>
      <c r="E98" s="194"/>
      <c r="F98" s="132"/>
      <c r="G98" s="860"/>
      <c r="H98" s="898"/>
      <c r="I98" s="132"/>
      <c r="J98" s="898"/>
      <c r="K98" s="898"/>
      <c r="L98" s="853"/>
      <c r="M98" s="132"/>
      <c r="N98" s="132"/>
      <c r="O98" s="132"/>
      <c r="P98" s="1641"/>
      <c r="Q98" s="900"/>
      <c r="R98" s="901"/>
    </row>
    <row r="99" spans="1:18" s="890" customFormat="1" ht="22.5" hidden="1" customHeight="1">
      <c r="A99" s="1531"/>
      <c r="B99" s="1909"/>
      <c r="C99" s="1942"/>
      <c r="D99" s="132"/>
      <c r="E99" s="194"/>
      <c r="F99" s="132"/>
      <c r="G99" s="860"/>
      <c r="H99" s="898"/>
      <c r="I99" s="132"/>
      <c r="J99" s="898"/>
      <c r="K99" s="898"/>
      <c r="L99" s="853"/>
      <c r="M99" s="132"/>
      <c r="N99" s="132"/>
      <c r="O99" s="132"/>
      <c r="P99" s="1641"/>
      <c r="Q99" s="900"/>
      <c r="R99" s="132"/>
    </row>
    <row r="100" spans="1:18" s="890" customFormat="1" ht="22.5" hidden="1" customHeight="1">
      <c r="A100" s="1531"/>
      <c r="B100" s="1909"/>
      <c r="C100" s="1942"/>
      <c r="D100" s="132"/>
      <c r="E100" s="194"/>
      <c r="F100" s="132"/>
      <c r="G100" s="860"/>
      <c r="H100" s="898"/>
      <c r="I100" s="132"/>
      <c r="J100" s="898"/>
      <c r="K100" s="898"/>
      <c r="L100" s="853"/>
      <c r="M100" s="132"/>
      <c r="N100" s="132"/>
      <c r="O100" s="132"/>
      <c r="P100" s="1641"/>
      <c r="Q100" s="900"/>
      <c r="R100" s="132"/>
    </row>
    <row r="101" spans="1:18" s="890" customFormat="1" ht="22.5" hidden="1" customHeight="1">
      <c r="A101" s="1531"/>
      <c r="B101" s="1909"/>
      <c r="C101" s="1942"/>
      <c r="D101" s="132"/>
      <c r="E101" s="194"/>
      <c r="F101" s="132"/>
      <c r="G101" s="860"/>
      <c r="H101" s="898"/>
      <c r="I101" s="132"/>
      <c r="J101" s="898"/>
      <c r="K101" s="898"/>
      <c r="L101" s="853"/>
      <c r="M101" s="132"/>
      <c r="N101" s="132"/>
      <c r="O101" s="132"/>
      <c r="P101" s="1641"/>
      <c r="Q101" s="900"/>
      <c r="R101" s="132"/>
    </row>
    <row r="102" spans="1:18" s="890" customFormat="1" ht="22.5" customHeight="1">
      <c r="A102" s="1531"/>
      <c r="B102" s="1909">
        <v>65</v>
      </c>
      <c r="C102" s="1942"/>
      <c r="D102" s="132" t="s">
        <v>620</v>
      </c>
      <c r="E102" s="194"/>
      <c r="F102" s="132"/>
      <c r="G102" s="860" t="s">
        <v>621</v>
      </c>
      <c r="H102" s="898" t="s">
        <v>1194</v>
      </c>
      <c r="I102" s="132"/>
      <c r="J102" s="898" t="s">
        <v>43</v>
      </c>
      <c r="K102" s="898" t="s">
        <v>44</v>
      </c>
      <c r="L102" s="853">
        <v>2010</v>
      </c>
      <c r="M102" s="132" t="s">
        <v>43</v>
      </c>
      <c r="N102" s="132"/>
      <c r="O102" s="132" t="s">
        <v>45</v>
      </c>
      <c r="P102" s="1641">
        <v>1</v>
      </c>
      <c r="Q102" s="900">
        <v>1711875</v>
      </c>
      <c r="R102" s="132"/>
    </row>
    <row r="103" spans="1:18" s="890" customFormat="1" ht="22.5" hidden="1" customHeight="1">
      <c r="A103" s="1531"/>
      <c r="B103" s="1909"/>
      <c r="C103" s="1942"/>
      <c r="D103" s="132"/>
      <c r="E103" s="194"/>
      <c r="F103" s="132"/>
      <c r="G103" s="860"/>
      <c r="H103" s="898"/>
      <c r="I103" s="132"/>
      <c r="J103" s="132"/>
      <c r="K103" s="898"/>
      <c r="L103" s="853"/>
      <c r="M103" s="132"/>
      <c r="N103" s="132"/>
      <c r="O103" s="132"/>
      <c r="P103" s="1641"/>
      <c r="Q103" s="900"/>
      <c r="R103" s="132"/>
    </row>
    <row r="104" spans="1:18" s="890" customFormat="1" ht="22.5" customHeight="1">
      <c r="A104" s="1531"/>
      <c r="B104" s="1909">
        <v>67</v>
      </c>
      <c r="C104" s="1942"/>
      <c r="D104" s="132" t="s">
        <v>157</v>
      </c>
      <c r="E104" s="194"/>
      <c r="F104" s="132"/>
      <c r="G104" s="860" t="s">
        <v>829</v>
      </c>
      <c r="H104" s="901" t="s">
        <v>42</v>
      </c>
      <c r="I104" s="132"/>
      <c r="J104" s="898" t="s">
        <v>85</v>
      </c>
      <c r="K104" s="898" t="s">
        <v>44</v>
      </c>
      <c r="L104" s="853">
        <v>2011</v>
      </c>
      <c r="M104" s="132" t="s">
        <v>43</v>
      </c>
      <c r="N104" s="132"/>
      <c r="O104" s="132" t="s">
        <v>45</v>
      </c>
      <c r="P104" s="1641">
        <v>1</v>
      </c>
      <c r="Q104" s="900">
        <v>53460000</v>
      </c>
      <c r="R104" s="132"/>
    </row>
    <row r="105" spans="1:18" s="890" customFormat="1" ht="22.5" customHeight="1">
      <c r="A105" s="1531"/>
      <c r="B105" s="1909">
        <v>68</v>
      </c>
      <c r="C105" s="1942"/>
      <c r="D105" s="132" t="s">
        <v>157</v>
      </c>
      <c r="E105" s="194"/>
      <c r="F105" s="132"/>
      <c r="G105" s="860" t="s">
        <v>830</v>
      </c>
      <c r="H105" s="898" t="s">
        <v>42</v>
      </c>
      <c r="I105" s="132"/>
      <c r="J105" s="898" t="s">
        <v>85</v>
      </c>
      <c r="K105" s="898" t="s">
        <v>44</v>
      </c>
      <c r="L105" s="853">
        <v>2011</v>
      </c>
      <c r="M105" s="132" t="s">
        <v>43</v>
      </c>
      <c r="N105" s="132"/>
      <c r="O105" s="132" t="s">
        <v>45</v>
      </c>
      <c r="P105" s="1641">
        <v>1</v>
      </c>
      <c r="Q105" s="900">
        <v>2312500</v>
      </c>
      <c r="R105" s="132"/>
    </row>
    <row r="106" spans="1:18" s="890" customFormat="1" ht="22.5" hidden="1" customHeight="1">
      <c r="A106" s="1531"/>
      <c r="B106" s="1909"/>
      <c r="C106" s="1942"/>
      <c r="D106" s="132"/>
      <c r="E106" s="194"/>
      <c r="F106" s="132"/>
      <c r="G106" s="860"/>
      <c r="H106" s="898"/>
      <c r="I106" s="132"/>
      <c r="J106" s="898"/>
      <c r="K106" s="898"/>
      <c r="L106" s="853"/>
      <c r="M106" s="132"/>
      <c r="N106" s="132"/>
      <c r="O106" s="132"/>
      <c r="P106" s="1641"/>
      <c r="Q106" s="900"/>
      <c r="R106" s="132"/>
    </row>
    <row r="107" spans="1:18" s="890" customFormat="1" ht="22.5" hidden="1" customHeight="1">
      <c r="A107" s="1531"/>
      <c r="B107" s="1909"/>
      <c r="C107" s="1942"/>
      <c r="D107" s="132"/>
      <c r="E107" s="194"/>
      <c r="F107" s="132"/>
      <c r="G107" s="860"/>
      <c r="H107" s="898"/>
      <c r="I107" s="132"/>
      <c r="J107" s="898"/>
      <c r="K107" s="898"/>
      <c r="L107" s="853"/>
      <c r="M107" s="132"/>
      <c r="N107" s="132"/>
      <c r="O107" s="132"/>
      <c r="P107" s="1641"/>
      <c r="Q107" s="900"/>
      <c r="R107" s="132"/>
    </row>
    <row r="108" spans="1:18" s="890" customFormat="1" ht="22.5" hidden="1" customHeight="1">
      <c r="A108" s="1531"/>
      <c r="B108" s="1909"/>
      <c r="C108" s="1942"/>
      <c r="D108" s="132"/>
      <c r="E108" s="194"/>
      <c r="F108" s="132"/>
      <c r="G108" s="860"/>
      <c r="H108" s="898"/>
      <c r="I108" s="132"/>
      <c r="J108" s="898"/>
      <c r="K108" s="898"/>
      <c r="L108" s="853"/>
      <c r="M108" s="132"/>
      <c r="N108" s="132"/>
      <c r="O108" s="132"/>
      <c r="P108" s="1641"/>
      <c r="Q108" s="900"/>
      <c r="R108" s="132"/>
    </row>
    <row r="109" spans="1:18" s="890" customFormat="1" ht="22.5" customHeight="1">
      <c r="A109" s="1531"/>
      <c r="B109" s="1909">
        <v>72</v>
      </c>
      <c r="C109" s="1942"/>
      <c r="D109" s="132"/>
      <c r="E109" s="194"/>
      <c r="F109" s="132"/>
      <c r="G109" s="860" t="s">
        <v>298</v>
      </c>
      <c r="H109" s="898"/>
      <c r="I109" s="132"/>
      <c r="J109" s="898" t="s">
        <v>197</v>
      </c>
      <c r="K109" s="898"/>
      <c r="L109" s="853">
        <v>2008</v>
      </c>
      <c r="M109" s="132"/>
      <c r="N109" s="132"/>
      <c r="O109" s="132" t="s">
        <v>45</v>
      </c>
      <c r="P109" s="1641">
        <v>1</v>
      </c>
      <c r="Q109" s="900">
        <v>3124643</v>
      </c>
      <c r="R109" s="132"/>
    </row>
    <row r="110" spans="1:18" s="890" customFormat="1" ht="22.5" hidden="1" customHeight="1">
      <c r="A110" s="1531"/>
      <c r="B110" s="1909"/>
      <c r="C110" s="1942"/>
      <c r="D110" s="132"/>
      <c r="E110" s="194"/>
      <c r="F110" s="132"/>
      <c r="G110" s="860"/>
      <c r="H110" s="898"/>
      <c r="I110" s="132"/>
      <c r="J110" s="898"/>
      <c r="K110" s="898"/>
      <c r="L110" s="853"/>
      <c r="M110" s="132"/>
      <c r="N110" s="132"/>
      <c r="O110" s="132"/>
      <c r="P110" s="1641"/>
      <c r="Q110" s="900"/>
      <c r="R110" s="901"/>
    </row>
    <row r="111" spans="1:18" s="890" customFormat="1" ht="22.5" hidden="1" customHeight="1">
      <c r="A111" s="1531"/>
      <c r="B111" s="1909"/>
      <c r="C111" s="1942"/>
      <c r="D111" s="132"/>
      <c r="E111" s="194"/>
      <c r="F111" s="132"/>
      <c r="G111" s="860"/>
      <c r="H111" s="898"/>
      <c r="I111" s="132"/>
      <c r="J111" s="898"/>
      <c r="K111" s="898"/>
      <c r="L111" s="853"/>
      <c r="M111" s="132"/>
      <c r="N111" s="132"/>
      <c r="O111" s="132"/>
      <c r="P111" s="1641"/>
      <c r="Q111" s="900"/>
      <c r="R111" s="132"/>
    </row>
    <row r="112" spans="1:18" s="890" customFormat="1" ht="22.5" hidden="1" customHeight="1">
      <c r="A112" s="1531"/>
      <c r="B112" s="1909"/>
      <c r="C112" s="1942"/>
      <c r="D112" s="132"/>
      <c r="E112" s="194"/>
      <c r="F112" s="132"/>
      <c r="G112" s="860"/>
      <c r="H112" s="898"/>
      <c r="I112" s="132"/>
      <c r="J112" s="898"/>
      <c r="K112" s="898"/>
      <c r="L112" s="853"/>
      <c r="M112" s="132"/>
      <c r="N112" s="132"/>
      <c r="O112" s="132"/>
      <c r="P112" s="1641"/>
      <c r="Q112" s="900"/>
      <c r="R112" s="132"/>
    </row>
    <row r="113" spans="1:18" s="890" customFormat="1" ht="22.5" customHeight="1">
      <c r="A113" s="1531"/>
      <c r="B113" s="1909">
        <v>76</v>
      </c>
      <c r="C113" s="1942"/>
      <c r="D113" s="132"/>
      <c r="E113" s="194"/>
      <c r="F113" s="132"/>
      <c r="G113" s="860" t="s">
        <v>260</v>
      </c>
      <c r="H113" s="898" t="s">
        <v>1196</v>
      </c>
      <c r="I113" s="132"/>
      <c r="J113" s="898" t="s">
        <v>197</v>
      </c>
      <c r="K113" s="898"/>
      <c r="L113" s="853">
        <v>2005</v>
      </c>
      <c r="M113" s="132"/>
      <c r="N113" s="132"/>
      <c r="O113" s="132" t="s">
        <v>45</v>
      </c>
      <c r="P113" s="1641">
        <v>1</v>
      </c>
      <c r="Q113" s="900">
        <v>1750000</v>
      </c>
      <c r="R113" s="132"/>
    </row>
    <row r="114" spans="1:18" s="890" customFormat="1" ht="22.5" hidden="1" customHeight="1">
      <c r="A114" s="1531"/>
      <c r="B114" s="1919"/>
      <c r="C114" s="2154"/>
      <c r="D114" s="187"/>
      <c r="E114" s="902"/>
      <c r="F114" s="187"/>
      <c r="G114" s="917"/>
      <c r="H114" s="904"/>
      <c r="I114" s="187"/>
      <c r="J114" s="904"/>
      <c r="K114" s="904"/>
      <c r="L114" s="869"/>
      <c r="M114" s="187"/>
      <c r="N114" s="187"/>
      <c r="O114" s="187"/>
      <c r="P114" s="1642"/>
      <c r="Q114" s="906"/>
      <c r="R114" s="187"/>
    </row>
    <row r="115" spans="1:18" s="914" customFormat="1" ht="22.5" hidden="1" customHeight="1">
      <c r="A115" s="194"/>
      <c r="B115" s="1601"/>
      <c r="C115" s="1601"/>
      <c r="D115" s="194"/>
      <c r="E115" s="194"/>
      <c r="F115" s="194"/>
      <c r="G115" s="909"/>
      <c r="H115" s="233"/>
      <c r="I115" s="194"/>
      <c r="J115" s="233"/>
      <c r="K115" s="233"/>
      <c r="L115" s="910"/>
      <c r="M115" s="194"/>
      <c r="N115" s="194"/>
      <c r="O115" s="194"/>
      <c r="P115" s="911"/>
      <c r="Q115" s="912"/>
      <c r="R115" s="913"/>
    </row>
    <row r="116" spans="1:18" s="914" customFormat="1" ht="31.5" hidden="1" customHeight="1">
      <c r="A116" s="194"/>
      <c r="B116" s="1601"/>
      <c r="C116" s="1601"/>
      <c r="D116" s="194"/>
      <c r="E116" s="194"/>
      <c r="F116" s="194"/>
      <c r="G116" s="909"/>
      <c r="H116" s="233"/>
      <c r="I116" s="194"/>
      <c r="J116" s="233"/>
      <c r="K116" s="233"/>
      <c r="L116" s="910"/>
      <c r="M116" s="194"/>
      <c r="N116" s="194"/>
      <c r="O116" s="194"/>
      <c r="P116" s="1601"/>
      <c r="Q116" s="915"/>
      <c r="R116" s="913"/>
    </row>
    <row r="117" spans="1:18" s="1531" customFormat="1" ht="29.25" hidden="1" customHeight="1">
      <c r="B117" s="2153"/>
      <c r="C117" s="2153"/>
      <c r="D117" s="2153"/>
      <c r="E117" s="2153"/>
      <c r="F117" s="2153"/>
      <c r="G117" s="2153"/>
      <c r="H117" s="2153"/>
      <c r="I117" s="2153"/>
      <c r="J117" s="2153"/>
      <c r="K117" s="2153"/>
      <c r="L117" s="2153"/>
      <c r="M117" s="2153"/>
      <c r="N117" s="2153"/>
      <c r="O117" s="2153"/>
      <c r="P117" s="2153"/>
      <c r="Q117" s="2153"/>
      <c r="R117" s="2153"/>
    </row>
    <row r="118" spans="1:18" s="1531" customFormat="1" ht="29.25" hidden="1" customHeight="1">
      <c r="B118" s="2153"/>
      <c r="C118" s="2153"/>
      <c r="D118" s="2153"/>
      <c r="E118" s="2153"/>
      <c r="F118" s="2153"/>
      <c r="G118" s="2153"/>
      <c r="H118" s="2153"/>
      <c r="I118" s="2153"/>
      <c r="J118" s="2153"/>
      <c r="K118" s="2153"/>
      <c r="L118" s="2153"/>
      <c r="M118" s="2153"/>
      <c r="N118" s="2153"/>
      <c r="O118" s="2153"/>
      <c r="P118" s="2153"/>
      <c r="Q118" s="2153"/>
      <c r="R118" s="2153"/>
    </row>
    <row r="119" spans="1:18" s="1531" customFormat="1" ht="29.25" hidden="1" customHeight="1">
      <c r="B119" s="2153"/>
      <c r="C119" s="2153"/>
      <c r="D119" s="2153"/>
      <c r="E119" s="2153"/>
      <c r="F119" s="2153"/>
      <c r="G119" s="2153"/>
      <c r="H119" s="2153"/>
      <c r="I119" s="2153"/>
      <c r="J119" s="2153"/>
      <c r="K119" s="2153"/>
      <c r="L119" s="2153"/>
      <c r="M119" s="2153"/>
      <c r="N119" s="2153"/>
      <c r="O119" s="2153"/>
      <c r="P119" s="1640"/>
      <c r="Q119" s="885"/>
      <c r="R119" s="2153"/>
    </row>
    <row r="120" spans="1:18" s="1531" customFormat="1" ht="20.100000000000001" hidden="1" customHeight="1">
      <c r="B120" s="1916"/>
      <c r="C120" s="1917"/>
      <c r="D120" s="1649"/>
      <c r="E120" s="1916"/>
      <c r="F120" s="1917"/>
      <c r="G120" s="887"/>
      <c r="H120" s="887"/>
      <c r="I120" s="887"/>
      <c r="J120" s="887"/>
      <c r="K120" s="887"/>
      <c r="L120" s="888"/>
      <c r="M120" s="887"/>
      <c r="N120" s="887"/>
      <c r="O120" s="887"/>
      <c r="P120" s="887"/>
      <c r="Q120" s="889"/>
      <c r="R120" s="887"/>
    </row>
    <row r="121" spans="1:18" s="890" customFormat="1" ht="12.75" hidden="1" customHeight="1">
      <c r="A121" s="1531"/>
      <c r="B121" s="1915"/>
      <c r="C121" s="1913"/>
      <c r="D121" s="1913"/>
      <c r="E121" s="1913"/>
      <c r="F121" s="1913"/>
      <c r="G121" s="1913"/>
      <c r="H121" s="1913"/>
      <c r="I121" s="1913"/>
      <c r="J121" s="1913"/>
      <c r="K121" s="1913"/>
      <c r="L121" s="1913"/>
      <c r="M121" s="1913"/>
      <c r="N121" s="1913"/>
      <c r="O121" s="1913"/>
      <c r="P121" s="1913"/>
      <c r="Q121" s="1913"/>
      <c r="R121" s="1914"/>
    </row>
    <row r="122" spans="1:18" s="890" customFormat="1" ht="22.5" customHeight="1">
      <c r="A122" s="1531"/>
      <c r="B122" s="2152">
        <v>78</v>
      </c>
      <c r="C122" s="2152"/>
      <c r="D122" s="891"/>
      <c r="E122" s="918"/>
      <c r="F122" s="121"/>
      <c r="G122" s="919" t="s">
        <v>317</v>
      </c>
      <c r="H122" s="920"/>
      <c r="I122" s="891"/>
      <c r="J122" s="920"/>
      <c r="K122" s="920"/>
      <c r="L122" s="871">
        <v>1994</v>
      </c>
      <c r="M122" s="891"/>
      <c r="N122" s="891"/>
      <c r="O122" s="891" t="s">
        <v>242</v>
      </c>
      <c r="P122" s="1646">
        <v>1</v>
      </c>
      <c r="Q122" s="921">
        <v>5000000</v>
      </c>
      <c r="R122" s="891"/>
    </row>
    <row r="123" spans="1:18" s="890" customFormat="1" ht="22.5" customHeight="1">
      <c r="A123" s="1531"/>
      <c r="B123" s="2145">
        <v>79</v>
      </c>
      <c r="C123" s="2145"/>
      <c r="D123" s="897"/>
      <c r="E123" s="922"/>
      <c r="F123" s="132"/>
      <c r="G123" s="850" t="s">
        <v>1197</v>
      </c>
      <c r="H123" s="923"/>
      <c r="I123" s="897"/>
      <c r="J123" s="923"/>
      <c r="K123" s="923"/>
      <c r="L123" s="848">
        <v>2012</v>
      </c>
      <c r="M123" s="897"/>
      <c r="N123" s="897"/>
      <c r="O123" s="897" t="s">
        <v>45</v>
      </c>
      <c r="P123" s="1643">
        <v>1</v>
      </c>
      <c r="Q123" s="925">
        <v>5000000</v>
      </c>
      <c r="R123" s="897"/>
    </row>
    <row r="124" spans="1:18" s="1577" customFormat="1" ht="22.5" hidden="1" customHeight="1">
      <c r="A124" s="1575"/>
      <c r="B124" s="2146"/>
      <c r="C124" s="2146"/>
      <c r="D124" s="995"/>
      <c r="E124" s="1576"/>
      <c r="F124" s="965"/>
      <c r="G124" s="996"/>
      <c r="H124" s="1074"/>
      <c r="I124" s="995"/>
      <c r="J124" s="1069"/>
      <c r="K124" s="1069"/>
      <c r="L124" s="780"/>
      <c r="M124" s="995"/>
      <c r="N124" s="995"/>
      <c r="O124" s="995"/>
      <c r="P124" s="1644"/>
      <c r="Q124" s="827"/>
      <c r="R124" s="995"/>
    </row>
    <row r="125" spans="1:18" s="1577" customFormat="1" ht="22.5" hidden="1" customHeight="1">
      <c r="A125" s="1575"/>
      <c r="B125" s="2146"/>
      <c r="C125" s="2146"/>
      <c r="D125" s="995"/>
      <c r="E125" s="1576"/>
      <c r="F125" s="965"/>
      <c r="G125" s="996"/>
      <c r="H125" s="1074"/>
      <c r="I125" s="995"/>
      <c r="J125" s="1069"/>
      <c r="K125" s="1069"/>
      <c r="L125" s="780"/>
      <c r="M125" s="995"/>
      <c r="N125" s="995"/>
      <c r="O125" s="995"/>
      <c r="P125" s="1644"/>
      <c r="Q125" s="827"/>
      <c r="R125" s="995"/>
    </row>
    <row r="126" spans="1:18" s="1577" customFormat="1" ht="22.5" hidden="1" customHeight="1">
      <c r="A126" s="1575"/>
      <c r="B126" s="2146"/>
      <c r="C126" s="2146"/>
      <c r="D126" s="995"/>
      <c r="E126" s="1576"/>
      <c r="F126" s="965"/>
      <c r="G126" s="996"/>
      <c r="H126" s="1074"/>
      <c r="I126" s="995"/>
      <c r="J126" s="1069"/>
      <c r="K126" s="1069"/>
      <c r="L126" s="780"/>
      <c r="M126" s="995"/>
      <c r="N126" s="995"/>
      <c r="O126" s="995"/>
      <c r="P126" s="1644"/>
      <c r="Q126" s="827"/>
      <c r="R126" s="1074"/>
    </row>
    <row r="127" spans="1:18" s="1577" customFormat="1" ht="22.5" hidden="1" customHeight="1">
      <c r="A127" s="1575"/>
      <c r="B127" s="2146"/>
      <c r="C127" s="2146"/>
      <c r="D127" s="995"/>
      <c r="E127" s="1576"/>
      <c r="F127" s="965"/>
      <c r="G127" s="996"/>
      <c r="H127" s="1069"/>
      <c r="I127" s="995"/>
      <c r="J127" s="1069"/>
      <c r="K127" s="1069"/>
      <c r="L127" s="780"/>
      <c r="M127" s="995"/>
      <c r="N127" s="995"/>
      <c r="O127" s="995"/>
      <c r="P127" s="1644"/>
      <c r="Q127" s="827"/>
      <c r="R127" s="995"/>
    </row>
    <row r="128" spans="1:18" s="1577" customFormat="1" ht="22.5" hidden="1" customHeight="1">
      <c r="A128" s="1575"/>
      <c r="B128" s="2146"/>
      <c r="C128" s="2146"/>
      <c r="D128" s="995"/>
      <c r="E128" s="1576"/>
      <c r="F128" s="965"/>
      <c r="G128" s="996"/>
      <c r="H128" s="1069"/>
      <c r="I128" s="995"/>
      <c r="J128" s="1069"/>
      <c r="K128" s="1069"/>
      <c r="L128" s="780"/>
      <c r="M128" s="995"/>
      <c r="N128" s="995"/>
      <c r="O128" s="995"/>
      <c r="P128" s="1644"/>
      <c r="Q128" s="827"/>
      <c r="R128" s="995"/>
    </row>
    <row r="129" spans="1:21" s="1577" customFormat="1" ht="20.100000000000001" hidden="1" customHeight="1">
      <c r="A129" s="1575"/>
      <c r="B129" s="2147"/>
      <c r="C129" s="2148"/>
      <c r="D129" s="965"/>
      <c r="E129" s="1578"/>
      <c r="F129" s="965"/>
      <c r="G129" s="1579"/>
      <c r="H129" s="1007"/>
      <c r="I129" s="965"/>
      <c r="J129" s="1580"/>
      <c r="K129" s="1580"/>
      <c r="L129" s="964"/>
      <c r="M129" s="965"/>
      <c r="N129" s="965"/>
      <c r="O129" s="965"/>
      <c r="P129" s="1645"/>
      <c r="Q129" s="1581"/>
      <c r="R129" s="995"/>
      <c r="S129" s="1582"/>
    </row>
    <row r="130" spans="1:21" s="890" customFormat="1" ht="22.5" hidden="1" customHeight="1">
      <c r="A130" s="1531"/>
      <c r="B130" s="2145"/>
      <c r="C130" s="2145"/>
      <c r="D130" s="897"/>
      <c r="E130" s="922"/>
      <c r="F130" s="132"/>
      <c r="G130" s="850"/>
      <c r="H130" s="923"/>
      <c r="I130" s="897"/>
      <c r="J130" s="923"/>
      <c r="K130" s="923"/>
      <c r="L130" s="848"/>
      <c r="M130" s="897"/>
      <c r="N130" s="897"/>
      <c r="O130" s="897"/>
      <c r="P130" s="1643"/>
      <c r="Q130" s="925"/>
      <c r="R130" s="897"/>
    </row>
    <row r="131" spans="1:21" s="890" customFormat="1" ht="22.5" hidden="1" customHeight="1">
      <c r="A131" s="1531"/>
      <c r="B131" s="2145"/>
      <c r="C131" s="2145"/>
      <c r="D131" s="214"/>
      <c r="E131" s="922"/>
      <c r="F131" s="198"/>
      <c r="G131" s="845"/>
      <c r="H131" s="846"/>
      <c r="I131" s="847"/>
      <c r="J131" s="923"/>
      <c r="K131" s="847"/>
      <c r="L131" s="848"/>
      <c r="M131" s="214"/>
      <c r="N131" s="214"/>
      <c r="O131" s="214"/>
      <c r="P131" s="1536"/>
      <c r="Q131" s="927"/>
      <c r="R131" s="846"/>
      <c r="T131" s="914"/>
    </row>
    <row r="132" spans="1:21" s="890" customFormat="1" ht="22.5" hidden="1" customHeight="1">
      <c r="A132" s="1531"/>
      <c r="B132" s="2145"/>
      <c r="C132" s="2145"/>
      <c r="D132" s="214"/>
      <c r="E132" s="928"/>
      <c r="F132" s="198"/>
      <c r="G132" s="845"/>
      <c r="H132" s="847"/>
      <c r="I132" s="847"/>
      <c r="J132" s="847"/>
      <c r="K132" s="847"/>
      <c r="L132" s="848"/>
      <c r="M132" s="214"/>
      <c r="N132" s="214"/>
      <c r="O132" s="214"/>
      <c r="P132" s="1536"/>
      <c r="Q132" s="927"/>
      <c r="R132" s="214"/>
      <c r="S132" s="914"/>
      <c r="T132" s="914"/>
    </row>
    <row r="133" spans="1:21" s="890" customFormat="1" ht="22.5" hidden="1" customHeight="1">
      <c r="A133" s="1531"/>
      <c r="B133" s="2145"/>
      <c r="C133" s="2145"/>
      <c r="D133" s="214"/>
      <c r="E133" s="928"/>
      <c r="F133" s="198"/>
      <c r="G133" s="845"/>
      <c r="H133" s="847"/>
      <c r="I133" s="847"/>
      <c r="J133" s="847"/>
      <c r="K133" s="847"/>
      <c r="L133" s="848"/>
      <c r="M133" s="214"/>
      <c r="N133" s="214"/>
      <c r="O133" s="214"/>
      <c r="P133" s="1536"/>
      <c r="Q133" s="927"/>
      <c r="R133" s="846"/>
      <c r="U133" s="914"/>
    </row>
    <row r="134" spans="1:21" s="1531" customFormat="1" ht="22.5" hidden="1" customHeight="1">
      <c r="B134" s="2145"/>
      <c r="C134" s="2145"/>
      <c r="D134" s="214"/>
      <c r="E134" s="928"/>
      <c r="F134" s="198"/>
      <c r="G134" s="845"/>
      <c r="H134" s="847"/>
      <c r="I134" s="847"/>
      <c r="J134" s="847"/>
      <c r="K134" s="847"/>
      <c r="L134" s="848"/>
      <c r="M134" s="214"/>
      <c r="N134" s="214"/>
      <c r="O134" s="214"/>
      <c r="P134" s="1536"/>
      <c r="Q134" s="827"/>
      <c r="R134" s="846"/>
      <c r="T134" s="194"/>
      <c r="U134" s="194"/>
    </row>
    <row r="135" spans="1:21" s="764" customFormat="1" ht="22.5" hidden="1" customHeight="1">
      <c r="B135" s="2145"/>
      <c r="C135" s="2145"/>
      <c r="D135" s="198"/>
      <c r="E135" s="929"/>
      <c r="F135" s="198"/>
      <c r="G135" s="845"/>
      <c r="H135" s="846"/>
      <c r="I135" s="847"/>
      <c r="J135" s="847"/>
      <c r="K135" s="847"/>
      <c r="L135" s="848"/>
      <c r="M135" s="214"/>
      <c r="N135" s="214"/>
      <c r="O135" s="214"/>
      <c r="P135" s="1536"/>
      <c r="Q135" s="823"/>
      <c r="R135" s="846"/>
    </row>
    <row r="136" spans="1:21" s="1531" customFormat="1" ht="22.5" hidden="1" customHeight="1">
      <c r="B136" s="2145"/>
      <c r="C136" s="2145"/>
      <c r="D136" s="897"/>
      <c r="E136" s="930"/>
      <c r="F136" s="132"/>
      <c r="G136" s="850"/>
      <c r="H136" s="846"/>
      <c r="I136" s="847"/>
      <c r="J136" s="847"/>
      <c r="K136" s="847"/>
      <c r="L136" s="848"/>
      <c r="M136" s="214"/>
      <c r="N136" s="214"/>
      <c r="O136" s="214"/>
      <c r="P136" s="1536"/>
      <c r="Q136" s="823"/>
      <c r="R136" s="846"/>
    </row>
    <row r="137" spans="1:21" s="1531" customFormat="1" ht="22.5" hidden="1" customHeight="1">
      <c r="B137" s="2145"/>
      <c r="C137" s="2145"/>
      <c r="D137" s="198"/>
      <c r="E137" s="928"/>
      <c r="F137" s="198"/>
      <c r="G137" s="851"/>
      <c r="H137" s="852"/>
      <c r="I137" s="852"/>
      <c r="J137" s="852"/>
      <c r="K137" s="852"/>
      <c r="L137" s="853"/>
      <c r="M137" s="198"/>
      <c r="N137" s="198"/>
      <c r="O137" s="198"/>
      <c r="P137" s="1652"/>
      <c r="Q137" s="782"/>
      <c r="R137" s="855"/>
    </row>
    <row r="138" spans="1:21" s="764" customFormat="1" ht="22.5" hidden="1" customHeight="1">
      <c r="B138" s="2145"/>
      <c r="C138" s="2145"/>
      <c r="D138" s="198"/>
      <c r="E138" s="865"/>
      <c r="F138" s="198"/>
      <c r="G138" s="851"/>
      <c r="H138" s="846"/>
      <c r="I138" s="847"/>
      <c r="J138" s="852"/>
      <c r="K138" s="852"/>
      <c r="L138" s="848"/>
      <c r="M138" s="214"/>
      <c r="N138" s="214"/>
      <c r="O138" s="214"/>
      <c r="P138" s="1536"/>
      <c r="Q138" s="823"/>
      <c r="R138" s="846"/>
      <c r="T138" s="931"/>
      <c r="U138" s="931"/>
    </row>
    <row r="139" spans="1:21" s="194" customFormat="1" ht="22.5" hidden="1" customHeight="1">
      <c r="B139" s="2145"/>
      <c r="C139" s="2145"/>
      <c r="D139" s="214"/>
      <c r="E139" s="929"/>
      <c r="F139" s="198"/>
      <c r="G139" s="777"/>
      <c r="H139" s="819"/>
      <c r="I139" s="783"/>
      <c r="J139" s="779"/>
      <c r="K139" s="779"/>
      <c r="L139" s="780"/>
      <c r="M139" s="775"/>
      <c r="N139" s="775"/>
      <c r="O139" s="775"/>
      <c r="P139" s="1654"/>
      <c r="Q139" s="823"/>
      <c r="R139" s="1046"/>
    </row>
    <row r="140" spans="1:21" s="194" customFormat="1" ht="22.5" hidden="1" customHeight="1">
      <c r="B140" s="2145"/>
      <c r="C140" s="2145"/>
      <c r="D140" s="214"/>
      <c r="E140" s="929"/>
      <c r="F140" s="198"/>
      <c r="G140" s="851"/>
      <c r="H140" s="846"/>
      <c r="I140" s="847"/>
      <c r="J140" s="852"/>
      <c r="K140" s="852"/>
      <c r="L140" s="848"/>
      <c r="M140" s="214"/>
      <c r="N140" s="214"/>
      <c r="O140" s="214"/>
      <c r="P140" s="1536"/>
      <c r="Q140" s="823"/>
      <c r="R140" s="846"/>
    </row>
    <row r="141" spans="1:21" s="194" customFormat="1" ht="7.5" hidden="1" customHeight="1">
      <c r="B141" s="2151"/>
      <c r="C141" s="2151"/>
      <c r="D141" s="217"/>
      <c r="E141" s="932"/>
      <c r="F141" s="208"/>
      <c r="G141" s="872"/>
      <c r="H141" s="856"/>
      <c r="I141" s="857"/>
      <c r="J141" s="868"/>
      <c r="K141" s="868"/>
      <c r="L141" s="858"/>
      <c r="M141" s="217"/>
      <c r="N141" s="217"/>
      <c r="O141" s="217"/>
      <c r="P141" s="859"/>
      <c r="Q141" s="834"/>
      <c r="R141" s="856"/>
    </row>
    <row r="142" spans="1:21" s="890" customFormat="1" ht="20.100000000000001" customHeight="1">
      <c r="A142" s="1531"/>
      <c r="B142" s="1910"/>
      <c r="C142" s="1910"/>
      <c r="D142" s="233"/>
      <c r="E142" s="233"/>
      <c r="F142" s="233"/>
      <c r="G142" s="909"/>
      <c r="H142" s="233"/>
      <c r="I142" s="233"/>
      <c r="J142" s="233"/>
      <c r="K142" s="233"/>
      <c r="L142" s="933"/>
      <c r="M142" s="898"/>
      <c r="N142" s="2150" t="s">
        <v>724</v>
      </c>
      <c r="O142" s="1922"/>
      <c r="P142" s="934">
        <f>SUM(P122:P141)</f>
        <v>2</v>
      </c>
      <c r="Q142" s="935">
        <f>SUM(Q122:Q141)</f>
        <v>10000000</v>
      </c>
      <c r="R142" s="233"/>
    </row>
    <row r="143" spans="1:21" s="890" customFormat="1" ht="20.100000000000001" customHeight="1">
      <c r="A143" s="876"/>
      <c r="B143" s="936"/>
      <c r="C143" s="876"/>
      <c r="D143" s="1531"/>
      <c r="E143" s="1531"/>
      <c r="F143" s="1531"/>
      <c r="G143" s="937"/>
      <c r="H143" s="938"/>
      <c r="I143" s="939"/>
      <c r="J143" s="876"/>
      <c r="K143" s="937"/>
      <c r="L143" s="940"/>
      <c r="M143" s="1531"/>
      <c r="N143" s="2149" t="s">
        <v>703</v>
      </c>
      <c r="O143" s="2149"/>
      <c r="P143" s="911">
        <f>P142+P115+P87+P59+P31</f>
        <v>27</v>
      </c>
      <c r="Q143" s="941">
        <f>Q142+Q115+Q87+Q59+Q31</f>
        <v>11391500</v>
      </c>
      <c r="R143" s="942"/>
    </row>
    <row r="144" spans="1:21" s="890" customFormat="1" ht="20.100000000000001" hidden="1" customHeight="1">
      <c r="A144" s="876"/>
      <c r="B144" s="936"/>
      <c r="C144" s="876"/>
      <c r="D144" s="1531"/>
      <c r="E144" s="1531"/>
      <c r="F144" s="1531"/>
      <c r="G144" s="937"/>
      <c r="H144" s="938"/>
      <c r="I144" s="939"/>
      <c r="J144" s="876"/>
      <c r="K144" s="937"/>
      <c r="L144" s="940"/>
      <c r="M144" s="1531"/>
      <c r="N144" s="943"/>
      <c r="O144" s="943"/>
      <c r="P144" s="944"/>
      <c r="Q144" s="945"/>
      <c r="R144" s="942"/>
    </row>
    <row r="145" spans="1:19" s="890" customFormat="1" ht="20.100000000000001" customHeight="1">
      <c r="A145" s="876"/>
      <c r="B145" s="936"/>
      <c r="C145" s="876"/>
      <c r="D145" s="1531"/>
      <c r="E145" s="1531"/>
      <c r="F145" s="1531"/>
      <c r="G145" s="937"/>
      <c r="H145" s="938"/>
      <c r="I145" s="939"/>
      <c r="J145" s="876"/>
      <c r="K145" s="937"/>
      <c r="L145" s="940"/>
      <c r="M145" s="1531"/>
      <c r="N145" s="943"/>
      <c r="O145" s="943"/>
      <c r="P145" s="944"/>
      <c r="Q145" s="945"/>
      <c r="R145" s="942"/>
      <c r="S145" s="946"/>
    </row>
    <row r="146" spans="1:19" s="873" customFormat="1" ht="18.75" customHeight="1">
      <c r="B146" s="1091"/>
      <c r="D146" s="1939" t="s">
        <v>867</v>
      </c>
      <c r="E146" s="1939"/>
      <c r="F146" s="1939"/>
      <c r="G146" s="1939"/>
      <c r="H146" s="1092"/>
      <c r="I146" s="1896"/>
      <c r="J146" s="1951"/>
      <c r="K146" s="1951"/>
      <c r="L146" s="1093"/>
      <c r="M146" s="1896" t="str">
        <f>'B - RB'!M64:P64</f>
        <v>Jakarta, 1 Juli 2015</v>
      </c>
      <c r="N146" s="1896"/>
      <c r="O146" s="1896"/>
      <c r="P146" s="1896"/>
      <c r="Q146" s="1094"/>
      <c r="R146" s="1095"/>
    </row>
    <row r="147" spans="1:19" s="873" customFormat="1" ht="18.75" customHeight="1">
      <c r="B147" s="1091"/>
      <c r="D147" s="1948" t="s">
        <v>868</v>
      </c>
      <c r="E147" s="1948"/>
      <c r="F147" s="1948"/>
      <c r="G147" s="1948"/>
      <c r="H147" s="1096"/>
      <c r="I147" s="1606"/>
      <c r="J147" s="1606"/>
      <c r="K147" s="1606"/>
      <c r="L147" s="1093"/>
      <c r="M147" s="1896" t="str">
        <f>'B - RB'!M65:P65</f>
        <v>Pengurus Barang</v>
      </c>
      <c r="N147" s="1897"/>
      <c r="O147" s="1897"/>
      <c r="P147" s="1897"/>
      <c r="Q147" s="1094"/>
      <c r="R147" s="1095"/>
    </row>
    <row r="148" spans="1:19" s="873" customFormat="1" ht="21.75" customHeight="1">
      <c r="B148" s="1091"/>
      <c r="D148" s="1610"/>
      <c r="E148" s="1610"/>
      <c r="F148" s="1610"/>
      <c r="G148" s="1610"/>
      <c r="H148" s="1096"/>
      <c r="I148" s="1606"/>
      <c r="J148" s="1606"/>
      <c r="K148" s="1606"/>
      <c r="L148" s="1093"/>
      <c r="M148" s="1604"/>
      <c r="N148" s="1605"/>
      <c r="O148" s="1605"/>
      <c r="P148" s="1605"/>
      <c r="Q148" s="1094"/>
      <c r="R148" s="1095"/>
    </row>
    <row r="149" spans="1:19" s="873" customFormat="1" ht="21.75" customHeight="1">
      <c r="B149" s="1091"/>
      <c r="D149" s="1949"/>
      <c r="E149" s="1949"/>
      <c r="F149" s="1949"/>
      <c r="G149" s="1949"/>
      <c r="H149" s="1101"/>
      <c r="I149" s="1607"/>
      <c r="J149" s="1607"/>
      <c r="K149" s="1607"/>
      <c r="L149" s="1093"/>
      <c r="M149" s="1904"/>
      <c r="N149" s="1904"/>
      <c r="O149" s="1904"/>
      <c r="P149" s="1904"/>
      <c r="Q149" s="1094"/>
      <c r="R149" s="1095"/>
    </row>
    <row r="150" spans="1:19" s="873" customFormat="1" ht="18.75" customHeight="1">
      <c r="B150" s="1103"/>
      <c r="D150" s="1950" t="s">
        <v>699</v>
      </c>
      <c r="E150" s="1950"/>
      <c r="F150" s="1950"/>
      <c r="G150" s="1950"/>
      <c r="H150" s="1104"/>
      <c r="I150" s="1602"/>
      <c r="J150" s="1602"/>
      <c r="K150" s="1602"/>
      <c r="L150" s="1093"/>
      <c r="M150" s="1905" t="s">
        <v>1123</v>
      </c>
      <c r="N150" s="1905"/>
      <c r="O150" s="1905"/>
      <c r="P150" s="1905"/>
      <c r="Q150" s="1094"/>
      <c r="R150" s="1095"/>
    </row>
    <row r="151" spans="1:19" s="873" customFormat="1" ht="18.75" customHeight="1">
      <c r="B151" s="1091"/>
      <c r="D151" s="1947" t="s">
        <v>910</v>
      </c>
      <c r="E151" s="1947"/>
      <c r="F151" s="1947"/>
      <c r="G151" s="1947"/>
      <c r="H151" s="1106"/>
      <c r="I151" s="1603"/>
      <c r="J151" s="1603"/>
      <c r="K151" s="1603"/>
      <c r="L151" s="1093"/>
      <c r="M151" s="1907" t="s">
        <v>1124</v>
      </c>
      <c r="N151" s="1907"/>
      <c r="O151" s="1907"/>
      <c r="P151" s="1907"/>
      <c r="Q151" s="1094"/>
      <c r="R151" s="1095"/>
    </row>
    <row r="152" spans="1:19" ht="20.100000000000001" customHeight="1">
      <c r="R152" s="194"/>
    </row>
    <row r="153" spans="1:19" ht="20.100000000000001" customHeight="1">
      <c r="R153" s="194"/>
    </row>
    <row r="154" spans="1:19" ht="20.100000000000001" customHeight="1">
      <c r="R154" s="194"/>
    </row>
    <row r="155" spans="1:19" ht="20.100000000000001" customHeight="1">
      <c r="G155" s="947"/>
      <c r="I155" s="948"/>
      <c r="R155" s="194"/>
    </row>
    <row r="156" spans="1:19" ht="20.100000000000001" customHeight="1">
      <c r="R156" s="194"/>
    </row>
    <row r="157" spans="1:19" ht="20.100000000000001" customHeight="1">
      <c r="R157" s="194"/>
    </row>
    <row r="158" spans="1:19" ht="20.100000000000001" customHeight="1">
      <c r="R158" s="194"/>
    </row>
    <row r="159" spans="1:19" ht="20.100000000000001" customHeight="1"/>
    <row r="160" spans="1:19" ht="20.100000000000001" customHeight="1"/>
    <row r="161" ht="20.100000000000001" customHeight="1"/>
    <row r="162" ht="20.100000000000001" customHeight="1"/>
  </sheetData>
  <mergeCells count="208">
    <mergeCell ref="D149:G149"/>
    <mergeCell ref="M149:P149"/>
    <mergeCell ref="D150:G150"/>
    <mergeCell ref="M150:P150"/>
    <mergeCell ref="D151:G151"/>
    <mergeCell ref="M151:P151"/>
    <mergeCell ref="N142:O142"/>
    <mergeCell ref="N143:O143"/>
    <mergeCell ref="D146:G146"/>
    <mergeCell ref="I146:K146"/>
    <mergeCell ref="M146:P146"/>
    <mergeCell ref="D147:G147"/>
    <mergeCell ref="M147:P147"/>
    <mergeCell ref="B137:C137"/>
    <mergeCell ref="B138:C138"/>
    <mergeCell ref="B139:C139"/>
    <mergeCell ref="B140:C140"/>
    <mergeCell ref="B141:C141"/>
    <mergeCell ref="B142:C142"/>
    <mergeCell ref="B131:C131"/>
    <mergeCell ref="B132:C132"/>
    <mergeCell ref="B133:C133"/>
    <mergeCell ref="B134:C134"/>
    <mergeCell ref="B135:C135"/>
    <mergeCell ref="B136:C136"/>
    <mergeCell ref="B125:C125"/>
    <mergeCell ref="B126:C126"/>
    <mergeCell ref="B127:C127"/>
    <mergeCell ref="B128:C128"/>
    <mergeCell ref="B129:C129"/>
    <mergeCell ref="B130:C130"/>
    <mergeCell ref="B120:C120"/>
    <mergeCell ref="E120:F120"/>
    <mergeCell ref="B121:R121"/>
    <mergeCell ref="B122:C122"/>
    <mergeCell ref="B123:C123"/>
    <mergeCell ref="B124:C124"/>
    <mergeCell ref="N117:N119"/>
    <mergeCell ref="O117:O119"/>
    <mergeCell ref="P117:Q118"/>
    <mergeCell ref="R117:R119"/>
    <mergeCell ref="B118:C119"/>
    <mergeCell ref="D118:D119"/>
    <mergeCell ref="E118:F119"/>
    <mergeCell ref="G118:G119"/>
    <mergeCell ref="H118:H119"/>
    <mergeCell ref="I118:I119"/>
    <mergeCell ref="B117:F117"/>
    <mergeCell ref="G117:I117"/>
    <mergeCell ref="J117:J119"/>
    <mergeCell ref="K117:K119"/>
    <mergeCell ref="L117:L119"/>
    <mergeCell ref="M117:M119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92:C92"/>
    <mergeCell ref="E92:F92"/>
    <mergeCell ref="B93:R93"/>
    <mergeCell ref="B94:C94"/>
    <mergeCell ref="B95:C95"/>
    <mergeCell ref="B96:C96"/>
    <mergeCell ref="N89:N91"/>
    <mergeCell ref="O89:O91"/>
    <mergeCell ref="P89:Q90"/>
    <mergeCell ref="R89:R91"/>
    <mergeCell ref="B90:C91"/>
    <mergeCell ref="D90:D91"/>
    <mergeCell ref="E90:F91"/>
    <mergeCell ref="G90:G91"/>
    <mergeCell ref="H90:H91"/>
    <mergeCell ref="I90:I91"/>
    <mergeCell ref="B89:F89"/>
    <mergeCell ref="G89:I89"/>
    <mergeCell ref="J89:J91"/>
    <mergeCell ref="K89:K91"/>
    <mergeCell ref="L89:L91"/>
    <mergeCell ref="M89:M91"/>
    <mergeCell ref="B81:C81"/>
    <mergeCell ref="B82:C82"/>
    <mergeCell ref="B83:C83"/>
    <mergeCell ref="B84:C84"/>
    <mergeCell ref="B85:C85"/>
    <mergeCell ref="B86:C86"/>
    <mergeCell ref="B75:C75"/>
    <mergeCell ref="B76:C76"/>
    <mergeCell ref="B77:C77"/>
    <mergeCell ref="B78:C78"/>
    <mergeCell ref="B79:C79"/>
    <mergeCell ref="B80:C80"/>
    <mergeCell ref="B69:C69"/>
    <mergeCell ref="B70:C70"/>
    <mergeCell ref="B71:C71"/>
    <mergeCell ref="B72:C72"/>
    <mergeCell ref="B73:C73"/>
    <mergeCell ref="B74:C74"/>
    <mergeCell ref="B64:C64"/>
    <mergeCell ref="E64:F64"/>
    <mergeCell ref="B65:R65"/>
    <mergeCell ref="B66:C66"/>
    <mergeCell ref="B67:C67"/>
    <mergeCell ref="B68:C68"/>
    <mergeCell ref="N61:N63"/>
    <mergeCell ref="O61:O63"/>
    <mergeCell ref="P61:Q62"/>
    <mergeCell ref="R61:R63"/>
    <mergeCell ref="B62:C63"/>
    <mergeCell ref="D62:D63"/>
    <mergeCell ref="E62:F63"/>
    <mergeCell ref="G62:G63"/>
    <mergeCell ref="H62:H63"/>
    <mergeCell ref="I62:I63"/>
    <mergeCell ref="B61:F61"/>
    <mergeCell ref="G61:I61"/>
    <mergeCell ref="J61:J63"/>
    <mergeCell ref="K61:K63"/>
    <mergeCell ref="L61:L63"/>
    <mergeCell ref="M61:M63"/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36:C36"/>
    <mergeCell ref="E36:F36"/>
    <mergeCell ref="B37:R37"/>
    <mergeCell ref="B38:C38"/>
    <mergeCell ref="B39:C39"/>
    <mergeCell ref="B40:C40"/>
    <mergeCell ref="O33:O35"/>
    <mergeCell ref="P33:Q34"/>
    <mergeCell ref="R33:R35"/>
    <mergeCell ref="B34:C35"/>
    <mergeCell ref="D34:D35"/>
    <mergeCell ref="E34:F35"/>
    <mergeCell ref="G34:G35"/>
    <mergeCell ref="H34:H35"/>
    <mergeCell ref="I34:I35"/>
    <mergeCell ref="G33:I33"/>
    <mergeCell ref="J33:J35"/>
    <mergeCell ref="K33:K35"/>
    <mergeCell ref="L33:L35"/>
    <mergeCell ref="M33:M35"/>
    <mergeCell ref="N33:N35"/>
    <mergeCell ref="B26:C26"/>
    <mergeCell ref="B27:C27"/>
    <mergeCell ref="B28:C28"/>
    <mergeCell ref="B29:C29"/>
    <mergeCell ref="B30:C30"/>
    <mergeCell ref="B33:F33"/>
    <mergeCell ref="B20:C20"/>
    <mergeCell ref="B21:C21"/>
    <mergeCell ref="B22:C22"/>
    <mergeCell ref="B23:C23"/>
    <mergeCell ref="B24:C24"/>
    <mergeCell ref="B25:C25"/>
    <mergeCell ref="B15:C15"/>
    <mergeCell ref="E15:F15"/>
    <mergeCell ref="B16:R16"/>
    <mergeCell ref="B17:C17"/>
    <mergeCell ref="B18:C18"/>
    <mergeCell ref="B19:C19"/>
    <mergeCell ref="P12:Q13"/>
    <mergeCell ref="R12:R14"/>
    <mergeCell ref="B13:C14"/>
    <mergeCell ref="D13:D14"/>
    <mergeCell ref="E13:F14"/>
    <mergeCell ref="G13:G14"/>
    <mergeCell ref="H13:H14"/>
    <mergeCell ref="I13:I14"/>
    <mergeCell ref="B1:R1"/>
    <mergeCell ref="B2:R2"/>
    <mergeCell ref="B12:F12"/>
    <mergeCell ref="G12:I12"/>
    <mergeCell ref="J12:J14"/>
    <mergeCell ref="K12:K14"/>
    <mergeCell ref="L12:L14"/>
    <mergeCell ref="M12:M14"/>
    <mergeCell ref="N12:N14"/>
    <mergeCell ref="O12:O14"/>
  </mergeCells>
  <pageMargins left="0.3" right="0" top="0.8" bottom="0.5" header="0.31496062992126" footer="0.31496062992126"/>
  <pageSetup paperSize="5" scale="80" orientation="landscape" horizontalDpi="300" verticalDpi="300" r:id="rId1"/>
  <headerFooter>
    <oddFooter>&amp;C&amp;8&amp;P
&amp;A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F0"/>
  </sheetPr>
  <dimension ref="A1:S110"/>
  <sheetViews>
    <sheetView zoomScale="70" zoomScaleNormal="70" workbookViewId="0">
      <selection activeCell="M23" sqref="M23:AA25"/>
    </sheetView>
  </sheetViews>
  <sheetFormatPr defaultRowHeight="12.75"/>
  <cols>
    <col min="1" max="1" width="3" style="99" customWidth="1"/>
    <col min="2" max="2" width="2.85546875" style="99" customWidth="1"/>
    <col min="3" max="3" width="1.7109375" style="99" customWidth="1"/>
    <col min="4" max="4" width="10.85546875" style="99" customWidth="1"/>
    <col min="5" max="5" width="11" style="99" customWidth="1"/>
    <col min="6" max="6" width="1.28515625" style="99" customWidth="1"/>
    <col min="7" max="7" width="28" style="99" customWidth="1"/>
    <col min="8" max="8" width="21" style="879" customWidth="1"/>
    <col min="9" max="9" width="15.7109375" style="880" customWidth="1"/>
    <col min="10" max="13" width="9.42578125" style="99" customWidth="1"/>
    <col min="14" max="14" width="7.7109375" style="99" customWidth="1"/>
    <col min="15" max="15" width="9.42578125" style="99" customWidth="1"/>
    <col min="16" max="16" width="8" style="99" customWidth="1"/>
    <col min="17" max="17" width="19.7109375" style="99" customWidth="1"/>
    <col min="18" max="18" width="22.7109375" style="99" customWidth="1"/>
    <col min="19" max="16384" width="9.140625" style="99"/>
  </cols>
  <sheetData>
    <row r="1" spans="1:18" s="950" customFormat="1" ht="20.100000000000001" customHeight="1">
      <c r="A1" s="949"/>
      <c r="B1" s="2156" t="s">
        <v>706</v>
      </c>
      <c r="C1" s="2156"/>
      <c r="D1" s="2156"/>
      <c r="E1" s="2156"/>
      <c r="F1" s="2156"/>
      <c r="G1" s="2156"/>
      <c r="H1" s="2156"/>
      <c r="I1" s="2156"/>
      <c r="J1" s="2156"/>
      <c r="K1" s="2156"/>
      <c r="L1" s="2156"/>
      <c r="M1" s="2156"/>
      <c r="N1" s="2156"/>
      <c r="O1" s="2156"/>
      <c r="P1" s="2156"/>
      <c r="Q1" s="2156"/>
      <c r="R1" s="2156"/>
    </row>
    <row r="2" spans="1:18" s="950" customFormat="1" ht="20.100000000000001" customHeight="1">
      <c r="A2" s="949"/>
      <c r="B2" s="2157" t="s">
        <v>707</v>
      </c>
      <c r="C2" s="2157"/>
      <c r="D2" s="2157"/>
      <c r="E2" s="2157"/>
      <c r="F2" s="2157"/>
      <c r="G2" s="2157"/>
      <c r="H2" s="2157"/>
      <c r="I2" s="2157"/>
      <c r="J2" s="2157"/>
      <c r="K2" s="2157"/>
      <c r="L2" s="2157"/>
      <c r="M2" s="2157"/>
      <c r="N2" s="2157"/>
      <c r="O2" s="2157"/>
      <c r="P2" s="2157"/>
      <c r="Q2" s="2157"/>
      <c r="R2" s="2157"/>
    </row>
    <row r="3" spans="1:18" ht="15" customHeight="1">
      <c r="A3" s="873"/>
      <c r="B3" s="951" t="str">
        <f>'B - UKS I'!B3</f>
        <v>Provinsi</v>
      </c>
      <c r="C3" s="951"/>
      <c r="D3" s="951"/>
      <c r="E3" s="951"/>
      <c r="F3" s="952" t="s">
        <v>1</v>
      </c>
      <c r="G3" s="873" t="str">
        <f>'B - UKS I'!G3</f>
        <v>DAERAH KHUSUS IBUKOTA JAKARTA</v>
      </c>
      <c r="H3" s="873"/>
      <c r="I3" s="873"/>
      <c r="J3" s="873"/>
      <c r="K3" s="873"/>
      <c r="L3" s="873"/>
      <c r="M3" s="873"/>
      <c r="N3" s="873"/>
      <c r="O3" s="873"/>
      <c r="P3" s="873"/>
      <c r="Q3" s="873"/>
      <c r="R3" s="873"/>
    </row>
    <row r="4" spans="1:18" ht="15" customHeight="1">
      <c r="A4" s="873"/>
      <c r="B4" s="951" t="str">
        <f>'B - UKS I'!B4</f>
        <v>Kab./Kota</v>
      </c>
      <c r="C4" s="951"/>
      <c r="D4" s="951"/>
      <c r="E4" s="951"/>
      <c r="F4" s="952" t="s">
        <v>1</v>
      </c>
      <c r="G4" s="873" t="str">
        <f>'B - UKS I'!G4</f>
        <v>KOTA JAKARTA TIMUR</v>
      </c>
      <c r="H4" s="873"/>
      <c r="I4" s="873"/>
      <c r="J4" s="873"/>
      <c r="K4" s="873"/>
      <c r="L4" s="873"/>
      <c r="M4" s="873"/>
      <c r="N4" s="873"/>
      <c r="O4" s="873"/>
      <c r="P4" s="873"/>
      <c r="Q4" s="873"/>
      <c r="R4" s="873"/>
    </row>
    <row r="5" spans="1:18" ht="15" customHeight="1">
      <c r="A5" s="873"/>
      <c r="B5" s="951" t="str">
        <f>'B - UKS I'!B5</f>
        <v>Bidang</v>
      </c>
      <c r="C5" s="951"/>
      <c r="D5" s="951"/>
      <c r="E5" s="951"/>
      <c r="F5" s="952" t="s">
        <v>1</v>
      </c>
      <c r="G5" s="873" t="str">
        <f>'B - UKS I'!G5</f>
        <v>BIDANG KESEHATAN</v>
      </c>
      <c r="H5" s="873"/>
      <c r="I5" s="873"/>
      <c r="J5" s="873"/>
      <c r="K5" s="873"/>
      <c r="L5" s="873"/>
      <c r="M5" s="873"/>
      <c r="N5" s="873"/>
      <c r="O5" s="873"/>
      <c r="P5" s="873"/>
      <c r="Q5" s="873"/>
      <c r="R5" s="873"/>
    </row>
    <row r="6" spans="1:18" ht="15" customHeight="1">
      <c r="A6" s="873"/>
      <c r="B6" s="951" t="str">
        <f>'B - UKS I'!B6</f>
        <v>Unit Organisasi</v>
      </c>
      <c r="C6" s="951"/>
      <c r="D6" s="951"/>
      <c r="E6" s="951"/>
      <c r="F6" s="952" t="s">
        <v>1</v>
      </c>
      <c r="G6" s="873" t="str">
        <f>'B - UKS I'!G6</f>
        <v>SUDIN KESEHATAN MASYARAKAT</v>
      </c>
      <c r="H6" s="873"/>
      <c r="I6" s="873"/>
      <c r="J6" s="873"/>
      <c r="K6" s="873"/>
      <c r="L6" s="873"/>
      <c r="M6" s="873"/>
      <c r="N6" s="873"/>
      <c r="O6" s="873"/>
      <c r="P6" s="873"/>
      <c r="Q6" s="873"/>
      <c r="R6" s="873"/>
    </row>
    <row r="7" spans="1:18" ht="15" customHeight="1">
      <c r="A7" s="873"/>
      <c r="B7" s="951" t="str">
        <f>'B - UKS I'!B7</f>
        <v>Sub Unit Organisasi</v>
      </c>
      <c r="C7" s="951"/>
      <c r="D7" s="951"/>
      <c r="E7" s="951"/>
      <c r="F7" s="952" t="s">
        <v>1</v>
      </c>
      <c r="G7" s="873" t="str">
        <f>'B - UKS I'!G7</f>
        <v>PKM KEC. MATRAMAN</v>
      </c>
      <c r="H7" s="873"/>
      <c r="I7" s="873"/>
      <c r="J7" s="873"/>
      <c r="K7" s="873"/>
      <c r="L7" s="873"/>
      <c r="M7" s="873"/>
      <c r="N7" s="873"/>
      <c r="O7" s="873"/>
      <c r="P7" s="873"/>
      <c r="Q7" s="873"/>
      <c r="R7" s="873"/>
    </row>
    <row r="8" spans="1:18" ht="15" customHeight="1">
      <c r="A8" s="873"/>
      <c r="B8" s="951" t="str">
        <f>'B - UKS I'!B8</f>
        <v>U P B</v>
      </c>
      <c r="C8" s="951"/>
      <c r="D8" s="951"/>
      <c r="E8" s="951"/>
      <c r="F8" s="952" t="s">
        <v>1</v>
      </c>
      <c r="G8" s="873" t="s">
        <v>712</v>
      </c>
      <c r="H8" s="873"/>
      <c r="I8" s="873"/>
      <c r="J8" s="873"/>
      <c r="K8" s="873"/>
      <c r="L8" s="873"/>
      <c r="M8" s="873"/>
      <c r="N8" s="873"/>
      <c r="O8" s="873"/>
      <c r="P8" s="873"/>
      <c r="Q8" s="873"/>
      <c r="R8" s="873"/>
    </row>
    <row r="9" spans="1:18" ht="15" customHeight="1">
      <c r="A9" s="873"/>
      <c r="B9" s="951" t="str">
        <f>'B - UKS I'!B9</f>
        <v xml:space="preserve">NO. KODE LOKASI </v>
      </c>
      <c r="C9" s="951"/>
      <c r="D9" s="951"/>
      <c r="E9" s="951"/>
      <c r="F9" s="952" t="s">
        <v>1</v>
      </c>
      <c r="G9" s="873" t="s">
        <v>713</v>
      </c>
      <c r="H9" s="873"/>
      <c r="I9" s="873"/>
      <c r="J9" s="873"/>
      <c r="K9" s="873"/>
      <c r="L9" s="873"/>
      <c r="M9" s="873"/>
      <c r="N9" s="873"/>
      <c r="O9" s="873"/>
      <c r="P9" s="873"/>
      <c r="Q9" s="873"/>
      <c r="R9" s="873"/>
    </row>
    <row r="10" spans="1:18" ht="6" customHeight="1"/>
    <row r="11" spans="1:18" ht="3" customHeight="1"/>
    <row r="12" spans="1:18" s="1531" customFormat="1" ht="29.25" customHeight="1">
      <c r="B12" s="2153" t="s">
        <v>10</v>
      </c>
      <c r="C12" s="2153"/>
      <c r="D12" s="2153"/>
      <c r="E12" s="2153"/>
      <c r="F12" s="2153"/>
      <c r="G12" s="2153" t="s">
        <v>11</v>
      </c>
      <c r="H12" s="2153"/>
      <c r="I12" s="2153"/>
      <c r="J12" s="2153" t="s">
        <v>15</v>
      </c>
      <c r="K12" s="2153" t="s">
        <v>13</v>
      </c>
      <c r="L12" s="2153" t="s">
        <v>700</v>
      </c>
      <c r="M12" s="2153" t="s">
        <v>701</v>
      </c>
      <c r="N12" s="2153" t="s">
        <v>16</v>
      </c>
      <c r="O12" s="2153" t="s">
        <v>702</v>
      </c>
      <c r="P12" s="2153" t="s">
        <v>12</v>
      </c>
      <c r="Q12" s="2153"/>
      <c r="R12" s="2153" t="s">
        <v>17</v>
      </c>
    </row>
    <row r="13" spans="1:18" s="1531" customFormat="1" ht="29.25" customHeight="1">
      <c r="B13" s="2153" t="s">
        <v>18</v>
      </c>
      <c r="C13" s="2153"/>
      <c r="D13" s="2153" t="s">
        <v>19</v>
      </c>
      <c r="E13" s="2153" t="s">
        <v>20</v>
      </c>
      <c r="F13" s="2153"/>
      <c r="G13" s="2153" t="s">
        <v>21</v>
      </c>
      <c r="H13" s="2153" t="s">
        <v>14</v>
      </c>
      <c r="I13" s="2153" t="s">
        <v>505</v>
      </c>
      <c r="J13" s="2153"/>
      <c r="K13" s="2153"/>
      <c r="L13" s="2153"/>
      <c r="M13" s="2153"/>
      <c r="N13" s="2153"/>
      <c r="O13" s="2153"/>
      <c r="P13" s="2153"/>
      <c r="Q13" s="2153"/>
      <c r="R13" s="2153"/>
    </row>
    <row r="14" spans="1:18" s="1531" customFormat="1" ht="29.25" customHeight="1">
      <c r="B14" s="2153"/>
      <c r="C14" s="2153"/>
      <c r="D14" s="2153"/>
      <c r="E14" s="2153"/>
      <c r="F14" s="2153"/>
      <c r="G14" s="2153"/>
      <c r="H14" s="2153"/>
      <c r="I14" s="2153"/>
      <c r="J14" s="2153"/>
      <c r="K14" s="2153"/>
      <c r="L14" s="2153"/>
      <c r="M14" s="2153"/>
      <c r="N14" s="2153"/>
      <c r="O14" s="2153"/>
      <c r="P14" s="1640" t="s">
        <v>22</v>
      </c>
      <c r="Q14" s="1640" t="s">
        <v>23</v>
      </c>
      <c r="R14" s="2153"/>
    </row>
    <row r="15" spans="1:18" s="1531" customFormat="1" ht="11.25" customHeight="1">
      <c r="B15" s="1916" t="s">
        <v>24</v>
      </c>
      <c r="C15" s="1917"/>
      <c r="D15" s="1649" t="s">
        <v>25</v>
      </c>
      <c r="E15" s="1916" t="s">
        <v>26</v>
      </c>
      <c r="F15" s="1917"/>
      <c r="G15" s="887" t="s">
        <v>27</v>
      </c>
      <c r="H15" s="887" t="s">
        <v>28</v>
      </c>
      <c r="I15" s="887" t="s">
        <v>29</v>
      </c>
      <c r="J15" s="887" t="s">
        <v>30</v>
      </c>
      <c r="K15" s="887" t="s">
        <v>31</v>
      </c>
      <c r="L15" s="887" t="s">
        <v>32</v>
      </c>
      <c r="M15" s="887" t="s">
        <v>33</v>
      </c>
      <c r="N15" s="887" t="s">
        <v>34</v>
      </c>
      <c r="O15" s="887" t="s">
        <v>35</v>
      </c>
      <c r="P15" s="887" t="s">
        <v>36</v>
      </c>
      <c r="Q15" s="887" t="s">
        <v>37</v>
      </c>
      <c r="R15" s="887" t="s">
        <v>38</v>
      </c>
    </row>
    <row r="16" spans="1:18" s="890" customFormat="1" ht="8.25" customHeight="1">
      <c r="A16" s="1531"/>
      <c r="B16" s="1915"/>
      <c r="C16" s="1913"/>
      <c r="D16" s="1913"/>
      <c r="E16" s="1913"/>
      <c r="F16" s="1913"/>
      <c r="G16" s="1913"/>
      <c r="H16" s="1913"/>
      <c r="I16" s="1913"/>
      <c r="J16" s="1913"/>
      <c r="K16" s="1913"/>
      <c r="L16" s="1913"/>
      <c r="M16" s="1913"/>
      <c r="N16" s="1913"/>
      <c r="O16" s="1913"/>
      <c r="P16" s="1913"/>
      <c r="Q16" s="1913"/>
      <c r="R16" s="1914"/>
    </row>
    <row r="17" spans="1:18" s="890" customFormat="1" ht="22.5" hidden="1" customHeight="1">
      <c r="A17" s="1531"/>
      <c r="B17" s="1915"/>
      <c r="C17" s="1914"/>
      <c r="D17" s="121"/>
      <c r="E17" s="892"/>
      <c r="F17" s="121"/>
      <c r="G17" s="893"/>
      <c r="H17" s="894"/>
      <c r="I17" s="121"/>
      <c r="J17" s="894"/>
      <c r="K17" s="894"/>
      <c r="L17" s="953"/>
      <c r="M17" s="121"/>
      <c r="N17" s="121"/>
      <c r="O17" s="121"/>
      <c r="P17" s="1608"/>
      <c r="Q17" s="954"/>
      <c r="R17" s="121"/>
    </row>
    <row r="18" spans="1:18" s="890" customFormat="1" ht="22.5" hidden="1" customHeight="1">
      <c r="A18" s="1531"/>
      <c r="B18" s="1909"/>
      <c r="C18" s="1942"/>
      <c r="D18" s="132"/>
      <c r="E18" s="194"/>
      <c r="F18" s="132"/>
      <c r="G18" s="860"/>
      <c r="H18" s="898"/>
      <c r="I18" s="132"/>
      <c r="J18" s="898"/>
      <c r="K18" s="898"/>
      <c r="L18" s="955"/>
      <c r="M18" s="132"/>
      <c r="N18" s="132"/>
      <c r="O18" s="132"/>
      <c r="P18" s="1641"/>
      <c r="Q18" s="956"/>
      <c r="R18" s="132"/>
    </row>
    <row r="19" spans="1:18" s="890" customFormat="1" ht="22.5" customHeight="1">
      <c r="A19" s="1531"/>
      <c r="B19" s="1909">
        <v>3</v>
      </c>
      <c r="C19" s="1942"/>
      <c r="D19" s="132" t="s">
        <v>259</v>
      </c>
      <c r="E19" s="194"/>
      <c r="F19" s="132"/>
      <c r="G19" s="860" t="s">
        <v>260</v>
      </c>
      <c r="H19" s="898" t="s">
        <v>1199</v>
      </c>
      <c r="I19" s="132"/>
      <c r="J19" s="898" t="s">
        <v>43</v>
      </c>
      <c r="K19" s="898" t="s">
        <v>647</v>
      </c>
      <c r="L19" s="955">
        <v>2003</v>
      </c>
      <c r="M19" s="132"/>
      <c r="N19" s="132"/>
      <c r="O19" s="132" t="s">
        <v>45</v>
      </c>
      <c r="P19" s="1641">
        <v>1</v>
      </c>
      <c r="Q19" s="956">
        <v>75000</v>
      </c>
      <c r="R19" s="132"/>
    </row>
    <row r="20" spans="1:18" s="890" customFormat="1" ht="22.5" hidden="1" customHeight="1">
      <c r="A20" s="1531"/>
      <c r="B20" s="1909"/>
      <c r="C20" s="1942"/>
      <c r="D20" s="132"/>
      <c r="E20" s="194"/>
      <c r="F20" s="132"/>
      <c r="G20" s="860"/>
      <c r="H20" s="898"/>
      <c r="I20" s="132"/>
      <c r="J20" s="898"/>
      <c r="K20" s="898"/>
      <c r="L20" s="955"/>
      <c r="M20" s="132"/>
      <c r="N20" s="132"/>
      <c r="O20" s="132"/>
      <c r="P20" s="1641"/>
      <c r="Q20" s="956"/>
      <c r="R20" s="132"/>
    </row>
    <row r="21" spans="1:18" s="890" customFormat="1" ht="22.5" hidden="1" customHeight="1">
      <c r="A21" s="1531"/>
      <c r="B21" s="1909"/>
      <c r="C21" s="1942"/>
      <c r="D21" s="132"/>
      <c r="E21" s="194"/>
      <c r="F21" s="132"/>
      <c r="G21" s="860"/>
      <c r="H21" s="898"/>
      <c r="I21" s="132"/>
      <c r="J21" s="898"/>
      <c r="K21" s="898"/>
      <c r="L21" s="955"/>
      <c r="M21" s="132"/>
      <c r="N21" s="132"/>
      <c r="O21" s="132"/>
      <c r="P21" s="1641"/>
      <c r="Q21" s="956"/>
      <c r="R21" s="132"/>
    </row>
    <row r="22" spans="1:18" s="890" customFormat="1" ht="22.5" hidden="1" customHeight="1">
      <c r="A22" s="1531"/>
      <c r="B22" s="1909"/>
      <c r="C22" s="1942"/>
      <c r="D22" s="132"/>
      <c r="E22" s="194"/>
      <c r="F22" s="132"/>
      <c r="G22" s="860"/>
      <c r="H22" s="898"/>
      <c r="I22" s="132"/>
      <c r="J22" s="898"/>
      <c r="K22" s="898"/>
      <c r="L22" s="955"/>
      <c r="M22" s="132"/>
      <c r="N22" s="132"/>
      <c r="O22" s="132"/>
      <c r="P22" s="1641"/>
      <c r="Q22" s="956"/>
      <c r="R22" s="132"/>
    </row>
    <row r="23" spans="1:18" s="890" customFormat="1" ht="22.5" hidden="1" customHeight="1">
      <c r="A23" s="1531"/>
      <c r="B23" s="1909"/>
      <c r="C23" s="1942"/>
      <c r="D23" s="132"/>
      <c r="E23" s="194"/>
      <c r="F23" s="132"/>
      <c r="G23" s="860"/>
      <c r="H23" s="898"/>
      <c r="I23" s="132"/>
      <c r="J23" s="898"/>
      <c r="K23" s="898"/>
      <c r="L23" s="955"/>
      <c r="M23" s="132"/>
      <c r="N23" s="132"/>
      <c r="O23" s="132"/>
      <c r="P23" s="1641"/>
      <c r="Q23" s="956"/>
      <c r="R23" s="132"/>
    </row>
    <row r="24" spans="1:18" s="890" customFormat="1" ht="22.5" hidden="1" customHeight="1">
      <c r="A24" s="1531"/>
      <c r="B24" s="1909"/>
      <c r="C24" s="1942"/>
      <c r="D24" s="132"/>
      <c r="E24" s="194"/>
      <c r="F24" s="132"/>
      <c r="G24" s="860"/>
      <c r="H24" s="901"/>
      <c r="I24" s="132"/>
      <c r="J24" s="898"/>
      <c r="K24" s="898"/>
      <c r="L24" s="955"/>
      <c r="M24" s="132"/>
      <c r="N24" s="132"/>
      <c r="O24" s="132"/>
      <c r="P24" s="1641"/>
      <c r="Q24" s="956"/>
      <c r="R24" s="132"/>
    </row>
    <row r="25" spans="1:18" s="890" customFormat="1" ht="22.5" hidden="1" customHeight="1">
      <c r="A25" s="1531"/>
      <c r="B25" s="1909"/>
      <c r="C25" s="1942"/>
      <c r="D25" s="132"/>
      <c r="E25" s="194"/>
      <c r="F25" s="132"/>
      <c r="G25" s="860"/>
      <c r="H25" s="898"/>
      <c r="I25" s="132"/>
      <c r="J25" s="898"/>
      <c r="K25" s="898"/>
      <c r="L25" s="955"/>
      <c r="M25" s="132"/>
      <c r="N25" s="132"/>
      <c r="O25" s="132"/>
      <c r="P25" s="1641"/>
      <c r="Q25" s="956"/>
      <c r="R25" s="132"/>
    </row>
    <row r="26" spans="1:18" s="890" customFormat="1" ht="22.5" hidden="1" customHeight="1">
      <c r="A26" s="1531"/>
      <c r="B26" s="1909"/>
      <c r="C26" s="1942"/>
      <c r="D26" s="132"/>
      <c r="E26" s="194"/>
      <c r="F26" s="132"/>
      <c r="G26" s="860"/>
      <c r="H26" s="898"/>
      <c r="I26" s="132"/>
      <c r="J26" s="898"/>
      <c r="K26" s="898"/>
      <c r="L26" s="955"/>
      <c r="M26" s="132"/>
      <c r="N26" s="132"/>
      <c r="O26" s="132"/>
      <c r="P26" s="1641"/>
      <c r="Q26" s="956"/>
      <c r="R26" s="132"/>
    </row>
    <row r="27" spans="1:18" s="890" customFormat="1" ht="22.5" hidden="1" customHeight="1">
      <c r="A27" s="1531"/>
      <c r="B27" s="1909"/>
      <c r="C27" s="1942"/>
      <c r="D27" s="132"/>
      <c r="E27" s="194"/>
      <c r="F27" s="132"/>
      <c r="G27" s="860"/>
      <c r="H27" s="898"/>
      <c r="I27" s="132"/>
      <c r="J27" s="898"/>
      <c r="K27" s="898"/>
      <c r="L27" s="955"/>
      <c r="M27" s="132"/>
      <c r="N27" s="132"/>
      <c r="O27" s="132"/>
      <c r="P27" s="1641"/>
      <c r="Q27" s="956"/>
      <c r="R27" s="901"/>
    </row>
    <row r="28" spans="1:18" s="890" customFormat="1" ht="22.5" hidden="1" customHeight="1">
      <c r="A28" s="1531"/>
      <c r="B28" s="1909"/>
      <c r="C28" s="1942"/>
      <c r="D28" s="132"/>
      <c r="E28" s="194"/>
      <c r="F28" s="132"/>
      <c r="G28" s="860"/>
      <c r="H28" s="898"/>
      <c r="I28" s="132"/>
      <c r="J28" s="898"/>
      <c r="K28" s="898"/>
      <c r="L28" s="955"/>
      <c r="M28" s="132"/>
      <c r="N28" s="132"/>
      <c r="O28" s="132"/>
      <c r="P28" s="1641"/>
      <c r="Q28" s="956"/>
      <c r="R28" s="132"/>
    </row>
    <row r="29" spans="1:18" s="890" customFormat="1" ht="22.5" hidden="1" customHeight="1">
      <c r="A29" s="1531"/>
      <c r="B29" s="1909"/>
      <c r="C29" s="1942"/>
      <c r="D29" s="132"/>
      <c r="E29" s="194"/>
      <c r="F29" s="132"/>
      <c r="G29" s="860"/>
      <c r="H29" s="901"/>
      <c r="I29" s="132"/>
      <c r="J29" s="898"/>
      <c r="K29" s="898"/>
      <c r="L29" s="955"/>
      <c r="M29" s="132"/>
      <c r="N29" s="132"/>
      <c r="O29" s="132"/>
      <c r="P29" s="1641"/>
      <c r="Q29" s="956"/>
      <c r="R29" s="901"/>
    </row>
    <row r="30" spans="1:18" s="890" customFormat="1" ht="22.5" customHeight="1">
      <c r="A30" s="1531"/>
      <c r="B30" s="1909">
        <v>14</v>
      </c>
      <c r="C30" s="1942"/>
      <c r="D30" s="132" t="s">
        <v>54</v>
      </c>
      <c r="E30" s="194"/>
      <c r="F30" s="132"/>
      <c r="G30" s="860" t="s">
        <v>56</v>
      </c>
      <c r="H30" s="901" t="s">
        <v>59</v>
      </c>
      <c r="I30" s="132"/>
      <c r="J30" s="898" t="s">
        <v>43</v>
      </c>
      <c r="K30" s="898" t="s">
        <v>44</v>
      </c>
      <c r="L30" s="955">
        <v>2008</v>
      </c>
      <c r="M30" s="132"/>
      <c r="N30" s="132"/>
      <c r="O30" s="132" t="s">
        <v>45</v>
      </c>
      <c r="P30" s="1641">
        <v>1</v>
      </c>
      <c r="Q30" s="956">
        <v>3590240</v>
      </c>
      <c r="R30" s="132"/>
    </row>
    <row r="31" spans="1:18" s="890" customFormat="1" ht="22.5" customHeight="1">
      <c r="A31" s="1531"/>
      <c r="B31" s="1909">
        <v>15</v>
      </c>
      <c r="C31" s="1942"/>
      <c r="D31" s="132" t="s">
        <v>54</v>
      </c>
      <c r="E31" s="194"/>
      <c r="F31" s="132"/>
      <c r="G31" s="860" t="s">
        <v>56</v>
      </c>
      <c r="H31" s="898" t="s">
        <v>57</v>
      </c>
      <c r="I31" s="132"/>
      <c r="J31" s="898" t="s">
        <v>43</v>
      </c>
      <c r="K31" s="898" t="s">
        <v>44</v>
      </c>
      <c r="L31" s="955">
        <v>2008</v>
      </c>
      <c r="M31" s="132"/>
      <c r="N31" s="132"/>
      <c r="O31" s="132" t="s">
        <v>45</v>
      </c>
      <c r="P31" s="1641">
        <v>1</v>
      </c>
      <c r="Q31" s="956">
        <v>4607240</v>
      </c>
      <c r="R31" s="901"/>
    </row>
    <row r="32" spans="1:18" s="890" customFormat="1" ht="22.5" hidden="1" customHeight="1">
      <c r="A32" s="1531"/>
      <c r="B32" s="1909"/>
      <c r="C32" s="1942"/>
      <c r="D32" s="132"/>
      <c r="E32" s="194"/>
      <c r="F32" s="132"/>
      <c r="G32" s="860"/>
      <c r="H32" s="898"/>
      <c r="I32" s="132"/>
      <c r="J32" s="898"/>
      <c r="K32" s="898"/>
      <c r="L32" s="955"/>
      <c r="M32" s="132"/>
      <c r="N32" s="132"/>
      <c r="O32" s="132"/>
      <c r="P32" s="1641"/>
      <c r="Q32" s="957"/>
      <c r="R32" s="901"/>
    </row>
    <row r="33" spans="1:18" s="890" customFormat="1" ht="22.5" hidden="1" customHeight="1">
      <c r="A33" s="1531"/>
      <c r="B33" s="1919"/>
      <c r="C33" s="2154"/>
      <c r="D33" s="187"/>
      <c r="E33" s="902"/>
      <c r="F33" s="187"/>
      <c r="G33" s="903"/>
      <c r="H33" s="904"/>
      <c r="I33" s="187"/>
      <c r="J33" s="904"/>
      <c r="K33" s="904"/>
      <c r="L33" s="958"/>
      <c r="M33" s="187"/>
      <c r="N33" s="187"/>
      <c r="O33" s="187"/>
      <c r="P33" s="1642"/>
      <c r="Q33" s="959"/>
      <c r="R33" s="187"/>
    </row>
    <row r="34" spans="1:18" s="914" customFormat="1" ht="20.100000000000001" hidden="1" customHeight="1">
      <c r="A34" s="194"/>
      <c r="B34" s="1601"/>
      <c r="C34" s="1601"/>
      <c r="D34" s="194"/>
      <c r="E34" s="194"/>
      <c r="F34" s="194"/>
      <c r="G34" s="909"/>
      <c r="H34" s="913"/>
      <c r="I34" s="194"/>
      <c r="J34" s="233"/>
      <c r="K34" s="233"/>
      <c r="L34" s="960"/>
      <c r="M34" s="194"/>
      <c r="N34" s="194"/>
      <c r="O34" s="194"/>
      <c r="P34" s="961"/>
      <c r="Q34" s="962"/>
      <c r="R34" s="194"/>
    </row>
    <row r="35" spans="1:18" s="914" customFormat="1" ht="3.75" hidden="1" customHeight="1">
      <c r="A35" s="194"/>
      <c r="B35" s="1601"/>
      <c r="C35" s="1601"/>
      <c r="D35" s="194"/>
      <c r="E35" s="194"/>
      <c r="F35" s="194"/>
      <c r="G35" s="909"/>
      <c r="H35" s="913"/>
      <c r="I35" s="194"/>
      <c r="J35" s="233"/>
      <c r="K35" s="233"/>
      <c r="L35" s="960"/>
      <c r="M35" s="194"/>
      <c r="N35" s="194"/>
      <c r="O35" s="194"/>
      <c r="P35" s="1601"/>
      <c r="Q35" s="963"/>
      <c r="R35" s="194"/>
    </row>
    <row r="36" spans="1:18" s="1531" customFormat="1" ht="29.25" hidden="1" customHeight="1">
      <c r="B36" s="1932"/>
      <c r="C36" s="1933"/>
      <c r="D36" s="1933"/>
      <c r="E36" s="1933"/>
      <c r="F36" s="1934"/>
      <c r="G36" s="1932"/>
      <c r="H36" s="1933"/>
      <c r="I36" s="1934"/>
      <c r="J36" s="1929"/>
      <c r="K36" s="1929"/>
      <c r="L36" s="1929"/>
      <c r="M36" s="1929"/>
      <c r="N36" s="1929"/>
      <c r="O36" s="1929"/>
      <c r="P36" s="1925"/>
      <c r="Q36" s="1926"/>
      <c r="R36" s="1929"/>
    </row>
    <row r="37" spans="1:18" s="1531" customFormat="1" ht="29.25" hidden="1" customHeight="1">
      <c r="B37" s="1925"/>
      <c r="C37" s="1926"/>
      <c r="D37" s="1929"/>
      <c r="E37" s="1925"/>
      <c r="F37" s="1926"/>
      <c r="G37" s="1929"/>
      <c r="H37" s="1929"/>
      <c r="I37" s="1929"/>
      <c r="J37" s="1930"/>
      <c r="K37" s="1930"/>
      <c r="L37" s="1930"/>
      <c r="M37" s="1930"/>
      <c r="N37" s="1930"/>
      <c r="O37" s="1930"/>
      <c r="P37" s="1927"/>
      <c r="Q37" s="1928"/>
      <c r="R37" s="1930"/>
    </row>
    <row r="38" spans="1:18" s="1531" customFormat="1" ht="29.25" hidden="1" customHeight="1">
      <c r="B38" s="1927"/>
      <c r="C38" s="1928"/>
      <c r="D38" s="1931"/>
      <c r="E38" s="1927"/>
      <c r="F38" s="1928"/>
      <c r="G38" s="1931"/>
      <c r="H38" s="1931"/>
      <c r="I38" s="1931"/>
      <c r="J38" s="1931"/>
      <c r="K38" s="1931"/>
      <c r="L38" s="1931"/>
      <c r="M38" s="1931"/>
      <c r="N38" s="1931"/>
      <c r="O38" s="1931"/>
      <c r="P38" s="1640"/>
      <c r="Q38" s="1640"/>
      <c r="R38" s="1931"/>
    </row>
    <row r="39" spans="1:18" s="1531" customFormat="1" ht="11.25" hidden="1" customHeight="1">
      <c r="B39" s="1916"/>
      <c r="C39" s="1917"/>
      <c r="D39" s="1649"/>
      <c r="E39" s="1916"/>
      <c r="F39" s="191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</row>
    <row r="40" spans="1:18" s="890" customFormat="1" ht="8.25" hidden="1" customHeight="1">
      <c r="A40" s="1531"/>
      <c r="B40" s="1915"/>
      <c r="C40" s="1913"/>
      <c r="D40" s="1913"/>
      <c r="E40" s="1913"/>
      <c r="F40" s="1913"/>
      <c r="G40" s="1913"/>
      <c r="H40" s="1913"/>
      <c r="I40" s="1913"/>
      <c r="J40" s="1913"/>
      <c r="K40" s="1913"/>
      <c r="L40" s="1913"/>
      <c r="M40" s="1913"/>
      <c r="N40" s="1913"/>
      <c r="O40" s="1913"/>
      <c r="P40" s="1913"/>
      <c r="Q40" s="1913"/>
      <c r="R40" s="1914"/>
    </row>
    <row r="41" spans="1:18" s="890" customFormat="1" ht="19.5" hidden="1" customHeight="1">
      <c r="A41" s="1531"/>
      <c r="B41" s="1915"/>
      <c r="C41" s="1914"/>
      <c r="D41" s="121"/>
      <c r="E41" s="892"/>
      <c r="F41" s="121"/>
      <c r="G41" s="893"/>
      <c r="H41" s="894"/>
      <c r="I41" s="121"/>
      <c r="J41" s="894"/>
      <c r="K41" s="894"/>
      <c r="L41" s="953"/>
      <c r="M41" s="121"/>
      <c r="N41" s="121"/>
      <c r="O41" s="121"/>
      <c r="P41" s="1608"/>
      <c r="Q41" s="954"/>
      <c r="R41" s="121"/>
    </row>
    <row r="42" spans="1:18" s="890" customFormat="1" ht="19.5" hidden="1" customHeight="1">
      <c r="A42" s="1531"/>
      <c r="B42" s="1909"/>
      <c r="C42" s="1942"/>
      <c r="D42" s="132"/>
      <c r="E42" s="194"/>
      <c r="F42" s="132"/>
      <c r="G42" s="860"/>
      <c r="H42" s="898"/>
      <c r="I42" s="132"/>
      <c r="J42" s="898"/>
      <c r="K42" s="898"/>
      <c r="L42" s="955"/>
      <c r="M42" s="132"/>
      <c r="N42" s="132"/>
      <c r="O42" s="132"/>
      <c r="P42" s="1641"/>
      <c r="Q42" s="956"/>
      <c r="R42" s="132"/>
    </row>
    <row r="43" spans="1:18" s="890" customFormat="1" ht="19.5" customHeight="1">
      <c r="A43" s="1531"/>
      <c r="B43" s="1909">
        <v>20</v>
      </c>
      <c r="C43" s="1942"/>
      <c r="D43" s="132" t="s">
        <v>259</v>
      </c>
      <c r="E43" s="194"/>
      <c r="F43" s="132"/>
      <c r="G43" s="860" t="s">
        <v>260</v>
      </c>
      <c r="H43" s="898" t="s">
        <v>1200</v>
      </c>
      <c r="I43" s="132"/>
      <c r="J43" s="898" t="s">
        <v>43</v>
      </c>
      <c r="K43" s="898" t="s">
        <v>44</v>
      </c>
      <c r="L43" s="955">
        <v>2008</v>
      </c>
      <c r="M43" s="132"/>
      <c r="N43" s="132"/>
      <c r="O43" s="132" t="s">
        <v>45</v>
      </c>
      <c r="P43" s="1641">
        <v>1</v>
      </c>
      <c r="Q43" s="956">
        <v>2974643</v>
      </c>
      <c r="R43" s="132"/>
    </row>
    <row r="44" spans="1:18" s="890" customFormat="1" ht="19.5" customHeight="1">
      <c r="A44" s="1531"/>
      <c r="B44" s="1909">
        <v>21</v>
      </c>
      <c r="C44" s="1942"/>
      <c r="D44" s="132" t="s">
        <v>175</v>
      </c>
      <c r="E44" s="194"/>
      <c r="F44" s="132"/>
      <c r="G44" s="860" t="s">
        <v>176</v>
      </c>
      <c r="H44" s="898" t="s">
        <v>1201</v>
      </c>
      <c r="I44" s="132"/>
      <c r="J44" s="898" t="s">
        <v>43</v>
      </c>
      <c r="K44" s="898" t="s">
        <v>44</v>
      </c>
      <c r="L44" s="955">
        <v>2008</v>
      </c>
      <c r="M44" s="132"/>
      <c r="N44" s="132"/>
      <c r="O44" s="132" t="s">
        <v>45</v>
      </c>
      <c r="P44" s="1641">
        <v>1</v>
      </c>
      <c r="Q44" s="956">
        <v>38959240</v>
      </c>
      <c r="R44" s="132"/>
    </row>
    <row r="45" spans="1:18" s="890" customFormat="1" ht="19.5" customHeight="1">
      <c r="A45" s="1531"/>
      <c r="B45" s="1909">
        <v>22</v>
      </c>
      <c r="C45" s="1942"/>
      <c r="D45" s="132" t="s">
        <v>649</v>
      </c>
      <c r="E45" s="194"/>
      <c r="F45" s="132"/>
      <c r="G45" s="860" t="s">
        <v>650</v>
      </c>
      <c r="H45" s="898" t="s">
        <v>1202</v>
      </c>
      <c r="I45" s="132"/>
      <c r="J45" s="898" t="s">
        <v>43</v>
      </c>
      <c r="K45" s="898" t="s">
        <v>44</v>
      </c>
      <c r="L45" s="955">
        <v>2008</v>
      </c>
      <c r="M45" s="132"/>
      <c r="N45" s="132"/>
      <c r="O45" s="132" t="s">
        <v>45</v>
      </c>
      <c r="P45" s="1641">
        <v>1</v>
      </c>
      <c r="Q45" s="956">
        <v>4042240</v>
      </c>
      <c r="R45" s="901"/>
    </row>
    <row r="46" spans="1:18" s="890" customFormat="1" ht="19.5" hidden="1" customHeight="1">
      <c r="A46" s="1531"/>
      <c r="B46" s="1909"/>
      <c r="C46" s="1942"/>
      <c r="D46" s="132"/>
      <c r="E46" s="194"/>
      <c r="F46" s="132"/>
      <c r="G46" s="860"/>
      <c r="H46" s="898"/>
      <c r="I46" s="132"/>
      <c r="J46" s="898"/>
      <c r="K46" s="898"/>
      <c r="L46" s="955"/>
      <c r="M46" s="132"/>
      <c r="N46" s="132"/>
      <c r="O46" s="132"/>
      <c r="P46" s="1641"/>
      <c r="Q46" s="956"/>
      <c r="R46" s="901"/>
    </row>
    <row r="47" spans="1:18" s="890" customFormat="1" ht="19.5" hidden="1" customHeight="1">
      <c r="A47" s="1531"/>
      <c r="B47" s="1909"/>
      <c r="C47" s="1942"/>
      <c r="D47" s="132"/>
      <c r="E47" s="194"/>
      <c r="F47" s="132"/>
      <c r="G47" s="860"/>
      <c r="H47" s="898"/>
      <c r="I47" s="132"/>
      <c r="J47" s="898"/>
      <c r="K47" s="898"/>
      <c r="L47" s="955"/>
      <c r="M47" s="132"/>
      <c r="N47" s="132"/>
      <c r="O47" s="132"/>
      <c r="P47" s="1641"/>
      <c r="Q47" s="956"/>
      <c r="R47" s="901"/>
    </row>
    <row r="48" spans="1:18" s="890" customFormat="1" ht="19.5" hidden="1" customHeight="1">
      <c r="A48" s="1531"/>
      <c r="B48" s="1909"/>
      <c r="C48" s="1942"/>
      <c r="D48" s="132"/>
      <c r="E48" s="194"/>
      <c r="F48" s="132"/>
      <c r="G48" s="860"/>
      <c r="H48" s="898"/>
      <c r="I48" s="132"/>
      <c r="J48" s="898"/>
      <c r="K48" s="898"/>
      <c r="L48" s="955"/>
      <c r="M48" s="132"/>
      <c r="N48" s="132"/>
      <c r="O48" s="132"/>
      <c r="P48" s="1641"/>
      <c r="Q48" s="956"/>
      <c r="R48" s="901"/>
    </row>
    <row r="49" spans="1:18" s="890" customFormat="1" ht="19.5" hidden="1" customHeight="1">
      <c r="A49" s="1531"/>
      <c r="B49" s="1909"/>
      <c r="C49" s="1942"/>
      <c r="D49" s="132"/>
      <c r="E49" s="194"/>
      <c r="F49" s="132"/>
      <c r="G49" s="860"/>
      <c r="H49" s="898"/>
      <c r="I49" s="132"/>
      <c r="J49" s="898"/>
      <c r="K49" s="898"/>
      <c r="L49" s="964"/>
      <c r="M49" s="965"/>
      <c r="N49" s="965"/>
      <c r="O49" s="965"/>
      <c r="P49" s="1645"/>
      <c r="Q49" s="967"/>
      <c r="R49" s="901"/>
    </row>
    <row r="50" spans="1:18" s="890" customFormat="1" ht="19.5" hidden="1" customHeight="1">
      <c r="A50" s="1531"/>
      <c r="B50" s="1909"/>
      <c r="C50" s="1942"/>
      <c r="D50" s="132"/>
      <c r="E50" s="194"/>
      <c r="F50" s="132"/>
      <c r="G50" s="860"/>
      <c r="H50" s="898"/>
      <c r="I50" s="132"/>
      <c r="J50" s="898"/>
      <c r="K50" s="898"/>
      <c r="L50" s="964"/>
      <c r="M50" s="965"/>
      <c r="N50" s="965"/>
      <c r="O50" s="965"/>
      <c r="P50" s="1645"/>
      <c r="Q50" s="967"/>
      <c r="R50" s="132"/>
    </row>
    <row r="51" spans="1:18" s="890" customFormat="1" ht="19.5" hidden="1" customHeight="1">
      <c r="A51" s="1531"/>
      <c r="B51" s="1909"/>
      <c r="C51" s="1942"/>
      <c r="D51" s="132"/>
      <c r="E51" s="194"/>
      <c r="F51" s="132"/>
      <c r="G51" s="860"/>
      <c r="H51" s="898"/>
      <c r="I51" s="132"/>
      <c r="J51" s="898"/>
      <c r="K51" s="898"/>
      <c r="L51" s="955"/>
      <c r="M51" s="132"/>
      <c r="N51" s="132"/>
      <c r="O51" s="132"/>
      <c r="P51" s="1641"/>
      <c r="Q51" s="956"/>
      <c r="R51" s="901"/>
    </row>
    <row r="52" spans="1:18" s="890" customFormat="1" ht="19.5" customHeight="1">
      <c r="A52" s="1531"/>
      <c r="B52" s="1909">
        <v>29</v>
      </c>
      <c r="C52" s="1942"/>
      <c r="D52" s="132" t="s">
        <v>51</v>
      </c>
      <c r="E52" s="194"/>
      <c r="F52" s="132"/>
      <c r="G52" s="860" t="s">
        <v>53</v>
      </c>
      <c r="H52" s="898" t="s">
        <v>1194</v>
      </c>
      <c r="I52" s="132"/>
      <c r="J52" s="898" t="s">
        <v>43</v>
      </c>
      <c r="K52" s="898" t="s">
        <v>44</v>
      </c>
      <c r="L52" s="955">
        <v>2010</v>
      </c>
      <c r="M52" s="132"/>
      <c r="N52" s="132"/>
      <c r="O52" s="132" t="s">
        <v>45</v>
      </c>
      <c r="P52" s="1641">
        <v>1</v>
      </c>
      <c r="Q52" s="956">
        <v>1711875</v>
      </c>
      <c r="R52" s="132"/>
    </row>
    <row r="53" spans="1:18" s="890" customFormat="1" ht="19.5" hidden="1" customHeight="1">
      <c r="A53" s="1531"/>
      <c r="B53" s="1909"/>
      <c r="C53" s="1942"/>
      <c r="D53" s="132"/>
      <c r="E53" s="194"/>
      <c r="F53" s="132"/>
      <c r="G53" s="860"/>
      <c r="H53" s="901"/>
      <c r="I53" s="132"/>
      <c r="J53" s="898"/>
      <c r="K53" s="898"/>
      <c r="L53" s="955"/>
      <c r="M53" s="132"/>
      <c r="N53" s="132"/>
      <c r="O53" s="132"/>
      <c r="P53" s="1641"/>
      <c r="Q53" s="956"/>
      <c r="R53" s="132"/>
    </row>
    <row r="54" spans="1:18" s="975" customFormat="1" ht="19.5" customHeight="1">
      <c r="A54" s="968"/>
      <c r="B54" s="2158">
        <v>31</v>
      </c>
      <c r="C54" s="2159"/>
      <c r="D54" s="969" t="s">
        <v>157</v>
      </c>
      <c r="E54" s="970"/>
      <c r="F54" s="969"/>
      <c r="G54" s="971" t="s">
        <v>829</v>
      </c>
      <c r="H54" s="972" t="s">
        <v>42</v>
      </c>
      <c r="I54" s="969"/>
      <c r="J54" s="972" t="s">
        <v>85</v>
      </c>
      <c r="K54" s="972" t="s">
        <v>44</v>
      </c>
      <c r="L54" s="973">
        <v>2011</v>
      </c>
      <c r="M54" s="969"/>
      <c r="N54" s="969"/>
      <c r="O54" s="969" t="s">
        <v>45</v>
      </c>
      <c r="P54" s="1647">
        <v>1</v>
      </c>
      <c r="Q54" s="974">
        <v>53460000</v>
      </c>
      <c r="R54" s="969"/>
    </row>
    <row r="55" spans="1:18" s="890" customFormat="1" ht="19.5" hidden="1" customHeight="1">
      <c r="A55" s="1531"/>
      <c r="B55" s="1909"/>
      <c r="C55" s="1942"/>
      <c r="D55" s="132"/>
      <c r="E55" s="194"/>
      <c r="F55" s="132"/>
      <c r="G55" s="860"/>
      <c r="H55" s="898"/>
      <c r="I55" s="132"/>
      <c r="J55" s="898"/>
      <c r="K55" s="898"/>
      <c r="L55" s="955"/>
      <c r="M55" s="132"/>
      <c r="N55" s="132"/>
      <c r="O55" s="132"/>
      <c r="P55" s="1641"/>
      <c r="Q55" s="956"/>
      <c r="R55" s="132"/>
    </row>
    <row r="56" spans="1:18" s="890" customFormat="1" ht="19.5" hidden="1" customHeight="1">
      <c r="A56" s="1531"/>
      <c r="B56" s="1909"/>
      <c r="C56" s="1942"/>
      <c r="D56" s="132"/>
      <c r="E56" s="194"/>
      <c r="F56" s="132"/>
      <c r="G56" s="860"/>
      <c r="H56" s="898"/>
      <c r="I56" s="132"/>
      <c r="J56" s="898"/>
      <c r="K56" s="898"/>
      <c r="L56" s="964"/>
      <c r="M56" s="965"/>
      <c r="N56" s="965"/>
      <c r="O56" s="965"/>
      <c r="P56" s="1645"/>
      <c r="Q56" s="967"/>
      <c r="R56" s="132"/>
    </row>
    <row r="57" spans="1:18" s="890" customFormat="1" ht="19.5" hidden="1" customHeight="1">
      <c r="A57" s="1531"/>
      <c r="B57" s="1909"/>
      <c r="C57" s="1942"/>
      <c r="D57" s="132"/>
      <c r="E57" s="194"/>
      <c r="F57" s="132"/>
      <c r="G57" s="860"/>
      <c r="H57" s="898"/>
      <c r="I57" s="132"/>
      <c r="J57" s="898"/>
      <c r="K57" s="898"/>
      <c r="L57" s="964"/>
      <c r="M57" s="965"/>
      <c r="N57" s="965"/>
      <c r="O57" s="965"/>
      <c r="P57" s="1645"/>
      <c r="Q57" s="967"/>
      <c r="R57" s="132"/>
    </row>
    <row r="58" spans="1:18" s="890" customFormat="1" ht="19.5" customHeight="1">
      <c r="A58" s="1531"/>
      <c r="B58" s="1909">
        <v>35</v>
      </c>
      <c r="C58" s="1942"/>
      <c r="D58" s="132"/>
      <c r="E58" s="194"/>
      <c r="F58" s="132"/>
      <c r="G58" s="860" t="s">
        <v>393</v>
      </c>
      <c r="H58" s="898" t="s">
        <v>42</v>
      </c>
      <c r="I58" s="132"/>
      <c r="J58" s="898" t="s">
        <v>197</v>
      </c>
      <c r="K58" s="898"/>
      <c r="L58" s="853">
        <v>2006</v>
      </c>
      <c r="M58" s="198"/>
      <c r="N58" s="198"/>
      <c r="O58" s="198" t="s">
        <v>242</v>
      </c>
      <c r="P58" s="1652">
        <v>1</v>
      </c>
      <c r="Q58" s="976">
        <v>3000000</v>
      </c>
      <c r="R58" s="132"/>
    </row>
    <row r="59" spans="1:18" s="890" customFormat="1" ht="19.5" hidden="1" customHeight="1">
      <c r="A59" s="1531"/>
      <c r="B59" s="1909"/>
      <c r="C59" s="1942"/>
      <c r="D59" s="132"/>
      <c r="E59" s="194"/>
      <c r="F59" s="132"/>
      <c r="G59" s="860"/>
      <c r="H59" s="898"/>
      <c r="I59" s="132"/>
      <c r="J59" s="898"/>
      <c r="K59" s="898"/>
      <c r="L59" s="786"/>
      <c r="M59" s="776"/>
      <c r="N59" s="776"/>
      <c r="O59" s="776"/>
      <c r="P59" s="1618"/>
      <c r="Q59" s="976"/>
      <c r="R59" s="132"/>
    </row>
    <row r="60" spans="1:18" s="890" customFormat="1" ht="19.5" hidden="1" customHeight="1">
      <c r="A60" s="1531"/>
      <c r="B60" s="1909"/>
      <c r="C60" s="1942"/>
      <c r="D60" s="132"/>
      <c r="E60" s="194"/>
      <c r="F60" s="132"/>
      <c r="G60" s="860"/>
      <c r="H60" s="901"/>
      <c r="I60" s="132"/>
      <c r="J60" s="898"/>
      <c r="K60" s="898"/>
      <c r="L60" s="786"/>
      <c r="M60" s="776"/>
      <c r="N60" s="776"/>
      <c r="O60" s="776"/>
      <c r="P60" s="1618"/>
      <c r="Q60" s="976"/>
      <c r="R60" s="132"/>
    </row>
    <row r="61" spans="1:18" s="890" customFormat="1" ht="19.5" customHeight="1">
      <c r="A61" s="1531"/>
      <c r="B61" s="1909">
        <v>38</v>
      </c>
      <c r="C61" s="1942"/>
      <c r="D61" s="132"/>
      <c r="E61" s="194"/>
      <c r="F61" s="132"/>
      <c r="G61" s="860" t="s">
        <v>1208</v>
      </c>
      <c r="H61" s="898"/>
      <c r="I61" s="132"/>
      <c r="J61" s="898"/>
      <c r="K61" s="898"/>
      <c r="L61" s="786">
        <v>2007</v>
      </c>
      <c r="M61" s="776"/>
      <c r="N61" s="776"/>
      <c r="O61" s="776" t="s">
        <v>242</v>
      </c>
      <c r="P61" s="1618">
        <v>2</v>
      </c>
      <c r="Q61" s="976">
        <v>1000000</v>
      </c>
      <c r="R61" s="132"/>
    </row>
    <row r="62" spans="1:18" s="890" customFormat="1" ht="19.5" hidden="1" customHeight="1">
      <c r="A62" s="1531"/>
      <c r="B62" s="1909"/>
      <c r="C62" s="1942"/>
      <c r="D62" s="132"/>
      <c r="E62" s="194"/>
      <c r="F62" s="132"/>
      <c r="G62" s="860"/>
      <c r="H62" s="898"/>
      <c r="I62" s="132"/>
      <c r="J62" s="898"/>
      <c r="K62" s="898"/>
      <c r="L62" s="786"/>
      <c r="M62" s="776"/>
      <c r="N62" s="776"/>
      <c r="O62" s="776"/>
      <c r="P62" s="1618"/>
      <c r="Q62" s="976"/>
      <c r="R62" s="132"/>
    </row>
    <row r="63" spans="1:18" s="890" customFormat="1" ht="19.5" customHeight="1">
      <c r="A63" s="1531"/>
      <c r="B63" s="1909">
        <v>40</v>
      </c>
      <c r="C63" s="1942"/>
      <c r="D63" s="132"/>
      <c r="E63" s="194"/>
      <c r="F63" s="132"/>
      <c r="G63" s="860" t="s">
        <v>1210</v>
      </c>
      <c r="H63" s="898"/>
      <c r="I63" s="132"/>
      <c r="J63" s="898"/>
      <c r="K63" s="898"/>
      <c r="L63" s="786">
        <v>2007</v>
      </c>
      <c r="M63" s="776"/>
      <c r="N63" s="776"/>
      <c r="O63" s="776" t="s">
        <v>242</v>
      </c>
      <c r="P63" s="1618">
        <v>1</v>
      </c>
      <c r="Q63" s="976">
        <v>2000000</v>
      </c>
      <c r="R63" s="132"/>
    </row>
    <row r="64" spans="1:18" s="890" customFormat="1" ht="19.5" customHeight="1">
      <c r="A64" s="1531"/>
      <c r="B64" s="1919">
        <v>41</v>
      </c>
      <c r="C64" s="2154"/>
      <c r="D64" s="187"/>
      <c r="E64" s="902"/>
      <c r="F64" s="187"/>
      <c r="G64" s="903" t="s">
        <v>1211</v>
      </c>
      <c r="H64" s="904"/>
      <c r="I64" s="187"/>
      <c r="J64" s="904"/>
      <c r="K64" s="904"/>
      <c r="L64" s="977">
        <v>2007</v>
      </c>
      <c r="M64" s="830"/>
      <c r="N64" s="830"/>
      <c r="O64" s="830" t="s">
        <v>242</v>
      </c>
      <c r="P64" s="1616">
        <v>1</v>
      </c>
      <c r="Q64" s="979">
        <v>1500000</v>
      </c>
      <c r="R64" s="187"/>
    </row>
    <row r="65" spans="1:19" s="914" customFormat="1" ht="33.75" hidden="1" customHeight="1">
      <c r="A65" s="194"/>
      <c r="B65" s="1601"/>
      <c r="C65" s="1601"/>
      <c r="D65" s="194"/>
      <c r="E65" s="194"/>
      <c r="F65" s="194"/>
      <c r="G65" s="909"/>
      <c r="H65" s="913"/>
      <c r="I65" s="194"/>
      <c r="J65" s="233"/>
      <c r="K65" s="233"/>
      <c r="L65" s="960"/>
      <c r="M65" s="194"/>
      <c r="N65" s="194"/>
      <c r="O65" s="194"/>
      <c r="P65" s="961"/>
      <c r="Q65" s="962"/>
      <c r="R65" s="194"/>
    </row>
    <row r="66" spans="1:19" s="914" customFormat="1" ht="39.75" hidden="1" customHeight="1">
      <c r="A66" s="194"/>
      <c r="B66" s="1601"/>
      <c r="C66" s="1601"/>
      <c r="D66" s="194"/>
      <c r="E66" s="194"/>
      <c r="F66" s="194"/>
      <c r="G66" s="909"/>
      <c r="H66" s="913"/>
      <c r="I66" s="194"/>
      <c r="J66" s="233"/>
      <c r="K66" s="233"/>
      <c r="L66" s="960"/>
      <c r="M66" s="194"/>
      <c r="N66" s="194"/>
      <c r="O66" s="194"/>
      <c r="P66" s="1601"/>
      <c r="Q66" s="963"/>
      <c r="R66" s="194"/>
    </row>
    <row r="67" spans="1:19" s="1531" customFormat="1" ht="29.25" hidden="1" customHeight="1">
      <c r="B67" s="1932"/>
      <c r="C67" s="1933"/>
      <c r="D67" s="1933"/>
      <c r="E67" s="1933"/>
      <c r="F67" s="1934"/>
      <c r="G67" s="1932"/>
      <c r="H67" s="1933"/>
      <c r="I67" s="1934"/>
      <c r="J67" s="1929"/>
      <c r="K67" s="1929"/>
      <c r="L67" s="1929"/>
      <c r="M67" s="1929"/>
      <c r="N67" s="1929"/>
      <c r="O67" s="1929"/>
      <c r="P67" s="1925"/>
      <c r="Q67" s="1926"/>
      <c r="R67" s="1929"/>
    </row>
    <row r="68" spans="1:19" s="1531" customFormat="1" ht="29.25" hidden="1" customHeight="1">
      <c r="B68" s="1925"/>
      <c r="C68" s="1926"/>
      <c r="D68" s="1929"/>
      <c r="E68" s="1925"/>
      <c r="F68" s="1926"/>
      <c r="G68" s="1929"/>
      <c r="H68" s="1929"/>
      <c r="I68" s="1929"/>
      <c r="J68" s="1930"/>
      <c r="K68" s="1930"/>
      <c r="L68" s="1930"/>
      <c r="M68" s="1930"/>
      <c r="N68" s="1930"/>
      <c r="O68" s="1930"/>
      <c r="P68" s="1927"/>
      <c r="Q68" s="1928"/>
      <c r="R68" s="1930"/>
    </row>
    <row r="69" spans="1:19" s="1531" customFormat="1" ht="29.25" hidden="1" customHeight="1">
      <c r="B69" s="1927"/>
      <c r="C69" s="1928"/>
      <c r="D69" s="1931"/>
      <c r="E69" s="1927"/>
      <c r="F69" s="1928"/>
      <c r="G69" s="1931"/>
      <c r="H69" s="1931"/>
      <c r="I69" s="1931"/>
      <c r="J69" s="1931"/>
      <c r="K69" s="1931"/>
      <c r="L69" s="1931"/>
      <c r="M69" s="1931"/>
      <c r="N69" s="1931"/>
      <c r="O69" s="1931"/>
      <c r="P69" s="1640"/>
      <c r="Q69" s="1640"/>
      <c r="R69" s="1931"/>
    </row>
    <row r="70" spans="1:19" s="1531" customFormat="1" ht="11.25" hidden="1" customHeight="1">
      <c r="B70" s="1916"/>
      <c r="C70" s="1917"/>
      <c r="D70" s="1649"/>
      <c r="E70" s="1916"/>
      <c r="F70" s="1917"/>
      <c r="G70" s="887"/>
      <c r="H70" s="887"/>
      <c r="I70" s="887"/>
      <c r="J70" s="887"/>
      <c r="K70" s="887"/>
      <c r="L70" s="887"/>
      <c r="M70" s="887"/>
      <c r="N70" s="887"/>
      <c r="O70" s="887"/>
      <c r="P70" s="887"/>
      <c r="Q70" s="887"/>
      <c r="R70" s="887"/>
    </row>
    <row r="71" spans="1:19" s="890" customFormat="1" ht="8.25" hidden="1" customHeight="1">
      <c r="A71" s="1531"/>
      <c r="B71" s="1915"/>
      <c r="C71" s="1913"/>
      <c r="D71" s="1913"/>
      <c r="E71" s="1913"/>
      <c r="F71" s="1913"/>
      <c r="G71" s="1913"/>
      <c r="H71" s="1913"/>
      <c r="I71" s="1913"/>
      <c r="J71" s="1913"/>
      <c r="K71" s="1913"/>
      <c r="L71" s="1913"/>
      <c r="M71" s="1913"/>
      <c r="N71" s="1913"/>
      <c r="O71" s="1913"/>
      <c r="P71" s="1913"/>
      <c r="Q71" s="1913"/>
      <c r="R71" s="1914"/>
    </row>
    <row r="72" spans="1:19" s="890" customFormat="1" ht="21" hidden="1" customHeight="1">
      <c r="A72" s="1531"/>
      <c r="B72" s="1915"/>
      <c r="C72" s="1914"/>
      <c r="D72" s="121"/>
      <c r="E72" s="892"/>
      <c r="F72" s="121"/>
      <c r="G72" s="893"/>
      <c r="H72" s="894"/>
      <c r="I72" s="121"/>
      <c r="J72" s="894"/>
      <c r="K72" s="894"/>
      <c r="L72" s="980"/>
      <c r="M72" s="773"/>
      <c r="N72" s="773"/>
      <c r="O72" s="773"/>
      <c r="P72" s="1622"/>
      <c r="Q72" s="981"/>
      <c r="R72" s="891"/>
    </row>
    <row r="73" spans="1:19" s="890" customFormat="1" ht="21" hidden="1" customHeight="1">
      <c r="A73" s="1531"/>
      <c r="B73" s="1909"/>
      <c r="C73" s="1942"/>
      <c r="D73" s="132"/>
      <c r="E73" s="194"/>
      <c r="F73" s="132"/>
      <c r="G73" s="860"/>
      <c r="H73" s="898"/>
      <c r="I73" s="132"/>
      <c r="J73" s="898"/>
      <c r="K73" s="898"/>
      <c r="L73" s="786"/>
      <c r="M73" s="776"/>
      <c r="N73" s="776"/>
      <c r="O73" s="776"/>
      <c r="P73" s="1618"/>
      <c r="Q73" s="982"/>
      <c r="R73" s="897"/>
    </row>
    <row r="74" spans="1:19" s="1577" customFormat="1" ht="21" hidden="1" customHeight="1">
      <c r="A74" s="1575"/>
      <c r="B74" s="2147"/>
      <c r="C74" s="2148"/>
      <c r="D74" s="965"/>
      <c r="E74" s="1578"/>
      <c r="F74" s="965"/>
      <c r="G74" s="1579"/>
      <c r="H74" s="1580"/>
      <c r="I74" s="965"/>
      <c r="J74" s="1580"/>
      <c r="K74" s="1580"/>
      <c r="L74" s="786"/>
      <c r="M74" s="776"/>
      <c r="N74" s="776"/>
      <c r="O74" s="776"/>
      <c r="P74" s="1618"/>
      <c r="Q74" s="982"/>
      <c r="R74" s="1074"/>
    </row>
    <row r="75" spans="1:19" s="1577" customFormat="1" ht="21" hidden="1" customHeight="1">
      <c r="A75" s="1575"/>
      <c r="B75" s="2147"/>
      <c r="C75" s="2148"/>
      <c r="D75" s="965"/>
      <c r="E75" s="1578"/>
      <c r="F75" s="965"/>
      <c r="G75" s="1579"/>
      <c r="H75" s="1580"/>
      <c r="I75" s="965"/>
      <c r="J75" s="1580"/>
      <c r="K75" s="1580"/>
      <c r="L75" s="786"/>
      <c r="M75" s="776"/>
      <c r="N75" s="776"/>
      <c r="O75" s="776"/>
      <c r="P75" s="1618"/>
      <c r="Q75" s="982"/>
      <c r="R75" s="995"/>
    </row>
    <row r="76" spans="1:19" s="1577" customFormat="1" ht="21" hidden="1" customHeight="1">
      <c r="A76" s="1575"/>
      <c r="B76" s="2147"/>
      <c r="C76" s="2148"/>
      <c r="D76" s="965"/>
      <c r="E76" s="1578"/>
      <c r="F76" s="965"/>
      <c r="G76" s="996"/>
      <c r="H76" s="1069"/>
      <c r="I76" s="995"/>
      <c r="J76" s="1069"/>
      <c r="K76" s="1069"/>
      <c r="L76" s="780"/>
      <c r="M76" s="995"/>
      <c r="N76" s="995"/>
      <c r="O76" s="995"/>
      <c r="P76" s="1644"/>
      <c r="Q76" s="827"/>
      <c r="R76" s="995"/>
    </row>
    <row r="77" spans="1:19" s="1577" customFormat="1" ht="21" hidden="1" customHeight="1">
      <c r="A77" s="1575"/>
      <c r="B77" s="2147"/>
      <c r="C77" s="2148"/>
      <c r="D77" s="995"/>
      <c r="E77" s="1578"/>
      <c r="F77" s="965"/>
      <c r="G77" s="996"/>
      <c r="H77" s="1074"/>
      <c r="I77" s="995"/>
      <c r="J77" s="1069"/>
      <c r="K77" s="1069"/>
      <c r="L77" s="780"/>
      <c r="M77" s="995"/>
      <c r="N77" s="995"/>
      <c r="O77" s="995"/>
      <c r="P77" s="1644"/>
      <c r="Q77" s="827"/>
      <c r="R77" s="995"/>
    </row>
    <row r="78" spans="1:19" s="1577" customFormat="1" ht="21" hidden="1" customHeight="1">
      <c r="A78" s="1575"/>
      <c r="B78" s="2147"/>
      <c r="C78" s="2148"/>
      <c r="D78" s="995"/>
      <c r="E78" s="1578"/>
      <c r="F78" s="965"/>
      <c r="G78" s="1579"/>
      <c r="H78" s="1580"/>
      <c r="I78" s="965"/>
      <c r="J78" s="1580"/>
      <c r="K78" s="1580"/>
      <c r="L78" s="786"/>
      <c r="M78" s="776"/>
      <c r="N78" s="776"/>
      <c r="O78" s="776"/>
      <c r="P78" s="1618"/>
      <c r="Q78" s="827"/>
      <c r="R78" s="995"/>
    </row>
    <row r="79" spans="1:19" s="1577" customFormat="1" ht="20.100000000000001" hidden="1" customHeight="1">
      <c r="A79" s="1575"/>
      <c r="B79" s="2147"/>
      <c r="C79" s="2148"/>
      <c r="D79" s="965"/>
      <c r="E79" s="1578"/>
      <c r="F79" s="965"/>
      <c r="G79" s="1579"/>
      <c r="H79" s="1007"/>
      <c r="I79" s="965"/>
      <c r="J79" s="1580"/>
      <c r="K79" s="1580"/>
      <c r="L79" s="964"/>
      <c r="M79" s="965"/>
      <c r="N79" s="965"/>
      <c r="O79" s="965"/>
      <c r="P79" s="1645"/>
      <c r="Q79" s="1581"/>
      <c r="R79" s="995"/>
      <c r="S79" s="1582"/>
    </row>
    <row r="80" spans="1:19" s="890" customFormat="1" ht="21" hidden="1" customHeight="1">
      <c r="A80" s="1531"/>
      <c r="B80" s="1909">
        <v>50</v>
      </c>
      <c r="C80" s="1942"/>
      <c r="D80" s="897"/>
      <c r="E80" s="194"/>
      <c r="F80" s="132"/>
      <c r="G80" s="860"/>
      <c r="H80" s="898"/>
      <c r="I80" s="132"/>
      <c r="J80" s="898"/>
      <c r="K80" s="898"/>
      <c r="L80" s="786"/>
      <c r="M80" s="776"/>
      <c r="N80" s="776"/>
      <c r="O80" s="776"/>
      <c r="P80" s="1618"/>
      <c r="Q80" s="982"/>
      <c r="R80" s="897"/>
    </row>
    <row r="81" spans="1:18" s="890" customFormat="1" ht="21" hidden="1" customHeight="1">
      <c r="A81" s="1531"/>
      <c r="B81" s="1909">
        <v>51</v>
      </c>
      <c r="C81" s="1942"/>
      <c r="D81" s="897"/>
      <c r="E81" s="194"/>
      <c r="F81" s="132"/>
      <c r="G81" s="983"/>
      <c r="H81" s="898"/>
      <c r="I81" s="132"/>
      <c r="J81" s="898"/>
      <c r="K81" s="898"/>
      <c r="L81" s="955"/>
      <c r="M81" s="132"/>
      <c r="N81" s="132"/>
      <c r="O81" s="132"/>
      <c r="P81" s="1641"/>
      <c r="Q81" s="963"/>
      <c r="R81" s="897"/>
    </row>
    <row r="82" spans="1:18" s="890" customFormat="1" ht="21" hidden="1" customHeight="1">
      <c r="A82" s="1531"/>
      <c r="B82" s="1909">
        <v>52</v>
      </c>
      <c r="C82" s="1942"/>
      <c r="D82" s="897"/>
      <c r="E82" s="194"/>
      <c r="F82" s="132"/>
      <c r="G82" s="860"/>
      <c r="H82" s="898"/>
      <c r="I82" s="132"/>
      <c r="J82" s="898"/>
      <c r="K82" s="898"/>
      <c r="L82" s="955"/>
      <c r="M82" s="132"/>
      <c r="N82" s="132"/>
      <c r="O82" s="132"/>
      <c r="P82" s="1641"/>
      <c r="Q82" s="963"/>
      <c r="R82" s="926"/>
    </row>
    <row r="83" spans="1:18" s="890" customFormat="1" ht="21" hidden="1" customHeight="1">
      <c r="A83" s="1531"/>
      <c r="B83" s="1909">
        <v>53</v>
      </c>
      <c r="C83" s="1942"/>
      <c r="D83" s="897"/>
      <c r="E83" s="194"/>
      <c r="F83" s="132"/>
      <c r="G83" s="860"/>
      <c r="H83" s="901"/>
      <c r="I83" s="132"/>
      <c r="J83" s="898"/>
      <c r="K83" s="898"/>
      <c r="L83" s="955"/>
      <c r="M83" s="132"/>
      <c r="N83" s="132"/>
      <c r="O83" s="132"/>
      <c r="P83" s="1641"/>
      <c r="Q83" s="963"/>
      <c r="R83" s="897"/>
    </row>
    <row r="84" spans="1:18" s="890" customFormat="1" ht="21" hidden="1" customHeight="1">
      <c r="A84" s="1531"/>
      <c r="B84" s="1909">
        <v>54</v>
      </c>
      <c r="C84" s="1942"/>
      <c r="D84" s="897"/>
      <c r="E84" s="194"/>
      <c r="F84" s="132"/>
      <c r="G84" s="860"/>
      <c r="H84" s="901"/>
      <c r="I84" s="132"/>
      <c r="J84" s="898"/>
      <c r="K84" s="898"/>
      <c r="L84" s="955"/>
      <c r="M84" s="132"/>
      <c r="N84" s="132"/>
      <c r="O84" s="132"/>
      <c r="P84" s="1641"/>
      <c r="Q84" s="963"/>
      <c r="R84" s="897"/>
    </row>
    <row r="85" spans="1:18" s="890" customFormat="1" ht="21" hidden="1" customHeight="1">
      <c r="A85" s="1531"/>
      <c r="B85" s="1909">
        <v>55</v>
      </c>
      <c r="C85" s="1942"/>
      <c r="D85" s="897"/>
      <c r="E85" s="194"/>
      <c r="F85" s="132"/>
      <c r="G85" s="860"/>
      <c r="H85" s="901"/>
      <c r="I85" s="132"/>
      <c r="J85" s="898"/>
      <c r="K85" s="898"/>
      <c r="L85" s="955"/>
      <c r="M85" s="132"/>
      <c r="N85" s="132"/>
      <c r="O85" s="132"/>
      <c r="P85" s="1641"/>
      <c r="Q85" s="963"/>
      <c r="R85" s="926"/>
    </row>
    <row r="86" spans="1:18" s="890" customFormat="1" ht="21" hidden="1" customHeight="1">
      <c r="A86" s="1531"/>
      <c r="B86" s="1909">
        <v>56</v>
      </c>
      <c r="C86" s="1942"/>
      <c r="D86" s="897"/>
      <c r="E86" s="194"/>
      <c r="F86" s="132"/>
      <c r="G86" s="860"/>
      <c r="H86" s="898"/>
      <c r="I86" s="132"/>
      <c r="J86" s="898"/>
      <c r="K86" s="898"/>
      <c r="L86" s="955"/>
      <c r="M86" s="132"/>
      <c r="N86" s="132"/>
      <c r="O86" s="132"/>
      <c r="P86" s="1641"/>
      <c r="Q86" s="963"/>
      <c r="R86" s="897"/>
    </row>
    <row r="87" spans="1:18" s="890" customFormat="1" ht="21" hidden="1" customHeight="1">
      <c r="A87" s="1531"/>
      <c r="B87" s="1909">
        <v>57</v>
      </c>
      <c r="C87" s="1942"/>
      <c r="D87" s="897"/>
      <c r="E87" s="194"/>
      <c r="F87" s="132"/>
      <c r="G87" s="860"/>
      <c r="H87" s="898"/>
      <c r="I87" s="132"/>
      <c r="J87" s="898"/>
      <c r="K87" s="898"/>
      <c r="L87" s="955"/>
      <c r="M87" s="132"/>
      <c r="N87" s="132"/>
      <c r="O87" s="132"/>
      <c r="P87" s="1641"/>
      <c r="Q87" s="963"/>
      <c r="R87" s="897"/>
    </row>
    <row r="88" spans="1:18" s="890" customFormat="1" ht="21" hidden="1" customHeight="1">
      <c r="A88" s="1531"/>
      <c r="B88" s="1909">
        <v>58</v>
      </c>
      <c r="C88" s="1942"/>
      <c r="D88" s="897"/>
      <c r="E88" s="194"/>
      <c r="F88" s="132"/>
      <c r="G88" s="860"/>
      <c r="H88" s="901"/>
      <c r="I88" s="132"/>
      <c r="J88" s="898"/>
      <c r="K88" s="898"/>
      <c r="L88" s="853"/>
      <c r="M88" s="198"/>
      <c r="N88" s="198"/>
      <c r="O88" s="198"/>
      <c r="P88" s="1652"/>
      <c r="Q88" s="984"/>
      <c r="R88" s="897"/>
    </row>
    <row r="89" spans="1:18" s="890" customFormat="1" ht="21" hidden="1" customHeight="1">
      <c r="A89" s="1531"/>
      <c r="B89" s="1909">
        <v>59</v>
      </c>
      <c r="C89" s="1942"/>
      <c r="D89" s="897"/>
      <c r="E89" s="194"/>
      <c r="F89" s="132"/>
      <c r="G89" s="860"/>
      <c r="H89" s="898"/>
      <c r="I89" s="132"/>
      <c r="J89" s="898"/>
      <c r="K89" s="898"/>
      <c r="L89" s="955"/>
      <c r="M89" s="132"/>
      <c r="N89" s="132"/>
      <c r="O89" s="132"/>
      <c r="P89" s="1641"/>
      <c r="Q89" s="963"/>
      <c r="R89" s="897"/>
    </row>
    <row r="90" spans="1:18" s="890" customFormat="1" ht="21" hidden="1" customHeight="1">
      <c r="A90" s="1531"/>
      <c r="B90" s="1909">
        <v>60</v>
      </c>
      <c r="C90" s="1942"/>
      <c r="D90" s="897"/>
      <c r="E90" s="194"/>
      <c r="F90" s="132"/>
      <c r="G90" s="860"/>
      <c r="H90" s="898"/>
      <c r="I90" s="132"/>
      <c r="J90" s="898"/>
      <c r="K90" s="898"/>
      <c r="L90" s="955"/>
      <c r="M90" s="132"/>
      <c r="N90" s="132"/>
      <c r="O90" s="132"/>
      <c r="P90" s="1641"/>
      <c r="Q90" s="963"/>
      <c r="R90" s="897"/>
    </row>
    <row r="91" spans="1:18" s="890" customFormat="1" ht="21" hidden="1" customHeight="1">
      <c r="A91" s="1531"/>
      <c r="B91" s="1909">
        <v>61</v>
      </c>
      <c r="C91" s="1942"/>
      <c r="D91" s="214"/>
      <c r="E91" s="194"/>
      <c r="F91" s="198"/>
      <c r="G91" s="851"/>
      <c r="H91" s="985"/>
      <c r="I91" s="852"/>
      <c r="J91" s="898"/>
      <c r="K91" s="852"/>
      <c r="L91" s="853"/>
      <c r="M91" s="198"/>
      <c r="N91" s="198"/>
      <c r="O91" s="198"/>
      <c r="P91" s="1652"/>
      <c r="Q91" s="986"/>
      <c r="R91" s="846"/>
    </row>
    <row r="92" spans="1:18" s="890" customFormat="1" ht="21" hidden="1" customHeight="1">
      <c r="A92" s="1531"/>
      <c r="B92" s="1909">
        <v>62</v>
      </c>
      <c r="C92" s="1942"/>
      <c r="D92" s="214"/>
      <c r="E92" s="987"/>
      <c r="F92" s="198"/>
      <c r="G92" s="851"/>
      <c r="H92" s="852"/>
      <c r="I92" s="852"/>
      <c r="J92" s="852"/>
      <c r="K92" s="852"/>
      <c r="L92" s="853"/>
      <c r="M92" s="198"/>
      <c r="N92" s="198"/>
      <c r="O92" s="198"/>
      <c r="P92" s="1652"/>
      <c r="Q92" s="986"/>
      <c r="R92" s="214"/>
    </row>
    <row r="93" spans="1:18" s="890" customFormat="1" ht="21" hidden="1" customHeight="1">
      <c r="A93" s="1531"/>
      <c r="B93" s="1909">
        <v>63</v>
      </c>
      <c r="C93" s="1942"/>
      <c r="D93" s="214"/>
      <c r="E93" s="987"/>
      <c r="F93" s="198"/>
      <c r="G93" s="851"/>
      <c r="H93" s="852"/>
      <c r="I93" s="852"/>
      <c r="J93" s="852"/>
      <c r="K93" s="852"/>
      <c r="L93" s="853"/>
      <c r="M93" s="198"/>
      <c r="N93" s="198"/>
      <c r="O93" s="198"/>
      <c r="P93" s="1652"/>
      <c r="Q93" s="986"/>
      <c r="R93" s="846"/>
    </row>
    <row r="94" spans="1:18" s="890" customFormat="1" ht="21" hidden="1" customHeight="1">
      <c r="A94" s="194"/>
      <c r="B94" s="1909">
        <v>64</v>
      </c>
      <c r="C94" s="1942"/>
      <c r="D94" s="214"/>
      <c r="E94" s="194"/>
      <c r="F94" s="198"/>
      <c r="G94" s="988"/>
      <c r="H94" s="852"/>
      <c r="I94" s="847"/>
      <c r="J94" s="847"/>
      <c r="K94" s="852"/>
      <c r="L94" s="848"/>
      <c r="M94" s="214"/>
      <c r="N94" s="214"/>
      <c r="O94" s="214"/>
      <c r="P94" s="1652"/>
      <c r="Q94" s="989"/>
      <c r="R94" s="846"/>
    </row>
    <row r="95" spans="1:18" s="1531" customFormat="1" ht="21" hidden="1" customHeight="1">
      <c r="B95" s="1909">
        <v>65</v>
      </c>
      <c r="C95" s="1942"/>
      <c r="D95" s="214"/>
      <c r="E95" s="987"/>
      <c r="F95" s="198"/>
      <c r="G95" s="851"/>
      <c r="H95" s="846"/>
      <c r="I95" s="847"/>
      <c r="J95" s="852"/>
      <c r="K95" s="852"/>
      <c r="L95" s="848"/>
      <c r="M95" s="214"/>
      <c r="N95" s="214"/>
      <c r="O95" s="214"/>
      <c r="P95" s="1536"/>
      <c r="Q95" s="866"/>
      <c r="R95" s="846"/>
    </row>
    <row r="96" spans="1:18" s="194" customFormat="1" ht="9" customHeight="1">
      <c r="B96" s="2151"/>
      <c r="C96" s="2151"/>
      <c r="D96" s="990"/>
      <c r="E96" s="991"/>
      <c r="F96" s="187"/>
      <c r="G96" s="870"/>
      <c r="H96" s="856"/>
      <c r="I96" s="857"/>
      <c r="J96" s="857"/>
      <c r="K96" s="857"/>
      <c r="L96" s="858"/>
      <c r="M96" s="217"/>
      <c r="N96" s="217"/>
      <c r="O96" s="217"/>
      <c r="P96" s="859"/>
      <c r="Q96" s="992"/>
      <c r="R96" s="856"/>
    </row>
    <row r="97" spans="1:18" s="890" customFormat="1" ht="22.5" customHeight="1">
      <c r="A97" s="1531"/>
      <c r="B97" s="1601"/>
      <c r="C97" s="1601"/>
      <c r="D97" s="233"/>
      <c r="E97" s="233"/>
      <c r="F97" s="233"/>
      <c r="G97" s="909"/>
      <c r="H97" s="233"/>
      <c r="I97" s="233"/>
      <c r="J97" s="233"/>
      <c r="K97" s="233"/>
      <c r="L97" s="993"/>
      <c r="M97" s="233"/>
      <c r="N97" s="2155" t="s">
        <v>724</v>
      </c>
      <c r="O97" s="2155"/>
      <c r="P97" s="997">
        <f>SUM(P19,P30,P31,P43,P44,P45,P52,P54,P58,P61,P63,P64)</f>
        <v>13</v>
      </c>
      <c r="Q97" s="998">
        <f>Q19+Q30+Q31+Q43+Q44+Q45+Q52+Q54+Q58+Q61+Q63+Q64</f>
        <v>116920478</v>
      </c>
      <c r="R97" s="233"/>
    </row>
    <row r="98" spans="1:18" s="890" customFormat="1" ht="22.5" customHeight="1">
      <c r="A98" s="876"/>
      <c r="B98" s="936"/>
      <c r="C98" s="876"/>
      <c r="D98" s="1531"/>
      <c r="E98" s="1531"/>
      <c r="F98" s="1531"/>
      <c r="G98" s="937"/>
      <c r="H98" s="938"/>
      <c r="I98" s="939"/>
      <c r="J98" s="876"/>
      <c r="K98" s="937"/>
      <c r="L98" s="999"/>
      <c r="M98" s="1531"/>
      <c r="N98" s="2149" t="s">
        <v>703</v>
      </c>
      <c r="O98" s="2149"/>
      <c r="P98" s="911">
        <f>SUM(P97+P65+P34)</f>
        <v>13</v>
      </c>
      <c r="Q98" s="941" t="s">
        <v>711</v>
      </c>
      <c r="R98" s="1000"/>
    </row>
    <row r="99" spans="1:18" s="890" customFormat="1" ht="20.100000000000001" customHeight="1">
      <c r="A99" s="876"/>
      <c r="B99" s="936"/>
      <c r="C99" s="876"/>
      <c r="D99" s="1531"/>
      <c r="E99" s="1531"/>
      <c r="F99" s="1531"/>
      <c r="G99" s="937"/>
      <c r="H99" s="938"/>
      <c r="I99" s="939"/>
      <c r="J99" s="876"/>
      <c r="K99" s="937"/>
      <c r="L99" s="999"/>
      <c r="M99" s="1531"/>
      <c r="N99" s="943"/>
      <c r="O99" s="943"/>
      <c r="P99" s="944"/>
      <c r="Q99" s="945"/>
      <c r="R99" s="1000"/>
    </row>
    <row r="100" spans="1:18" s="873" customFormat="1" ht="18.75" customHeight="1">
      <c r="B100" s="1091"/>
      <c r="D100" s="1939" t="s">
        <v>867</v>
      </c>
      <c r="E100" s="1939"/>
      <c r="F100" s="1939"/>
      <c r="G100" s="1939"/>
      <c r="H100" s="1092"/>
      <c r="I100" s="1896"/>
      <c r="J100" s="1951"/>
      <c r="K100" s="1951"/>
      <c r="L100" s="1093"/>
      <c r="M100" s="1896" t="str">
        <f>'B - UKS I'!M146:P146</f>
        <v>Jakarta, 1 Juli 2015</v>
      </c>
      <c r="N100" s="1896"/>
      <c r="O100" s="1896"/>
      <c r="P100" s="1896"/>
      <c r="Q100" s="1094"/>
      <c r="R100" s="1095"/>
    </row>
    <row r="101" spans="1:18" s="873" customFormat="1" ht="18.75" customHeight="1">
      <c r="B101" s="1091"/>
      <c r="D101" s="1948" t="s">
        <v>714</v>
      </c>
      <c r="E101" s="1948"/>
      <c r="F101" s="1948"/>
      <c r="G101" s="1948"/>
      <c r="H101" s="1096"/>
      <c r="I101" s="1606"/>
      <c r="J101" s="1606"/>
      <c r="K101" s="1606"/>
      <c r="L101" s="1093"/>
      <c r="M101" s="1896" t="str">
        <f>'B - UKS I'!M147:P147</f>
        <v>Pengurus Barang</v>
      </c>
      <c r="N101" s="1897"/>
      <c r="O101" s="1897"/>
      <c r="P101" s="1897"/>
      <c r="Q101" s="1094"/>
      <c r="R101" s="1095"/>
    </row>
    <row r="102" spans="1:18" s="873" customFormat="1" ht="18.75" customHeight="1">
      <c r="B102" s="1091"/>
      <c r="D102" s="1610"/>
      <c r="E102" s="1610"/>
      <c r="F102" s="1610"/>
      <c r="G102" s="1610"/>
      <c r="H102" s="1096"/>
      <c r="I102" s="1606"/>
      <c r="J102" s="1606"/>
      <c r="K102" s="1606"/>
      <c r="L102" s="1093"/>
      <c r="M102" s="1604"/>
      <c r="N102" s="1605"/>
      <c r="O102" s="1605"/>
      <c r="P102" s="1605"/>
      <c r="Q102" s="1094"/>
      <c r="R102" s="1095"/>
    </row>
    <row r="103" spans="1:18" s="873" customFormat="1" ht="18.75" customHeight="1">
      <c r="B103" s="1091"/>
      <c r="D103" s="1949"/>
      <c r="E103" s="1949"/>
      <c r="F103" s="1949"/>
      <c r="G103" s="1949"/>
      <c r="H103" s="1101"/>
      <c r="I103" s="1607"/>
      <c r="J103" s="1607"/>
      <c r="K103" s="1607"/>
      <c r="L103" s="1093"/>
      <c r="M103" s="1904"/>
      <c r="N103" s="1904"/>
      <c r="O103" s="1904"/>
      <c r="P103" s="1904"/>
      <c r="Q103" s="1094"/>
      <c r="R103" s="1095"/>
    </row>
    <row r="104" spans="1:18" s="873" customFormat="1" ht="18.75" customHeight="1">
      <c r="B104" s="1103"/>
      <c r="D104" s="1950" t="s">
        <v>658</v>
      </c>
      <c r="E104" s="1950"/>
      <c r="F104" s="1950"/>
      <c r="G104" s="1950"/>
      <c r="H104" s="1104"/>
      <c r="I104" s="1602"/>
      <c r="J104" s="1602"/>
      <c r="K104" s="1602"/>
      <c r="L104" s="1093"/>
      <c r="M104" s="1905" t="s">
        <v>1125</v>
      </c>
      <c r="N104" s="1905"/>
      <c r="O104" s="1905"/>
      <c r="P104" s="1905"/>
      <c r="Q104" s="1094"/>
      <c r="R104" s="1095"/>
    </row>
    <row r="105" spans="1:18" s="873" customFormat="1" ht="18.75" customHeight="1">
      <c r="B105" s="1091"/>
      <c r="D105" s="1947" t="s">
        <v>911</v>
      </c>
      <c r="E105" s="1947"/>
      <c r="F105" s="1947"/>
      <c r="G105" s="1947"/>
      <c r="H105" s="1106"/>
      <c r="I105" s="1603"/>
      <c r="J105" s="1603"/>
      <c r="K105" s="1603"/>
      <c r="L105" s="1093"/>
      <c r="M105" s="1907" t="s">
        <v>1126</v>
      </c>
      <c r="N105" s="1907"/>
      <c r="O105" s="1907"/>
      <c r="P105" s="1907"/>
      <c r="Q105" s="1094"/>
      <c r="R105" s="1095"/>
    </row>
    <row r="106" spans="1:18" ht="20.100000000000001" customHeight="1"/>
    <row r="108" spans="1:18">
      <c r="G108" s="947"/>
    </row>
    <row r="109" spans="1:18">
      <c r="G109" s="947"/>
    </row>
    <row r="110" spans="1:18">
      <c r="G110" s="947"/>
    </row>
  </sheetData>
  <mergeCells count="138">
    <mergeCell ref="D104:G104"/>
    <mergeCell ref="M104:P104"/>
    <mergeCell ref="D105:G105"/>
    <mergeCell ref="M105:P105"/>
    <mergeCell ref="D100:G100"/>
    <mergeCell ref="I100:K100"/>
    <mergeCell ref="M100:P100"/>
    <mergeCell ref="D101:G101"/>
    <mergeCell ref="M101:P101"/>
    <mergeCell ref="D103:G103"/>
    <mergeCell ref="M103:P103"/>
    <mergeCell ref="B93:C93"/>
    <mergeCell ref="B94:C94"/>
    <mergeCell ref="B95:C95"/>
    <mergeCell ref="B96:C96"/>
    <mergeCell ref="N97:O97"/>
    <mergeCell ref="N98:O98"/>
    <mergeCell ref="B87:C87"/>
    <mergeCell ref="B88:C88"/>
    <mergeCell ref="B89:C89"/>
    <mergeCell ref="B90:C90"/>
    <mergeCell ref="B91:C91"/>
    <mergeCell ref="B92:C92"/>
    <mergeCell ref="B81:C81"/>
    <mergeCell ref="B82:C82"/>
    <mergeCell ref="B83:C83"/>
    <mergeCell ref="B84:C84"/>
    <mergeCell ref="B85:C85"/>
    <mergeCell ref="B86:C86"/>
    <mergeCell ref="B75:C75"/>
    <mergeCell ref="B76:C76"/>
    <mergeCell ref="B77:C77"/>
    <mergeCell ref="B78:C78"/>
    <mergeCell ref="B79:C79"/>
    <mergeCell ref="B80:C80"/>
    <mergeCell ref="B70:C70"/>
    <mergeCell ref="E70:F70"/>
    <mergeCell ref="B71:R71"/>
    <mergeCell ref="B72:C72"/>
    <mergeCell ref="B73:C73"/>
    <mergeCell ref="B74:C74"/>
    <mergeCell ref="O67:O69"/>
    <mergeCell ref="P67:Q68"/>
    <mergeCell ref="R67:R69"/>
    <mergeCell ref="B68:C69"/>
    <mergeCell ref="D68:D69"/>
    <mergeCell ref="E68:F69"/>
    <mergeCell ref="G68:G69"/>
    <mergeCell ref="H68:H69"/>
    <mergeCell ref="I68:I69"/>
    <mergeCell ref="G67:I67"/>
    <mergeCell ref="J67:J69"/>
    <mergeCell ref="K67:K69"/>
    <mergeCell ref="L67:L69"/>
    <mergeCell ref="M67:M69"/>
    <mergeCell ref="N67:N69"/>
    <mergeCell ref="B60:C60"/>
    <mergeCell ref="B61:C61"/>
    <mergeCell ref="B62:C62"/>
    <mergeCell ref="B63:C63"/>
    <mergeCell ref="B64:C64"/>
    <mergeCell ref="B67:F67"/>
    <mergeCell ref="B54:C54"/>
    <mergeCell ref="B55:C55"/>
    <mergeCell ref="B56:C56"/>
    <mergeCell ref="B57:C57"/>
    <mergeCell ref="B58:C58"/>
    <mergeCell ref="B59:C59"/>
    <mergeCell ref="B48:C48"/>
    <mergeCell ref="B49:C49"/>
    <mergeCell ref="B50:C50"/>
    <mergeCell ref="B51:C51"/>
    <mergeCell ref="B52:C52"/>
    <mergeCell ref="B53:C53"/>
    <mergeCell ref="B42:C42"/>
    <mergeCell ref="B43:C43"/>
    <mergeCell ref="B44:C44"/>
    <mergeCell ref="B45:C45"/>
    <mergeCell ref="B46:C46"/>
    <mergeCell ref="B47:C47"/>
    <mergeCell ref="B39:C39"/>
    <mergeCell ref="E39:F39"/>
    <mergeCell ref="B40:R40"/>
    <mergeCell ref="B41:C41"/>
    <mergeCell ref="L36:L38"/>
    <mergeCell ref="M36:M38"/>
    <mergeCell ref="N36:N38"/>
    <mergeCell ref="O36:O38"/>
    <mergeCell ref="P36:Q37"/>
    <mergeCell ref="R36:R38"/>
    <mergeCell ref="B32:C32"/>
    <mergeCell ref="B33:C33"/>
    <mergeCell ref="B36:F36"/>
    <mergeCell ref="G36:I36"/>
    <mergeCell ref="J36:J38"/>
    <mergeCell ref="K36:K38"/>
    <mergeCell ref="B37:C38"/>
    <mergeCell ref="D37:D38"/>
    <mergeCell ref="E37:F38"/>
    <mergeCell ref="G37:G38"/>
    <mergeCell ref="H37:H38"/>
    <mergeCell ref="I37:I38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B15:C15"/>
    <mergeCell ref="E15:F15"/>
    <mergeCell ref="B16:R16"/>
    <mergeCell ref="B17:C17"/>
    <mergeCell ref="B18:C18"/>
    <mergeCell ref="B19:C19"/>
    <mergeCell ref="P12:Q13"/>
    <mergeCell ref="R12:R14"/>
    <mergeCell ref="B13:C14"/>
    <mergeCell ref="D13:D14"/>
    <mergeCell ref="E13:F14"/>
    <mergeCell ref="G13:G14"/>
    <mergeCell ref="H13:H14"/>
    <mergeCell ref="I13:I14"/>
    <mergeCell ref="B1:R1"/>
    <mergeCell ref="B2:R2"/>
    <mergeCell ref="B12:F12"/>
    <mergeCell ref="G12:I12"/>
    <mergeCell ref="J12:J14"/>
    <mergeCell ref="K12:K14"/>
    <mergeCell ref="L12:L14"/>
    <mergeCell ref="M12:M14"/>
    <mergeCell ref="N12:N14"/>
    <mergeCell ref="O12:O14"/>
  </mergeCells>
  <pageMargins left="0.3" right="0" top="0.8" bottom="0.5" header="0.31496062992126" footer="0.31496062992126"/>
  <pageSetup paperSize="5" scale="80" orientation="landscape" horizontalDpi="300" verticalDpi="300" r:id="rId1"/>
  <headerFooter>
    <oddFooter>&amp;C&amp;8&amp;P
&amp;A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C000"/>
  </sheetPr>
  <dimension ref="A1:S122"/>
  <sheetViews>
    <sheetView zoomScale="70" zoomScaleNormal="70" workbookViewId="0">
      <selection activeCell="M23" sqref="M23:AA25"/>
    </sheetView>
  </sheetViews>
  <sheetFormatPr defaultRowHeight="11.25"/>
  <cols>
    <col min="1" max="1" width="3" style="890" customWidth="1"/>
    <col min="2" max="2" width="2.85546875" style="890" customWidth="1"/>
    <col min="3" max="3" width="1.7109375" style="890" customWidth="1"/>
    <col min="4" max="4" width="10.85546875" style="890" customWidth="1"/>
    <col min="5" max="5" width="11" style="890" customWidth="1"/>
    <col min="6" max="6" width="1.28515625" style="890" customWidth="1"/>
    <col min="7" max="7" width="30.7109375" style="890" customWidth="1"/>
    <col min="8" max="8" width="21" style="1039" customWidth="1"/>
    <col min="9" max="9" width="15.7109375" style="1040" customWidth="1"/>
    <col min="10" max="13" width="9.42578125" style="890" customWidth="1"/>
    <col min="14" max="14" width="7.7109375" style="890" customWidth="1"/>
    <col min="15" max="15" width="9.42578125" style="890" customWidth="1"/>
    <col min="16" max="16" width="8" style="890" customWidth="1"/>
    <col min="17" max="17" width="22.5703125" style="1041" customWidth="1"/>
    <col min="18" max="18" width="21.5703125" style="890" hidden="1" customWidth="1"/>
    <col min="19" max="19" width="18.85546875" style="890" customWidth="1"/>
    <col min="20" max="16384" width="9.140625" style="890"/>
  </cols>
  <sheetData>
    <row r="1" spans="1:19" ht="20.100000000000001" customHeight="1">
      <c r="A1" s="876"/>
      <c r="B1" s="1923" t="s">
        <v>706</v>
      </c>
      <c r="C1" s="1923"/>
      <c r="D1" s="1923"/>
      <c r="E1" s="1923"/>
      <c r="F1" s="1923"/>
      <c r="G1" s="1923"/>
      <c r="H1" s="1923"/>
      <c r="I1" s="1923"/>
      <c r="J1" s="1923"/>
      <c r="K1" s="1923"/>
      <c r="L1" s="1923"/>
      <c r="M1" s="1923"/>
      <c r="N1" s="1923"/>
      <c r="O1" s="1923"/>
      <c r="P1" s="1923"/>
      <c r="Q1" s="1923"/>
      <c r="R1" s="1923"/>
    </row>
    <row r="2" spans="1:19" ht="20.100000000000001" customHeight="1">
      <c r="A2" s="876"/>
      <c r="B2" s="1924" t="s">
        <v>707</v>
      </c>
      <c r="C2" s="1924"/>
      <c r="D2" s="1924"/>
      <c r="E2" s="1924"/>
      <c r="F2" s="1924"/>
      <c r="G2" s="1924"/>
      <c r="H2" s="1924"/>
      <c r="I2" s="1924"/>
      <c r="J2" s="1924"/>
      <c r="K2" s="1924"/>
      <c r="L2" s="1924"/>
      <c r="M2" s="1924"/>
      <c r="N2" s="1924"/>
      <c r="O2" s="1924"/>
      <c r="P2" s="1924"/>
      <c r="Q2" s="1924"/>
      <c r="R2" s="1924"/>
    </row>
    <row r="3" spans="1:19" ht="15" customHeight="1">
      <c r="A3" s="876"/>
      <c r="B3" s="874" t="str">
        <f>'B - UKS II'!B3</f>
        <v>Provinsi</v>
      </c>
      <c r="C3" s="874"/>
      <c r="D3" s="874"/>
      <c r="E3" s="874"/>
      <c r="F3" s="875" t="s">
        <v>1</v>
      </c>
      <c r="G3" s="876" t="str">
        <f>'B - UKS II'!G3</f>
        <v>DAERAH KHUSUS IBUKOTA JAKARTA</v>
      </c>
      <c r="H3" s="876"/>
      <c r="I3" s="876"/>
      <c r="J3" s="876"/>
      <c r="K3" s="876"/>
      <c r="L3" s="876"/>
      <c r="M3" s="876"/>
      <c r="N3" s="876"/>
      <c r="O3" s="876"/>
      <c r="P3" s="876"/>
      <c r="Q3" s="1038"/>
      <c r="R3" s="876"/>
    </row>
    <row r="4" spans="1:19" ht="15" customHeight="1">
      <c r="A4" s="876"/>
      <c r="B4" s="874" t="str">
        <f>'B - UKS II'!B4</f>
        <v>Kab./Kota</v>
      </c>
      <c r="C4" s="874"/>
      <c r="D4" s="874"/>
      <c r="E4" s="874"/>
      <c r="F4" s="875" t="s">
        <v>1</v>
      </c>
      <c r="G4" s="876" t="str">
        <f>'B - UKS II'!G4</f>
        <v>KOTA JAKARTA TIMUR</v>
      </c>
      <c r="H4" s="876"/>
      <c r="I4" s="876"/>
      <c r="J4" s="876"/>
      <c r="K4" s="876"/>
      <c r="L4" s="876"/>
      <c r="M4" s="876"/>
      <c r="N4" s="876"/>
      <c r="O4" s="876"/>
      <c r="P4" s="876"/>
      <c r="Q4" s="1038"/>
      <c r="R4" s="876"/>
    </row>
    <row r="5" spans="1:19" ht="15" customHeight="1">
      <c r="A5" s="876"/>
      <c r="B5" s="874" t="str">
        <f>'B - UKS II'!B5</f>
        <v>Bidang</v>
      </c>
      <c r="C5" s="874"/>
      <c r="D5" s="874"/>
      <c r="E5" s="874"/>
      <c r="F5" s="875" t="s">
        <v>1</v>
      </c>
      <c r="G5" s="876" t="str">
        <f>'B - UKS II'!G5</f>
        <v>BIDANG KESEHATAN</v>
      </c>
      <c r="H5" s="876"/>
      <c r="I5" s="876"/>
      <c r="J5" s="876"/>
      <c r="K5" s="876"/>
      <c r="L5" s="876"/>
      <c r="M5" s="876"/>
      <c r="N5" s="876"/>
      <c r="O5" s="876"/>
      <c r="P5" s="876"/>
      <c r="Q5" s="1038"/>
      <c r="R5" s="876"/>
    </row>
    <row r="6" spans="1:19" ht="15" customHeight="1">
      <c r="A6" s="876"/>
      <c r="B6" s="874" t="str">
        <f>'B - UKS II'!B6</f>
        <v>Unit Organisasi</v>
      </c>
      <c r="C6" s="874"/>
      <c r="D6" s="874"/>
      <c r="E6" s="874"/>
      <c r="F6" s="875" t="s">
        <v>1</v>
      </c>
      <c r="G6" s="876" t="str">
        <f>'B - UKS II'!G6</f>
        <v>SUDIN KESEHATAN MASYARAKAT</v>
      </c>
      <c r="H6" s="876"/>
      <c r="I6" s="876"/>
      <c r="J6" s="876"/>
      <c r="K6" s="876"/>
      <c r="L6" s="876"/>
      <c r="M6" s="876"/>
      <c r="N6" s="876"/>
      <c r="O6" s="876"/>
      <c r="P6" s="876"/>
      <c r="Q6" s="1038"/>
      <c r="R6" s="876"/>
    </row>
    <row r="7" spans="1:19" ht="15" customHeight="1">
      <c r="A7" s="876"/>
      <c r="B7" s="874" t="str">
        <f>'B - UKS II'!B7</f>
        <v>Sub Unit Organisasi</v>
      </c>
      <c r="C7" s="874"/>
      <c r="D7" s="874"/>
      <c r="E7" s="874"/>
      <c r="F7" s="875" t="s">
        <v>1</v>
      </c>
      <c r="G7" s="876" t="str">
        <f>'B - UKS II'!G7</f>
        <v>PKM KEC. MATRAMAN</v>
      </c>
      <c r="H7" s="876"/>
      <c r="I7" s="876"/>
      <c r="J7" s="876"/>
      <c r="K7" s="876"/>
      <c r="L7" s="876"/>
      <c r="M7" s="876"/>
      <c r="N7" s="876"/>
      <c r="O7" s="876"/>
      <c r="P7" s="876"/>
      <c r="Q7" s="1038"/>
      <c r="R7" s="876"/>
    </row>
    <row r="8" spans="1:19" ht="15" customHeight="1">
      <c r="A8" s="876"/>
      <c r="B8" s="874" t="str">
        <f>'B - UKS II'!B8</f>
        <v>U P B</v>
      </c>
      <c r="C8" s="874"/>
      <c r="D8" s="874"/>
      <c r="E8" s="874"/>
      <c r="F8" s="875" t="s">
        <v>1</v>
      </c>
      <c r="G8" s="876" t="s">
        <v>715</v>
      </c>
      <c r="H8" s="876"/>
      <c r="I8" s="876" t="s">
        <v>711</v>
      </c>
      <c r="J8" s="876"/>
      <c r="K8" s="876"/>
      <c r="L8" s="876"/>
      <c r="M8" s="876"/>
      <c r="N8" s="876"/>
      <c r="O8" s="876"/>
      <c r="P8" s="876"/>
      <c r="Q8" s="1038"/>
      <c r="R8" s="876"/>
    </row>
    <row r="9" spans="1:19" ht="15" customHeight="1">
      <c r="A9" s="876"/>
      <c r="B9" s="874" t="str">
        <f>'B - UKS II'!B9</f>
        <v xml:space="preserve">NO. KODE LOKASI </v>
      </c>
      <c r="C9" s="874"/>
      <c r="D9" s="874"/>
      <c r="E9" s="874"/>
      <c r="F9" s="875" t="s">
        <v>1</v>
      </c>
      <c r="G9" s="876" t="s">
        <v>716</v>
      </c>
      <c r="H9" s="876"/>
      <c r="I9" s="876"/>
      <c r="J9" s="876"/>
      <c r="K9" s="876"/>
      <c r="L9" s="876"/>
      <c r="M9" s="876"/>
      <c r="N9" s="876"/>
      <c r="O9" s="876"/>
      <c r="P9" s="876"/>
      <c r="Q9" s="1038"/>
      <c r="R9" s="876"/>
    </row>
    <row r="10" spans="1:19" ht="6" customHeight="1"/>
    <row r="11" spans="1:19" ht="3" customHeight="1"/>
    <row r="12" spans="1:19" s="1531" customFormat="1" ht="29.25" customHeight="1">
      <c r="B12" s="2153" t="s">
        <v>10</v>
      </c>
      <c r="C12" s="2153"/>
      <c r="D12" s="2153"/>
      <c r="E12" s="2153"/>
      <c r="F12" s="2153"/>
      <c r="G12" s="2153" t="s">
        <v>11</v>
      </c>
      <c r="H12" s="2153"/>
      <c r="I12" s="2153"/>
      <c r="J12" s="2153" t="s">
        <v>15</v>
      </c>
      <c r="K12" s="2153" t="s">
        <v>13</v>
      </c>
      <c r="L12" s="2153" t="s">
        <v>700</v>
      </c>
      <c r="M12" s="2153" t="s">
        <v>701</v>
      </c>
      <c r="N12" s="2153" t="s">
        <v>16</v>
      </c>
      <c r="O12" s="2153" t="s">
        <v>702</v>
      </c>
      <c r="P12" s="2153" t="s">
        <v>12</v>
      </c>
      <c r="Q12" s="2153"/>
      <c r="R12" s="2153" t="s">
        <v>1172</v>
      </c>
      <c r="S12" s="2153" t="s">
        <v>17</v>
      </c>
    </row>
    <row r="13" spans="1:19" s="1531" customFormat="1" ht="29.25" customHeight="1">
      <c r="B13" s="2153" t="s">
        <v>18</v>
      </c>
      <c r="C13" s="2153"/>
      <c r="D13" s="2153" t="s">
        <v>19</v>
      </c>
      <c r="E13" s="2153" t="s">
        <v>20</v>
      </c>
      <c r="F13" s="2153"/>
      <c r="G13" s="2153" t="s">
        <v>21</v>
      </c>
      <c r="H13" s="2153" t="s">
        <v>14</v>
      </c>
      <c r="I13" s="2153" t="s">
        <v>505</v>
      </c>
      <c r="J13" s="2153"/>
      <c r="K13" s="2153"/>
      <c r="L13" s="2153"/>
      <c r="M13" s="2153"/>
      <c r="N13" s="2153"/>
      <c r="O13" s="2153"/>
      <c r="P13" s="2153"/>
      <c r="Q13" s="2153"/>
      <c r="R13" s="2153"/>
      <c r="S13" s="2153"/>
    </row>
    <row r="14" spans="1:19" s="1531" customFormat="1" ht="29.25" customHeight="1">
      <c r="B14" s="2153"/>
      <c r="C14" s="2153"/>
      <c r="D14" s="2153"/>
      <c r="E14" s="2153"/>
      <c r="F14" s="2153"/>
      <c r="G14" s="2153"/>
      <c r="H14" s="2153"/>
      <c r="I14" s="2153"/>
      <c r="J14" s="2153"/>
      <c r="K14" s="2153"/>
      <c r="L14" s="2153"/>
      <c r="M14" s="2153"/>
      <c r="N14" s="2153"/>
      <c r="O14" s="2153"/>
      <c r="P14" s="1640" t="s">
        <v>22</v>
      </c>
      <c r="Q14" s="885" t="s">
        <v>23</v>
      </c>
      <c r="R14" s="2153"/>
      <c r="S14" s="2153"/>
    </row>
    <row r="15" spans="1:19" s="1078" customFormat="1" ht="14.25" customHeight="1">
      <c r="B15" s="2162" t="s">
        <v>24</v>
      </c>
      <c r="C15" s="2163"/>
      <c r="D15" s="1648" t="s">
        <v>25</v>
      </c>
      <c r="E15" s="2164" t="s">
        <v>26</v>
      </c>
      <c r="F15" s="2165"/>
      <c r="G15" s="1080" t="s">
        <v>27</v>
      </c>
      <c r="H15" s="1080" t="s">
        <v>28</v>
      </c>
      <c r="I15" s="1080" t="s">
        <v>29</v>
      </c>
      <c r="J15" s="1080" t="s">
        <v>30</v>
      </c>
      <c r="K15" s="1080" t="s">
        <v>31</v>
      </c>
      <c r="L15" s="1080" t="s">
        <v>32</v>
      </c>
      <c r="M15" s="1080" t="s">
        <v>33</v>
      </c>
      <c r="N15" s="1080" t="s">
        <v>34</v>
      </c>
      <c r="O15" s="1080" t="s">
        <v>35</v>
      </c>
      <c r="P15" s="1080" t="s">
        <v>36</v>
      </c>
      <c r="Q15" s="1081" t="s">
        <v>37</v>
      </c>
      <c r="R15" s="1080" t="s">
        <v>38</v>
      </c>
      <c r="S15" s="1082"/>
    </row>
    <row r="16" spans="1:19" ht="12.75" customHeight="1">
      <c r="A16" s="1531"/>
      <c r="B16" s="1915"/>
      <c r="C16" s="1913"/>
      <c r="D16" s="1913"/>
      <c r="E16" s="1913"/>
      <c r="F16" s="1913"/>
      <c r="G16" s="1913"/>
      <c r="H16" s="1913"/>
      <c r="I16" s="1913"/>
      <c r="J16" s="1913"/>
      <c r="K16" s="1913"/>
      <c r="L16" s="1913"/>
      <c r="M16" s="1913"/>
      <c r="N16" s="1913"/>
      <c r="O16" s="1913"/>
      <c r="P16" s="1913"/>
      <c r="Q16" s="1913"/>
      <c r="R16" s="1913"/>
      <c r="S16" s="1083"/>
    </row>
    <row r="17" spans="1:19" ht="20.100000000000001" hidden="1" customHeight="1">
      <c r="A17" s="194"/>
      <c r="B17" s="1915"/>
      <c r="C17" s="1914"/>
      <c r="D17" s="1062"/>
      <c r="E17" s="892"/>
      <c r="F17" s="121"/>
      <c r="G17" s="1063"/>
      <c r="H17" s="1064"/>
      <c r="I17" s="121"/>
      <c r="J17" s="1064"/>
      <c r="K17" s="1064"/>
      <c r="L17" s="1065"/>
      <c r="M17" s="121"/>
      <c r="N17" s="121"/>
      <c r="O17" s="1062"/>
      <c r="P17" s="1066"/>
      <c r="Q17" s="1067"/>
      <c r="R17" s="1543"/>
      <c r="S17" s="1026"/>
    </row>
    <row r="18" spans="1:19" ht="20.100000000000001" hidden="1" customHeight="1">
      <c r="A18" s="194"/>
      <c r="B18" s="1909"/>
      <c r="C18" s="1942"/>
      <c r="D18" s="995"/>
      <c r="E18" s="194"/>
      <c r="F18" s="132"/>
      <c r="G18" s="1068"/>
      <c r="H18" s="1069"/>
      <c r="I18" s="132"/>
      <c r="J18" s="1069"/>
      <c r="K18" s="1069"/>
      <c r="L18" s="780"/>
      <c r="M18" s="132"/>
      <c r="N18" s="132"/>
      <c r="O18" s="775"/>
      <c r="P18" s="1654"/>
      <c r="Q18" s="1070"/>
      <c r="R18" s="1071"/>
      <c r="S18" s="1026"/>
    </row>
    <row r="19" spans="1:19" ht="20.100000000000001" hidden="1" customHeight="1">
      <c r="A19" s="194"/>
      <c r="B19" s="1909"/>
      <c r="C19" s="1942"/>
      <c r="D19" s="995"/>
      <c r="E19" s="194"/>
      <c r="F19" s="132"/>
      <c r="G19" s="1068"/>
      <c r="H19" s="1069"/>
      <c r="I19" s="132"/>
      <c r="J19" s="1069"/>
      <c r="K19" s="1069"/>
      <c r="L19" s="780"/>
      <c r="M19" s="132"/>
      <c r="N19" s="132"/>
      <c r="O19" s="775"/>
      <c r="P19" s="1654"/>
      <c r="Q19" s="1070"/>
      <c r="R19" s="1071"/>
      <c r="S19" s="1026"/>
    </row>
    <row r="20" spans="1:19" ht="20.100000000000001" hidden="1" customHeight="1">
      <c r="A20" s="194"/>
      <c r="B20" s="1909"/>
      <c r="C20" s="1942"/>
      <c r="D20" s="995"/>
      <c r="E20" s="194"/>
      <c r="F20" s="132"/>
      <c r="G20" s="1068"/>
      <c r="H20" s="1069"/>
      <c r="I20" s="132"/>
      <c r="J20" s="1069"/>
      <c r="K20" s="1069"/>
      <c r="L20" s="1072"/>
      <c r="M20" s="132"/>
      <c r="N20" s="132"/>
      <c r="O20" s="995"/>
      <c r="P20" s="1644"/>
      <c r="Q20" s="1073"/>
      <c r="R20" s="1074"/>
      <c r="S20" s="1026"/>
    </row>
    <row r="21" spans="1:19" ht="20.100000000000001" hidden="1" customHeight="1">
      <c r="A21" s="194"/>
      <c r="B21" s="1909"/>
      <c r="C21" s="1942"/>
      <c r="D21" s="995"/>
      <c r="E21" s="194"/>
      <c r="F21" s="132"/>
      <c r="G21" s="1068"/>
      <c r="H21" s="1069"/>
      <c r="I21" s="132"/>
      <c r="J21" s="1069"/>
      <c r="K21" s="1069"/>
      <c r="L21" s="1072"/>
      <c r="M21" s="132"/>
      <c r="N21" s="132"/>
      <c r="O21" s="995"/>
      <c r="P21" s="1644"/>
      <c r="Q21" s="1073"/>
      <c r="R21" s="1074"/>
      <c r="S21" s="1026"/>
    </row>
    <row r="22" spans="1:19" ht="20.100000000000001" hidden="1" customHeight="1">
      <c r="A22" s="194"/>
      <c r="B22" s="1909"/>
      <c r="C22" s="1942"/>
      <c r="D22" s="995"/>
      <c r="E22" s="194"/>
      <c r="F22" s="132"/>
      <c r="G22" s="1068"/>
      <c r="H22" s="1069"/>
      <c r="I22" s="132"/>
      <c r="J22" s="1069"/>
      <c r="K22" s="1069"/>
      <c r="L22" s="1072"/>
      <c r="M22" s="132"/>
      <c r="N22" s="132"/>
      <c r="O22" s="995"/>
      <c r="P22" s="1644"/>
      <c r="Q22" s="1073"/>
      <c r="R22" s="1074"/>
      <c r="S22" s="1026"/>
    </row>
    <row r="23" spans="1:19" ht="20.100000000000001" hidden="1" customHeight="1">
      <c r="A23" s="194"/>
      <c r="B23" s="1909"/>
      <c r="C23" s="1942"/>
      <c r="D23" s="995"/>
      <c r="E23" s="194"/>
      <c r="F23" s="132"/>
      <c r="G23" s="1068"/>
      <c r="H23" s="1069"/>
      <c r="I23" s="132"/>
      <c r="J23" s="1069"/>
      <c r="K23" s="1069"/>
      <c r="L23" s="1072"/>
      <c r="M23" s="132"/>
      <c r="N23" s="132"/>
      <c r="O23" s="995"/>
      <c r="P23" s="1644"/>
      <c r="Q23" s="1073"/>
      <c r="R23" s="1074"/>
      <c r="S23" s="1026"/>
    </row>
    <row r="24" spans="1:19" ht="20.100000000000001" hidden="1" customHeight="1">
      <c r="A24" s="194"/>
      <c r="B24" s="1909"/>
      <c r="C24" s="1942"/>
      <c r="D24" s="995"/>
      <c r="E24" s="194"/>
      <c r="F24" s="132"/>
      <c r="G24" s="1068"/>
      <c r="H24" s="1069"/>
      <c r="I24" s="132"/>
      <c r="J24" s="1069"/>
      <c r="K24" s="1069"/>
      <c r="L24" s="1072"/>
      <c r="M24" s="132"/>
      <c r="N24" s="132"/>
      <c r="O24" s="995"/>
      <c r="P24" s="1644"/>
      <c r="Q24" s="1073"/>
      <c r="R24" s="1074"/>
      <c r="S24" s="1026"/>
    </row>
    <row r="25" spans="1:19" ht="20.100000000000001" hidden="1" customHeight="1">
      <c r="A25" s="194"/>
      <c r="B25" s="1909"/>
      <c r="C25" s="1942"/>
      <c r="D25" s="995"/>
      <c r="E25" s="194"/>
      <c r="F25" s="132"/>
      <c r="G25" s="1068"/>
      <c r="H25" s="1069"/>
      <c r="I25" s="132"/>
      <c r="J25" s="1069"/>
      <c r="K25" s="1069"/>
      <c r="L25" s="1072"/>
      <c r="M25" s="132"/>
      <c r="N25" s="132"/>
      <c r="O25" s="995"/>
      <c r="P25" s="1644"/>
      <c r="Q25" s="1073"/>
      <c r="R25" s="1074"/>
      <c r="S25" s="1026"/>
    </row>
    <row r="26" spans="1:19" ht="20.100000000000001" hidden="1" customHeight="1">
      <c r="A26" s="194"/>
      <c r="B26" s="1909"/>
      <c r="C26" s="1942"/>
      <c r="D26" s="995"/>
      <c r="E26" s="194"/>
      <c r="F26" s="132"/>
      <c r="G26" s="1068"/>
      <c r="H26" s="1069"/>
      <c r="I26" s="132"/>
      <c r="J26" s="1069"/>
      <c r="K26" s="1069"/>
      <c r="L26" s="1072"/>
      <c r="M26" s="132"/>
      <c r="N26" s="132"/>
      <c r="O26" s="995"/>
      <c r="P26" s="1644"/>
      <c r="Q26" s="1073"/>
      <c r="R26" s="1074"/>
      <c r="S26" s="1026"/>
    </row>
    <row r="27" spans="1:19" ht="20.100000000000001" customHeight="1">
      <c r="A27" s="194"/>
      <c r="B27" s="1909">
        <v>11</v>
      </c>
      <c r="C27" s="1942"/>
      <c r="D27" s="995" t="s">
        <v>87</v>
      </c>
      <c r="E27" s="194"/>
      <c r="F27" s="132"/>
      <c r="G27" s="1068" t="s">
        <v>176</v>
      </c>
      <c r="H27" s="1069" t="s">
        <v>42</v>
      </c>
      <c r="I27" s="132" t="s">
        <v>43</v>
      </c>
      <c r="J27" s="1069" t="s">
        <v>89</v>
      </c>
      <c r="K27" s="1069" t="s">
        <v>190</v>
      </c>
      <c r="L27" s="1072">
        <v>1999</v>
      </c>
      <c r="M27" s="132" t="s">
        <v>43</v>
      </c>
      <c r="N27" s="132"/>
      <c r="O27" s="995" t="s">
        <v>242</v>
      </c>
      <c r="P27" s="1644">
        <v>1</v>
      </c>
      <c r="Q27" s="1073">
        <v>390000</v>
      </c>
      <c r="R27" s="1074" t="s">
        <v>1173</v>
      </c>
      <c r="S27" s="1026"/>
    </row>
    <row r="28" spans="1:19" ht="20.100000000000001" customHeight="1">
      <c r="A28" s="194"/>
      <c r="B28" s="1909">
        <v>12</v>
      </c>
      <c r="C28" s="1942"/>
      <c r="D28" s="995" t="s">
        <v>94</v>
      </c>
      <c r="E28" s="194"/>
      <c r="F28" s="132"/>
      <c r="G28" s="1068" t="s">
        <v>382</v>
      </c>
      <c r="H28" s="1069" t="s">
        <v>42</v>
      </c>
      <c r="I28" s="132" t="s">
        <v>43</v>
      </c>
      <c r="J28" s="1069" t="s">
        <v>43</v>
      </c>
      <c r="K28" s="1069" t="s">
        <v>190</v>
      </c>
      <c r="L28" s="1072">
        <v>1999</v>
      </c>
      <c r="M28" s="132" t="s">
        <v>43</v>
      </c>
      <c r="N28" s="132"/>
      <c r="O28" s="995" t="s">
        <v>45</v>
      </c>
      <c r="P28" s="1644">
        <v>3</v>
      </c>
      <c r="Q28" s="1073">
        <v>600000</v>
      </c>
      <c r="R28" s="1074" t="s">
        <v>1175</v>
      </c>
      <c r="S28" s="1026"/>
    </row>
    <row r="29" spans="1:19" ht="29.25" hidden="1" customHeight="1">
      <c r="A29" s="194"/>
      <c r="B29" s="1909"/>
      <c r="C29" s="1942"/>
      <c r="D29" s="995"/>
      <c r="E29" s="194"/>
      <c r="F29" s="132"/>
      <c r="G29" s="1068"/>
      <c r="H29" s="1069"/>
      <c r="I29" s="132"/>
      <c r="J29" s="1069"/>
      <c r="K29" s="1069"/>
      <c r="L29" s="1072"/>
      <c r="M29" s="132"/>
      <c r="N29" s="132"/>
      <c r="O29" s="995"/>
      <c r="P29" s="1644"/>
      <c r="Q29" s="1073"/>
      <c r="R29" s="1074"/>
      <c r="S29" s="1026"/>
    </row>
    <row r="30" spans="1:19" ht="20.100000000000001" hidden="1" customHeight="1">
      <c r="A30" s="194"/>
      <c r="B30" s="1909"/>
      <c r="C30" s="1942"/>
      <c r="D30" s="995"/>
      <c r="E30" s="194"/>
      <c r="F30" s="132"/>
      <c r="G30" s="1068"/>
      <c r="H30" s="1069"/>
      <c r="I30" s="132"/>
      <c r="J30" s="1069"/>
      <c r="K30" s="1069"/>
      <c r="L30" s="1072"/>
      <c r="M30" s="132"/>
      <c r="N30" s="132"/>
      <c r="O30" s="995"/>
      <c r="P30" s="1644"/>
      <c r="Q30" s="1073"/>
      <c r="R30" s="1074"/>
      <c r="S30" s="1026"/>
    </row>
    <row r="31" spans="1:19" ht="20.100000000000001" hidden="1" customHeight="1">
      <c r="A31" s="194"/>
      <c r="B31" s="1909"/>
      <c r="C31" s="1942"/>
      <c r="D31" s="995"/>
      <c r="E31" s="194"/>
      <c r="F31" s="132"/>
      <c r="G31" s="1068"/>
      <c r="H31" s="1069"/>
      <c r="I31" s="132"/>
      <c r="J31" s="1069"/>
      <c r="K31" s="1069"/>
      <c r="L31" s="1072"/>
      <c r="M31" s="132"/>
      <c r="N31" s="132"/>
      <c r="O31" s="995"/>
      <c r="P31" s="1644"/>
      <c r="Q31" s="1073"/>
      <c r="R31" s="1074"/>
      <c r="S31" s="1026"/>
    </row>
    <row r="32" spans="1:19" ht="20.100000000000001" hidden="1" customHeight="1">
      <c r="A32" s="194"/>
      <c r="B32" s="1909"/>
      <c r="C32" s="1942"/>
      <c r="D32" s="995"/>
      <c r="E32" s="194"/>
      <c r="F32" s="132"/>
      <c r="G32" s="1068"/>
      <c r="H32" s="1069"/>
      <c r="I32" s="132"/>
      <c r="J32" s="1069"/>
      <c r="K32" s="1069"/>
      <c r="L32" s="1072"/>
      <c r="M32" s="132"/>
      <c r="N32" s="132"/>
      <c r="O32" s="995"/>
      <c r="P32" s="1644"/>
      <c r="Q32" s="1073"/>
      <c r="R32" s="1074"/>
      <c r="S32" s="1026"/>
    </row>
    <row r="33" spans="1:19" ht="20.100000000000001" hidden="1" customHeight="1">
      <c r="A33" s="194"/>
      <c r="B33" s="1919"/>
      <c r="C33" s="2154"/>
      <c r="D33" s="1057"/>
      <c r="E33" s="902"/>
      <c r="F33" s="187"/>
      <c r="G33" s="1058"/>
      <c r="H33" s="1059"/>
      <c r="I33" s="187"/>
      <c r="J33" s="1059"/>
      <c r="K33" s="1059"/>
      <c r="L33" s="1060"/>
      <c r="M33" s="187"/>
      <c r="N33" s="187"/>
      <c r="O33" s="1057"/>
      <c r="P33" s="1055"/>
      <c r="Q33" s="1075"/>
      <c r="R33" s="1076"/>
      <c r="S33" s="1027"/>
    </row>
    <row r="34" spans="1:19" s="914" customFormat="1" ht="20.100000000000001" hidden="1" customHeight="1">
      <c r="A34" s="194"/>
      <c r="B34" s="1601"/>
      <c r="C34" s="1601"/>
      <c r="D34" s="194"/>
      <c r="E34" s="194"/>
      <c r="F34" s="194"/>
      <c r="G34" s="909"/>
      <c r="H34" s="233"/>
      <c r="I34" s="194"/>
      <c r="J34" s="233"/>
      <c r="K34" s="233"/>
      <c r="L34" s="960"/>
      <c r="M34" s="194"/>
      <c r="N34" s="194"/>
      <c r="O34" s="194"/>
      <c r="P34" s="997">
        <f>SUM(P17:P33)</f>
        <v>4</v>
      </c>
      <c r="Q34" s="1006">
        <f>SUM(Q17:Q33)</f>
        <v>990000</v>
      </c>
      <c r="R34" s="194"/>
    </row>
    <row r="35" spans="1:19" s="914" customFormat="1" ht="20.100000000000001" hidden="1" customHeight="1">
      <c r="A35" s="194"/>
      <c r="B35" s="1601"/>
      <c r="C35" s="1601"/>
      <c r="D35" s="194"/>
      <c r="E35" s="194"/>
      <c r="F35" s="194"/>
      <c r="G35" s="909"/>
      <c r="H35" s="233"/>
      <c r="I35" s="194"/>
      <c r="J35" s="233"/>
      <c r="K35" s="233"/>
      <c r="L35" s="960"/>
      <c r="M35" s="194"/>
      <c r="N35" s="194"/>
      <c r="O35" s="194"/>
      <c r="P35" s="1601"/>
      <c r="Q35" s="1005"/>
      <c r="R35" s="194"/>
    </row>
    <row r="36" spans="1:19" s="1531" customFormat="1" ht="29.25" hidden="1" customHeight="1">
      <c r="B36" s="2153" t="s">
        <v>10</v>
      </c>
      <c r="C36" s="2153"/>
      <c r="D36" s="2153"/>
      <c r="E36" s="2153"/>
      <c r="F36" s="2153"/>
      <c r="G36" s="2153" t="s">
        <v>11</v>
      </c>
      <c r="H36" s="2153"/>
      <c r="I36" s="2153"/>
      <c r="J36" s="2153" t="s">
        <v>15</v>
      </c>
      <c r="K36" s="2153" t="s">
        <v>13</v>
      </c>
      <c r="L36" s="2153" t="s">
        <v>700</v>
      </c>
      <c r="M36" s="2153" t="s">
        <v>701</v>
      </c>
      <c r="N36" s="2153" t="s">
        <v>16</v>
      </c>
      <c r="O36" s="2153" t="s">
        <v>702</v>
      </c>
      <c r="P36" s="2153" t="s">
        <v>12</v>
      </c>
      <c r="Q36" s="2153"/>
      <c r="R36" s="2153" t="s">
        <v>1172</v>
      </c>
      <c r="S36" s="2153" t="s">
        <v>17</v>
      </c>
    </row>
    <row r="37" spans="1:19" s="1531" customFormat="1" ht="29.25" hidden="1" customHeight="1">
      <c r="B37" s="2153" t="s">
        <v>18</v>
      </c>
      <c r="C37" s="2153"/>
      <c r="D37" s="2153" t="s">
        <v>19</v>
      </c>
      <c r="E37" s="2153" t="s">
        <v>20</v>
      </c>
      <c r="F37" s="2153"/>
      <c r="G37" s="2153" t="s">
        <v>21</v>
      </c>
      <c r="H37" s="2153" t="s">
        <v>14</v>
      </c>
      <c r="I37" s="2153" t="s">
        <v>505</v>
      </c>
      <c r="J37" s="2153"/>
      <c r="K37" s="2153"/>
      <c r="L37" s="2153"/>
      <c r="M37" s="2153"/>
      <c r="N37" s="2153"/>
      <c r="O37" s="2153"/>
      <c r="P37" s="2153"/>
      <c r="Q37" s="2153"/>
      <c r="R37" s="2153"/>
      <c r="S37" s="2153"/>
    </row>
    <row r="38" spans="1:19" s="1531" customFormat="1" ht="29.25" hidden="1" customHeight="1">
      <c r="B38" s="2153"/>
      <c r="C38" s="2153"/>
      <c r="D38" s="2153"/>
      <c r="E38" s="2153"/>
      <c r="F38" s="2153"/>
      <c r="G38" s="2153"/>
      <c r="H38" s="2153"/>
      <c r="I38" s="2153"/>
      <c r="J38" s="2153"/>
      <c r="K38" s="2153"/>
      <c r="L38" s="2153"/>
      <c r="M38" s="2153"/>
      <c r="N38" s="2153"/>
      <c r="O38" s="2153"/>
      <c r="P38" s="1640" t="s">
        <v>22</v>
      </c>
      <c r="Q38" s="885" t="s">
        <v>23</v>
      </c>
      <c r="R38" s="2153"/>
      <c r="S38" s="2153"/>
    </row>
    <row r="39" spans="1:19" s="1531" customFormat="1" ht="20.100000000000001" hidden="1" customHeight="1">
      <c r="B39" s="2160" t="s">
        <v>24</v>
      </c>
      <c r="C39" s="2161"/>
      <c r="D39" s="1649" t="s">
        <v>25</v>
      </c>
      <c r="E39" s="1916" t="s">
        <v>26</v>
      </c>
      <c r="F39" s="1917"/>
      <c r="G39" s="887" t="s">
        <v>27</v>
      </c>
      <c r="H39" s="887" t="s">
        <v>28</v>
      </c>
      <c r="I39" s="887" t="s">
        <v>29</v>
      </c>
      <c r="J39" s="887" t="s">
        <v>30</v>
      </c>
      <c r="K39" s="887" t="s">
        <v>31</v>
      </c>
      <c r="L39" s="887" t="s">
        <v>32</v>
      </c>
      <c r="M39" s="887" t="s">
        <v>33</v>
      </c>
      <c r="N39" s="887" t="s">
        <v>34</v>
      </c>
      <c r="O39" s="887" t="s">
        <v>35</v>
      </c>
      <c r="P39" s="887" t="s">
        <v>36</v>
      </c>
      <c r="Q39" s="1002" t="s">
        <v>37</v>
      </c>
      <c r="R39" s="887" t="s">
        <v>38</v>
      </c>
      <c r="S39" s="1082"/>
    </row>
    <row r="40" spans="1:19" ht="12.75" hidden="1" customHeight="1">
      <c r="A40" s="1531"/>
      <c r="B40" s="1915"/>
      <c r="C40" s="1913"/>
      <c r="D40" s="1913"/>
      <c r="E40" s="1913"/>
      <c r="F40" s="1913"/>
      <c r="G40" s="1913"/>
      <c r="H40" s="1913"/>
      <c r="I40" s="1913"/>
      <c r="J40" s="1913"/>
      <c r="K40" s="1913"/>
      <c r="L40" s="1913"/>
      <c r="M40" s="1913"/>
      <c r="N40" s="1913"/>
      <c r="O40" s="1913"/>
      <c r="P40" s="1913"/>
      <c r="Q40" s="1913"/>
      <c r="R40" s="1914"/>
      <c r="S40" s="1083"/>
    </row>
    <row r="41" spans="1:19" s="914" customFormat="1" ht="20.100000000000001" hidden="1" customHeight="1">
      <c r="A41" s="194"/>
      <c r="B41" s="1915"/>
      <c r="C41" s="1914"/>
      <c r="D41" s="1062"/>
      <c r="E41" s="892"/>
      <c r="F41" s="121"/>
      <c r="G41" s="1063"/>
      <c r="H41" s="1064"/>
      <c r="I41" s="121"/>
      <c r="J41" s="1064"/>
      <c r="K41" s="1064"/>
      <c r="L41" s="1065"/>
      <c r="M41" s="121"/>
      <c r="N41" s="121"/>
      <c r="O41" s="1062"/>
      <c r="P41" s="1066"/>
      <c r="Q41" s="1087"/>
      <c r="R41" s="1088"/>
      <c r="S41" s="1026"/>
    </row>
    <row r="42" spans="1:19" s="914" customFormat="1" ht="20.100000000000001" hidden="1" customHeight="1">
      <c r="A42" s="194"/>
      <c r="B42" s="1909"/>
      <c r="C42" s="1942"/>
      <c r="D42" s="995"/>
      <c r="E42" s="194"/>
      <c r="F42" s="132"/>
      <c r="G42" s="1068"/>
      <c r="H42" s="1069"/>
      <c r="I42" s="132"/>
      <c r="J42" s="1069"/>
      <c r="K42" s="1069"/>
      <c r="L42" s="1072"/>
      <c r="M42" s="132"/>
      <c r="N42" s="132"/>
      <c r="O42" s="995"/>
      <c r="P42" s="1644"/>
      <c r="Q42" s="1073"/>
      <c r="R42" s="1074"/>
      <c r="S42" s="1026"/>
    </row>
    <row r="43" spans="1:19" s="914" customFormat="1" ht="20.100000000000001" hidden="1" customHeight="1">
      <c r="A43" s="194"/>
      <c r="B43" s="1909"/>
      <c r="C43" s="1942"/>
      <c r="D43" s="995"/>
      <c r="E43" s="194"/>
      <c r="F43" s="132"/>
      <c r="G43" s="1068"/>
      <c r="H43" s="1069"/>
      <c r="I43" s="132"/>
      <c r="J43" s="1069"/>
      <c r="K43" s="1069"/>
      <c r="L43" s="1072"/>
      <c r="M43" s="132"/>
      <c r="N43" s="132"/>
      <c r="O43" s="995"/>
      <c r="P43" s="1644"/>
      <c r="Q43" s="1073"/>
      <c r="R43" s="1074"/>
      <c r="S43" s="1026"/>
    </row>
    <row r="44" spans="1:19" s="914" customFormat="1" ht="20.100000000000001" hidden="1" customHeight="1">
      <c r="A44" s="194"/>
      <c r="B44" s="1909"/>
      <c r="C44" s="1942"/>
      <c r="D44" s="995"/>
      <c r="E44" s="194"/>
      <c r="F44" s="132"/>
      <c r="G44" s="1068"/>
      <c r="H44" s="1069"/>
      <c r="I44" s="132"/>
      <c r="J44" s="1069"/>
      <c r="K44" s="1069"/>
      <c r="L44" s="1072"/>
      <c r="M44" s="132"/>
      <c r="N44" s="132"/>
      <c r="O44" s="995"/>
      <c r="P44" s="1644"/>
      <c r="Q44" s="1073"/>
      <c r="R44" s="1074"/>
      <c r="S44" s="1026"/>
    </row>
    <row r="45" spans="1:19" s="914" customFormat="1" ht="20.100000000000001" customHeight="1">
      <c r="A45" s="194"/>
      <c r="B45" s="1909">
        <v>22</v>
      </c>
      <c r="C45" s="1942"/>
      <c r="D45" s="995" t="s">
        <v>51</v>
      </c>
      <c r="E45" s="194"/>
      <c r="F45" s="132"/>
      <c r="G45" s="1068" t="s">
        <v>53</v>
      </c>
      <c r="H45" s="1069" t="s">
        <v>669</v>
      </c>
      <c r="I45" s="132" t="s">
        <v>43</v>
      </c>
      <c r="J45" s="1069" t="s">
        <v>43</v>
      </c>
      <c r="K45" s="1069" t="s">
        <v>190</v>
      </c>
      <c r="L45" s="1072">
        <v>2007</v>
      </c>
      <c r="M45" s="132" t="s">
        <v>43</v>
      </c>
      <c r="N45" s="132"/>
      <c r="O45" s="995" t="s">
        <v>45</v>
      </c>
      <c r="P45" s="1644">
        <v>1</v>
      </c>
      <c r="Q45" s="1073">
        <v>150000</v>
      </c>
      <c r="R45" s="1074" t="s">
        <v>1173</v>
      </c>
      <c r="S45" s="1026"/>
    </row>
    <row r="46" spans="1:19" s="914" customFormat="1" ht="20.100000000000001" hidden="1" customHeight="1">
      <c r="A46" s="194"/>
      <c r="B46" s="1909"/>
      <c r="C46" s="1942"/>
      <c r="D46" s="995"/>
      <c r="E46" s="194"/>
      <c r="F46" s="132"/>
      <c r="G46" s="1068"/>
      <c r="H46" s="1069"/>
      <c r="I46" s="132"/>
      <c r="J46" s="1069"/>
      <c r="K46" s="1069"/>
      <c r="L46" s="1072"/>
      <c r="M46" s="132"/>
      <c r="N46" s="132"/>
      <c r="O46" s="995"/>
      <c r="P46" s="1644"/>
      <c r="Q46" s="1073"/>
      <c r="R46" s="1074"/>
      <c r="S46" s="1026"/>
    </row>
    <row r="47" spans="1:19" s="914" customFormat="1" ht="20.100000000000001" hidden="1" customHeight="1">
      <c r="A47" s="194"/>
      <c r="B47" s="1909"/>
      <c r="C47" s="1942"/>
      <c r="D47" s="995"/>
      <c r="E47" s="194"/>
      <c r="F47" s="132"/>
      <c r="G47" s="1068"/>
      <c r="H47" s="1069"/>
      <c r="I47" s="132"/>
      <c r="J47" s="1069"/>
      <c r="K47" s="1069"/>
      <c r="L47" s="1072"/>
      <c r="M47" s="132"/>
      <c r="N47" s="132"/>
      <c r="O47" s="995"/>
      <c r="P47" s="1644"/>
      <c r="Q47" s="1073"/>
      <c r="R47" s="1074"/>
      <c r="S47" s="1026"/>
    </row>
    <row r="48" spans="1:19" s="914" customFormat="1" ht="20.100000000000001" customHeight="1">
      <c r="A48" s="194"/>
      <c r="B48" s="1909">
        <v>25</v>
      </c>
      <c r="C48" s="1942"/>
      <c r="D48" s="995" t="s">
        <v>545</v>
      </c>
      <c r="E48" s="194"/>
      <c r="F48" s="132"/>
      <c r="G48" s="1068" t="s">
        <v>1178</v>
      </c>
      <c r="H48" s="1069" t="s">
        <v>57</v>
      </c>
      <c r="I48" s="132" t="s">
        <v>43</v>
      </c>
      <c r="J48" s="1069" t="s">
        <v>43</v>
      </c>
      <c r="K48" s="1069" t="s">
        <v>44</v>
      </c>
      <c r="L48" s="1072">
        <v>2008</v>
      </c>
      <c r="M48" s="132" t="s">
        <v>43</v>
      </c>
      <c r="N48" s="132"/>
      <c r="O48" s="995" t="s">
        <v>45</v>
      </c>
      <c r="P48" s="1644">
        <v>1</v>
      </c>
      <c r="Q48" s="1073">
        <v>4607240</v>
      </c>
      <c r="R48" s="1074" t="s">
        <v>1177</v>
      </c>
      <c r="S48" s="1026"/>
    </row>
    <row r="49" spans="1:19" s="914" customFormat="1" ht="20.100000000000001" customHeight="1">
      <c r="A49" s="194"/>
      <c r="B49" s="1909">
        <v>26</v>
      </c>
      <c r="C49" s="1942"/>
      <c r="D49" s="995" t="s">
        <v>54</v>
      </c>
      <c r="E49" s="194"/>
      <c r="F49" s="132"/>
      <c r="G49" s="1068" t="s">
        <v>56</v>
      </c>
      <c r="H49" s="1069" t="s">
        <v>662</v>
      </c>
      <c r="I49" s="132" t="s">
        <v>43</v>
      </c>
      <c r="J49" s="1069" t="s">
        <v>43</v>
      </c>
      <c r="K49" s="1069" t="s">
        <v>44</v>
      </c>
      <c r="L49" s="1072">
        <v>2008</v>
      </c>
      <c r="M49" s="132" t="s">
        <v>43</v>
      </c>
      <c r="N49" s="132"/>
      <c r="O49" s="995" t="s">
        <v>45</v>
      </c>
      <c r="P49" s="1644">
        <v>1</v>
      </c>
      <c r="Q49" s="1073">
        <v>3590240</v>
      </c>
      <c r="R49" s="1074" t="s">
        <v>1177</v>
      </c>
      <c r="S49" s="1026"/>
    </row>
    <row r="50" spans="1:19" s="914" customFormat="1" ht="20.100000000000001" hidden="1" customHeight="1">
      <c r="A50" s="194"/>
      <c r="B50" s="1909"/>
      <c r="C50" s="1942"/>
      <c r="D50" s="995"/>
      <c r="E50" s="194"/>
      <c r="F50" s="132"/>
      <c r="G50" s="1068"/>
      <c r="H50" s="1069"/>
      <c r="I50" s="132"/>
      <c r="J50" s="1069"/>
      <c r="K50" s="1069"/>
      <c r="L50" s="1072"/>
      <c r="M50" s="132"/>
      <c r="N50" s="132"/>
      <c r="O50" s="995"/>
      <c r="P50" s="1644"/>
      <c r="Q50" s="1073"/>
      <c r="R50" s="1074"/>
      <c r="S50" s="1026"/>
    </row>
    <row r="51" spans="1:19" s="914" customFormat="1" ht="20.100000000000001" hidden="1" customHeight="1">
      <c r="A51" s="194"/>
      <c r="B51" s="1909"/>
      <c r="C51" s="1942"/>
      <c r="D51" s="995"/>
      <c r="E51" s="194"/>
      <c r="F51" s="132"/>
      <c r="G51" s="1068"/>
      <c r="H51" s="1069"/>
      <c r="I51" s="132"/>
      <c r="J51" s="1069"/>
      <c r="K51" s="1069"/>
      <c r="L51" s="1072"/>
      <c r="M51" s="132"/>
      <c r="N51" s="132"/>
      <c r="O51" s="995"/>
      <c r="P51" s="1644"/>
      <c r="Q51" s="1073"/>
      <c r="R51" s="1074"/>
      <c r="S51" s="1026"/>
    </row>
    <row r="52" spans="1:19" s="914" customFormat="1" ht="20.100000000000001" hidden="1" customHeight="1">
      <c r="A52" s="194"/>
      <c r="B52" s="1909"/>
      <c r="C52" s="1942"/>
      <c r="D52" s="995"/>
      <c r="E52" s="194"/>
      <c r="F52" s="132"/>
      <c r="G52" s="1068"/>
      <c r="H52" s="1069"/>
      <c r="I52" s="132"/>
      <c r="J52" s="1069"/>
      <c r="K52" s="1069"/>
      <c r="L52" s="1072"/>
      <c r="M52" s="132"/>
      <c r="N52" s="132"/>
      <c r="O52" s="995"/>
      <c r="P52" s="1644"/>
      <c r="Q52" s="1073"/>
      <c r="R52" s="1074"/>
      <c r="S52" s="1026"/>
    </row>
    <row r="53" spans="1:19" s="914" customFormat="1" ht="20.100000000000001" hidden="1" customHeight="1">
      <c r="A53" s="194"/>
      <c r="B53" s="1909"/>
      <c r="C53" s="1942"/>
      <c r="D53" s="995"/>
      <c r="E53" s="194"/>
      <c r="F53" s="132"/>
      <c r="G53" s="1068"/>
      <c r="H53" s="1069"/>
      <c r="I53" s="132"/>
      <c r="J53" s="1069"/>
      <c r="K53" s="1069"/>
      <c r="L53" s="1072"/>
      <c r="M53" s="132"/>
      <c r="N53" s="132"/>
      <c r="O53" s="995"/>
      <c r="P53" s="1644"/>
      <c r="Q53" s="1073"/>
      <c r="R53" s="1074"/>
      <c r="S53" s="1026"/>
    </row>
    <row r="54" spans="1:19" s="914" customFormat="1" ht="20.100000000000001" customHeight="1">
      <c r="A54" s="194"/>
      <c r="B54" s="1909">
        <v>31</v>
      </c>
      <c r="C54" s="1942"/>
      <c r="D54" s="995" t="s">
        <v>259</v>
      </c>
      <c r="E54" s="194"/>
      <c r="F54" s="132"/>
      <c r="G54" s="1068" t="s">
        <v>260</v>
      </c>
      <c r="H54" s="1069" t="s">
        <v>42</v>
      </c>
      <c r="I54" s="132" t="s">
        <v>43</v>
      </c>
      <c r="J54" s="1069" t="s">
        <v>43</v>
      </c>
      <c r="K54" s="1069" t="s">
        <v>44</v>
      </c>
      <c r="L54" s="1072">
        <v>2008</v>
      </c>
      <c r="M54" s="132" t="s">
        <v>43</v>
      </c>
      <c r="N54" s="132"/>
      <c r="O54" s="995" t="s">
        <v>45</v>
      </c>
      <c r="P54" s="1644">
        <v>1</v>
      </c>
      <c r="Q54" s="1073">
        <v>2974643</v>
      </c>
      <c r="R54" s="1074" t="s">
        <v>1177</v>
      </c>
      <c r="S54" s="1026"/>
    </row>
    <row r="55" spans="1:19" s="914" customFormat="1" ht="20.100000000000001" customHeight="1">
      <c r="A55" s="194"/>
      <c r="B55" s="1909">
        <v>32</v>
      </c>
      <c r="C55" s="1942"/>
      <c r="D55" s="995" t="s">
        <v>663</v>
      </c>
      <c r="E55" s="194"/>
      <c r="F55" s="132"/>
      <c r="G55" s="1068" t="s">
        <v>650</v>
      </c>
      <c r="H55" s="1069" t="s">
        <v>594</v>
      </c>
      <c r="I55" s="132" t="s">
        <v>43</v>
      </c>
      <c r="J55" s="1069" t="s">
        <v>43</v>
      </c>
      <c r="K55" s="1069" t="s">
        <v>44</v>
      </c>
      <c r="L55" s="1072">
        <v>2009</v>
      </c>
      <c r="M55" s="132" t="s">
        <v>43</v>
      </c>
      <c r="N55" s="132"/>
      <c r="O55" s="995" t="s">
        <v>45</v>
      </c>
      <c r="P55" s="1644">
        <v>1</v>
      </c>
      <c r="Q55" s="1073">
        <v>6190912</v>
      </c>
      <c r="R55" s="1074" t="s">
        <v>1177</v>
      </c>
      <c r="S55" s="1026"/>
    </row>
    <row r="56" spans="1:19" s="914" customFormat="1" ht="20.100000000000001" hidden="1" customHeight="1">
      <c r="A56" s="194"/>
      <c r="B56" s="1909"/>
      <c r="C56" s="1942"/>
      <c r="D56" s="995"/>
      <c r="E56" s="194"/>
      <c r="F56" s="132"/>
      <c r="G56" s="1068"/>
      <c r="H56" s="1069"/>
      <c r="I56" s="132"/>
      <c r="J56" s="1069"/>
      <c r="K56" s="1069"/>
      <c r="L56" s="1072"/>
      <c r="M56" s="132"/>
      <c r="N56" s="132"/>
      <c r="O56" s="995"/>
      <c r="P56" s="1644"/>
      <c r="Q56" s="1073"/>
      <c r="R56" s="1074"/>
      <c r="S56" s="1026"/>
    </row>
    <row r="57" spans="1:19" s="914" customFormat="1" ht="20.100000000000001" hidden="1" customHeight="1">
      <c r="A57" s="194"/>
      <c r="B57" s="1909"/>
      <c r="C57" s="1942"/>
      <c r="D57" s="995"/>
      <c r="E57" s="194"/>
      <c r="F57" s="132"/>
      <c r="G57" s="1068"/>
      <c r="H57" s="1069"/>
      <c r="I57" s="132"/>
      <c r="J57" s="1069"/>
      <c r="K57" s="1069"/>
      <c r="L57" s="1072"/>
      <c r="M57" s="132"/>
      <c r="N57" s="132"/>
      <c r="O57" s="995"/>
      <c r="P57" s="1644"/>
      <c r="Q57" s="1073"/>
      <c r="R57" s="1074"/>
      <c r="S57" s="1026"/>
    </row>
    <row r="58" spans="1:19" s="914" customFormat="1" ht="20.100000000000001" hidden="1" customHeight="1">
      <c r="A58" s="194"/>
      <c r="B58" s="1909"/>
      <c r="C58" s="1942"/>
      <c r="D58" s="995"/>
      <c r="E58" s="194"/>
      <c r="F58" s="132"/>
      <c r="G58" s="1068"/>
      <c r="H58" s="1069"/>
      <c r="I58" s="132"/>
      <c r="J58" s="1069"/>
      <c r="K58" s="1069"/>
      <c r="L58" s="1072"/>
      <c r="M58" s="132"/>
      <c r="N58" s="132"/>
      <c r="O58" s="995"/>
      <c r="P58" s="1644"/>
      <c r="Q58" s="1073"/>
      <c r="R58" s="1074"/>
      <c r="S58" s="1026"/>
    </row>
    <row r="59" spans="1:19" s="914" customFormat="1" ht="20.100000000000001" hidden="1" customHeight="1">
      <c r="A59" s="194"/>
      <c r="B59" s="1909"/>
      <c r="C59" s="1942"/>
      <c r="D59" s="995"/>
      <c r="E59" s="194"/>
      <c r="F59" s="132"/>
      <c r="G59" s="1068"/>
      <c r="H59" s="1069"/>
      <c r="I59" s="132"/>
      <c r="J59" s="1069"/>
      <c r="K59" s="1069"/>
      <c r="L59" s="1072"/>
      <c r="M59" s="132"/>
      <c r="N59" s="132"/>
      <c r="O59" s="995"/>
      <c r="P59" s="1644"/>
      <c r="Q59" s="1073"/>
      <c r="R59" s="1074"/>
      <c r="S59" s="1026"/>
    </row>
    <row r="60" spans="1:19" s="914" customFormat="1" ht="20.100000000000001" hidden="1" customHeight="1">
      <c r="A60" s="194"/>
      <c r="B60" s="1909"/>
      <c r="C60" s="1942"/>
      <c r="D60" s="995"/>
      <c r="E60" s="194"/>
      <c r="F60" s="132"/>
      <c r="G60" s="1068"/>
      <c r="H60" s="1069"/>
      <c r="I60" s="132"/>
      <c r="J60" s="1069"/>
      <c r="K60" s="1069"/>
      <c r="L60" s="1072"/>
      <c r="M60" s="132"/>
      <c r="N60" s="132"/>
      <c r="O60" s="995"/>
      <c r="P60" s="1644"/>
      <c r="Q60" s="1073"/>
      <c r="R60" s="1074"/>
      <c r="S60" s="1026"/>
    </row>
    <row r="61" spans="1:19" s="914" customFormat="1" ht="20.100000000000001" customHeight="1">
      <c r="A61" s="194"/>
      <c r="B61" s="1909">
        <v>38</v>
      </c>
      <c r="C61" s="1942"/>
      <c r="D61" s="995" t="s">
        <v>175</v>
      </c>
      <c r="E61" s="194"/>
      <c r="F61" s="132"/>
      <c r="G61" s="1068" t="s">
        <v>176</v>
      </c>
      <c r="H61" s="1069" t="s">
        <v>605</v>
      </c>
      <c r="I61" s="132" t="s">
        <v>43</v>
      </c>
      <c r="J61" s="1069" t="s">
        <v>43</v>
      </c>
      <c r="K61" s="1069" t="s">
        <v>44</v>
      </c>
      <c r="L61" s="1072">
        <v>2009</v>
      </c>
      <c r="M61" s="132" t="s">
        <v>43</v>
      </c>
      <c r="N61" s="132"/>
      <c r="O61" s="995" t="s">
        <v>45</v>
      </c>
      <c r="P61" s="1644">
        <v>1</v>
      </c>
      <c r="Q61" s="1073">
        <v>69521457</v>
      </c>
      <c r="R61" s="1074" t="s">
        <v>1177</v>
      </c>
      <c r="S61" s="1026"/>
    </row>
    <row r="62" spans="1:19" s="914" customFormat="1" ht="20.100000000000001" hidden="1" customHeight="1">
      <c r="A62" s="194"/>
      <c r="B62" s="1909"/>
      <c r="C62" s="1942"/>
      <c r="D62" s="995"/>
      <c r="E62" s="194"/>
      <c r="F62" s="132"/>
      <c r="G62" s="1068"/>
      <c r="H62" s="1089"/>
      <c r="I62" s="132"/>
      <c r="J62" s="1069"/>
      <c r="K62" s="1069"/>
      <c r="L62" s="1072"/>
      <c r="M62" s="132"/>
      <c r="N62" s="132"/>
      <c r="O62" s="995"/>
      <c r="P62" s="1644"/>
      <c r="Q62" s="1073"/>
      <c r="R62" s="1074"/>
      <c r="S62" s="1026"/>
    </row>
    <row r="63" spans="1:19" s="914" customFormat="1" ht="20.100000000000001" customHeight="1">
      <c r="A63" s="194"/>
      <c r="B63" s="1909">
        <v>40</v>
      </c>
      <c r="C63" s="1942"/>
      <c r="D63" s="995" t="s">
        <v>51</v>
      </c>
      <c r="E63" s="194"/>
      <c r="F63" s="132"/>
      <c r="G63" s="1068" t="s">
        <v>53</v>
      </c>
      <c r="H63" s="1069" t="s">
        <v>172</v>
      </c>
      <c r="I63" s="132" t="s">
        <v>43</v>
      </c>
      <c r="J63" s="1069" t="s">
        <v>43</v>
      </c>
      <c r="K63" s="1069" t="s">
        <v>44</v>
      </c>
      <c r="L63" s="1072">
        <v>2010</v>
      </c>
      <c r="M63" s="132" t="s">
        <v>43</v>
      </c>
      <c r="N63" s="132"/>
      <c r="O63" s="995" t="s">
        <v>45</v>
      </c>
      <c r="P63" s="1644">
        <v>1</v>
      </c>
      <c r="Q63" s="1073">
        <v>1711875</v>
      </c>
      <c r="R63" s="1074" t="s">
        <v>1182</v>
      </c>
      <c r="S63" s="1026"/>
    </row>
    <row r="64" spans="1:19" s="914" customFormat="1" ht="20.100000000000001" hidden="1" customHeight="1">
      <c r="A64" s="194"/>
      <c r="B64" s="1919"/>
      <c r="C64" s="2154"/>
      <c r="D64" s="1057"/>
      <c r="E64" s="902"/>
      <c r="F64" s="187"/>
      <c r="G64" s="1058"/>
      <c r="H64" s="1090"/>
      <c r="I64" s="187"/>
      <c r="J64" s="1059"/>
      <c r="K64" s="1059"/>
      <c r="L64" s="1060"/>
      <c r="M64" s="187"/>
      <c r="N64" s="187"/>
      <c r="O64" s="1057"/>
      <c r="P64" s="1055"/>
      <c r="Q64" s="1061"/>
      <c r="R64" s="1544"/>
      <c r="S64" s="1077"/>
    </row>
    <row r="65" spans="1:19" s="914" customFormat="1" ht="20.100000000000001" hidden="1" customHeight="1">
      <c r="A65" s="194"/>
      <c r="B65" s="1601"/>
      <c r="C65" s="1601"/>
      <c r="D65" s="194"/>
      <c r="E65" s="194"/>
      <c r="F65" s="194"/>
      <c r="G65" s="909"/>
      <c r="H65" s="233"/>
      <c r="I65" s="194"/>
      <c r="J65" s="233"/>
      <c r="K65" s="233"/>
      <c r="L65" s="960"/>
      <c r="M65" s="194"/>
      <c r="N65" s="194"/>
      <c r="O65" s="194"/>
      <c r="P65" s="997">
        <f>SUM(P41:P64)</f>
        <v>7</v>
      </c>
      <c r="Q65" s="1006">
        <f>SUM(Q41:Q64)</f>
        <v>88746367</v>
      </c>
      <c r="R65" s="194"/>
    </row>
    <row r="66" spans="1:19" s="914" customFormat="1" ht="20.100000000000001" hidden="1" customHeight="1">
      <c r="A66" s="194"/>
      <c r="B66" s="1601"/>
      <c r="C66" s="1601"/>
      <c r="D66" s="194"/>
      <c r="E66" s="194"/>
      <c r="F66" s="194"/>
      <c r="G66" s="909"/>
      <c r="H66" s="233"/>
      <c r="I66" s="194"/>
      <c r="J66" s="233"/>
      <c r="K66" s="233"/>
      <c r="L66" s="960"/>
      <c r="M66" s="194"/>
      <c r="N66" s="194"/>
      <c r="O66" s="194"/>
      <c r="P66" s="1601"/>
      <c r="Q66" s="1005"/>
      <c r="R66" s="194"/>
    </row>
    <row r="67" spans="1:19" s="1531" customFormat="1" ht="29.25" hidden="1" customHeight="1">
      <c r="B67" s="2153" t="s">
        <v>10</v>
      </c>
      <c r="C67" s="2153"/>
      <c r="D67" s="2153"/>
      <c r="E67" s="2153"/>
      <c r="F67" s="2153"/>
      <c r="G67" s="2153" t="s">
        <v>11</v>
      </c>
      <c r="H67" s="2153"/>
      <c r="I67" s="2153"/>
      <c r="J67" s="2153" t="s">
        <v>15</v>
      </c>
      <c r="K67" s="2153" t="s">
        <v>13</v>
      </c>
      <c r="L67" s="2153" t="s">
        <v>700</v>
      </c>
      <c r="M67" s="2153" t="s">
        <v>701</v>
      </c>
      <c r="N67" s="2153" t="s">
        <v>16</v>
      </c>
      <c r="O67" s="2153" t="s">
        <v>702</v>
      </c>
      <c r="P67" s="2153" t="s">
        <v>12</v>
      </c>
      <c r="Q67" s="2153"/>
      <c r="R67" s="2153" t="s">
        <v>1172</v>
      </c>
      <c r="S67" s="2153" t="s">
        <v>17</v>
      </c>
    </row>
    <row r="68" spans="1:19" s="1531" customFormat="1" ht="29.25" hidden="1" customHeight="1">
      <c r="B68" s="2153" t="s">
        <v>18</v>
      </c>
      <c r="C68" s="2153"/>
      <c r="D68" s="2153" t="s">
        <v>19</v>
      </c>
      <c r="E68" s="2153" t="s">
        <v>20</v>
      </c>
      <c r="F68" s="2153"/>
      <c r="G68" s="2153" t="s">
        <v>21</v>
      </c>
      <c r="H68" s="2153" t="s">
        <v>14</v>
      </c>
      <c r="I68" s="2153" t="s">
        <v>505</v>
      </c>
      <c r="J68" s="2153"/>
      <c r="K68" s="2153"/>
      <c r="L68" s="2153"/>
      <c r="M68" s="2153"/>
      <c r="N68" s="2153"/>
      <c r="O68" s="2153"/>
      <c r="P68" s="2153"/>
      <c r="Q68" s="2153"/>
      <c r="R68" s="2153"/>
      <c r="S68" s="2153"/>
    </row>
    <row r="69" spans="1:19" s="1531" customFormat="1" ht="29.25" hidden="1" customHeight="1">
      <c r="B69" s="2153"/>
      <c r="C69" s="2153"/>
      <c r="D69" s="2153"/>
      <c r="E69" s="2153"/>
      <c r="F69" s="2153"/>
      <c r="G69" s="2153"/>
      <c r="H69" s="2153"/>
      <c r="I69" s="2153"/>
      <c r="J69" s="2153"/>
      <c r="K69" s="2153"/>
      <c r="L69" s="2153"/>
      <c r="M69" s="2153"/>
      <c r="N69" s="2153"/>
      <c r="O69" s="2153"/>
      <c r="P69" s="1640" t="s">
        <v>22</v>
      </c>
      <c r="Q69" s="885" t="s">
        <v>23</v>
      </c>
      <c r="R69" s="2153"/>
      <c r="S69" s="2153"/>
    </row>
    <row r="70" spans="1:19" s="1531" customFormat="1" ht="20.100000000000001" hidden="1" customHeight="1">
      <c r="B70" s="2160" t="s">
        <v>24</v>
      </c>
      <c r="C70" s="2161"/>
      <c r="D70" s="1649" t="s">
        <v>25</v>
      </c>
      <c r="E70" s="1916" t="s">
        <v>26</v>
      </c>
      <c r="F70" s="1917"/>
      <c r="G70" s="887" t="s">
        <v>27</v>
      </c>
      <c r="H70" s="887" t="s">
        <v>28</v>
      </c>
      <c r="I70" s="887" t="s">
        <v>29</v>
      </c>
      <c r="J70" s="887" t="s">
        <v>30</v>
      </c>
      <c r="K70" s="887" t="s">
        <v>31</v>
      </c>
      <c r="L70" s="887" t="s">
        <v>32</v>
      </c>
      <c r="M70" s="887" t="s">
        <v>33</v>
      </c>
      <c r="N70" s="887" t="s">
        <v>34</v>
      </c>
      <c r="O70" s="887" t="s">
        <v>35</v>
      </c>
      <c r="P70" s="887" t="s">
        <v>36</v>
      </c>
      <c r="Q70" s="1002" t="s">
        <v>37</v>
      </c>
      <c r="R70" s="887" t="s">
        <v>38</v>
      </c>
      <c r="S70" s="1082"/>
    </row>
    <row r="71" spans="1:19" ht="12.75" hidden="1" customHeight="1">
      <c r="A71" s="1531"/>
      <c r="B71" s="1915"/>
      <c r="C71" s="1913"/>
      <c r="D71" s="1913"/>
      <c r="E71" s="1913"/>
      <c r="F71" s="1913"/>
      <c r="G71" s="1913"/>
      <c r="H71" s="1913"/>
      <c r="I71" s="1913"/>
      <c r="J71" s="1913"/>
      <c r="K71" s="1913"/>
      <c r="L71" s="1913"/>
      <c r="M71" s="1913"/>
      <c r="N71" s="1913"/>
      <c r="O71" s="1913"/>
      <c r="P71" s="1913"/>
      <c r="Q71" s="1913"/>
      <c r="R71" s="1914"/>
      <c r="S71" s="1083"/>
    </row>
    <row r="72" spans="1:19" s="914" customFormat="1" ht="20.100000000000001" hidden="1" customHeight="1">
      <c r="A72" s="194"/>
      <c r="B72" s="1915"/>
      <c r="C72" s="1914"/>
      <c r="D72" s="1062"/>
      <c r="E72" s="892"/>
      <c r="F72" s="121"/>
      <c r="G72" s="1063"/>
      <c r="H72" s="1084"/>
      <c r="I72" s="121"/>
      <c r="J72" s="1064"/>
      <c r="K72" s="1064"/>
      <c r="L72" s="1065"/>
      <c r="M72" s="121"/>
      <c r="N72" s="121"/>
      <c r="O72" s="1062"/>
      <c r="P72" s="1066"/>
      <c r="Q72" s="1067"/>
      <c r="R72" s="1543"/>
      <c r="S72" s="1026"/>
    </row>
    <row r="73" spans="1:19" s="914" customFormat="1" ht="20.100000000000001" customHeight="1">
      <c r="A73" s="194"/>
      <c r="B73" s="1909">
        <v>43</v>
      </c>
      <c r="C73" s="1942"/>
      <c r="D73" s="775" t="s">
        <v>157</v>
      </c>
      <c r="E73" s="194"/>
      <c r="F73" s="132"/>
      <c r="G73" s="1085" t="s">
        <v>829</v>
      </c>
      <c r="H73" s="1086" t="s">
        <v>42</v>
      </c>
      <c r="I73" s="132"/>
      <c r="J73" s="1069" t="s">
        <v>45</v>
      </c>
      <c r="K73" s="783" t="s">
        <v>44</v>
      </c>
      <c r="L73" s="780">
        <v>2012</v>
      </c>
      <c r="M73" s="132"/>
      <c r="N73" s="132"/>
      <c r="O73" s="775" t="s">
        <v>45</v>
      </c>
      <c r="P73" s="1654">
        <v>1</v>
      </c>
      <c r="Q73" s="1070">
        <v>50400250</v>
      </c>
      <c r="R73" s="1071" t="s">
        <v>1175</v>
      </c>
      <c r="S73" s="1026"/>
    </row>
    <row r="74" spans="1:19" s="1582" customFormat="1" ht="20.100000000000001" hidden="1" customHeight="1">
      <c r="A74" s="1578"/>
      <c r="B74" s="2147"/>
      <c r="C74" s="2148"/>
      <c r="D74" s="965"/>
      <c r="E74" s="1578"/>
      <c r="F74" s="965"/>
      <c r="G74" s="1579"/>
      <c r="H74" s="1580"/>
      <c r="I74" s="965"/>
      <c r="J74" s="1580"/>
      <c r="K74" s="1580"/>
      <c r="L74" s="964"/>
      <c r="M74" s="965"/>
      <c r="N74" s="965"/>
      <c r="O74" s="965"/>
      <c r="P74" s="1645"/>
      <c r="Q74" s="1581"/>
      <c r="R74" s="965"/>
      <c r="S74" s="1583"/>
    </row>
    <row r="75" spans="1:19" s="1577" customFormat="1" ht="20.100000000000001" hidden="1" customHeight="1">
      <c r="A75" s="1575"/>
      <c r="B75" s="2147"/>
      <c r="C75" s="2148"/>
      <c r="D75" s="965"/>
      <c r="E75" s="1578"/>
      <c r="F75" s="965"/>
      <c r="G75" s="1579"/>
      <c r="H75" s="1580"/>
      <c r="I75" s="965"/>
      <c r="J75" s="1580"/>
      <c r="K75" s="1580"/>
      <c r="L75" s="964"/>
      <c r="M75" s="965"/>
      <c r="N75" s="965"/>
      <c r="O75" s="965"/>
      <c r="P75" s="1645"/>
      <c r="Q75" s="1581"/>
      <c r="R75" s="1007"/>
      <c r="S75" s="1583"/>
    </row>
    <row r="76" spans="1:19" s="1577" customFormat="1" ht="29.25" hidden="1" customHeight="1">
      <c r="A76" s="1575"/>
      <c r="B76" s="2147"/>
      <c r="C76" s="2148"/>
      <c r="D76" s="965"/>
      <c r="E76" s="1578"/>
      <c r="F76" s="965"/>
      <c r="G76" s="1579"/>
      <c r="H76" s="1007"/>
      <c r="I76" s="965"/>
      <c r="J76" s="1580"/>
      <c r="K76" s="1580"/>
      <c r="L76" s="964"/>
      <c r="M76" s="965"/>
      <c r="N76" s="965"/>
      <c r="O76" s="965"/>
      <c r="P76" s="1645"/>
      <c r="Q76" s="1581"/>
      <c r="R76" s="1580"/>
      <c r="S76" s="1580"/>
    </row>
    <row r="77" spans="1:19" s="1577" customFormat="1" ht="20.100000000000001" hidden="1" customHeight="1">
      <c r="A77" s="1575"/>
      <c r="B77" s="2147"/>
      <c r="C77" s="2148"/>
      <c r="D77" s="965"/>
      <c r="E77" s="1578"/>
      <c r="F77" s="965"/>
      <c r="G77" s="996"/>
      <c r="H77" s="1069"/>
      <c r="I77" s="995"/>
      <c r="J77" s="1069"/>
      <c r="K77" s="1069"/>
      <c r="L77" s="780"/>
      <c r="M77" s="995"/>
      <c r="N77" s="995"/>
      <c r="O77" s="995"/>
      <c r="P77" s="1644"/>
      <c r="Q77" s="827"/>
      <c r="R77" s="995"/>
      <c r="S77" s="1583"/>
    </row>
    <row r="78" spans="1:19" s="1577" customFormat="1" ht="20.100000000000001" hidden="1" customHeight="1">
      <c r="A78" s="1575"/>
      <c r="B78" s="2147"/>
      <c r="C78" s="2148"/>
      <c r="D78" s="965"/>
      <c r="E78" s="1578"/>
      <c r="F78" s="965"/>
      <c r="G78" s="1579"/>
      <c r="H78" s="1580"/>
      <c r="I78" s="965"/>
      <c r="J78" s="1580"/>
      <c r="K78" s="1580"/>
      <c r="L78" s="786"/>
      <c r="M78" s="776"/>
      <c r="N78" s="776"/>
      <c r="O78" s="776"/>
      <c r="P78" s="1618"/>
      <c r="Q78" s="1584"/>
      <c r="R78" s="965"/>
      <c r="S78" s="1583"/>
    </row>
    <row r="79" spans="1:19" s="1577" customFormat="1" ht="20.100000000000001" hidden="1" customHeight="1">
      <c r="A79" s="1575"/>
      <c r="B79" s="2147"/>
      <c r="C79" s="2148"/>
      <c r="D79" s="965"/>
      <c r="E79" s="1578"/>
      <c r="F79" s="965"/>
      <c r="G79" s="1579"/>
      <c r="H79" s="1580"/>
      <c r="I79" s="965"/>
      <c r="J79" s="1580"/>
      <c r="K79" s="1580"/>
      <c r="L79" s="786"/>
      <c r="M79" s="776"/>
      <c r="N79" s="776"/>
      <c r="O79" s="776"/>
      <c r="P79" s="1618"/>
      <c r="Q79" s="827"/>
      <c r="R79" s="965"/>
      <c r="S79" s="1583"/>
    </row>
    <row r="80" spans="1:19" ht="20.100000000000001" hidden="1" customHeight="1">
      <c r="A80" s="1531"/>
      <c r="B80" s="1909">
        <v>49</v>
      </c>
      <c r="C80" s="1942"/>
      <c r="D80" s="132"/>
      <c r="E80" s="194"/>
      <c r="F80" s="132"/>
      <c r="G80" s="860"/>
      <c r="H80" s="901"/>
      <c r="I80" s="132"/>
      <c r="J80" s="898"/>
      <c r="K80" s="898"/>
      <c r="L80" s="853"/>
      <c r="M80" s="198"/>
      <c r="N80" s="198"/>
      <c r="O80" s="198"/>
      <c r="P80" s="1652"/>
      <c r="Q80" s="900"/>
      <c r="R80" s="132"/>
      <c r="S80" s="1026"/>
    </row>
    <row r="81" spans="1:19" ht="20.100000000000001" hidden="1" customHeight="1">
      <c r="A81" s="1531"/>
      <c r="B81" s="2147">
        <v>50</v>
      </c>
      <c r="C81" s="2148"/>
      <c r="D81" s="132"/>
      <c r="E81" s="194"/>
      <c r="F81" s="132"/>
      <c r="G81" s="860"/>
      <c r="H81" s="898"/>
      <c r="I81" s="132"/>
      <c r="J81" s="898"/>
      <c r="K81" s="898"/>
      <c r="L81" s="786"/>
      <c r="M81" s="776"/>
      <c r="N81" s="776"/>
      <c r="O81" s="776"/>
      <c r="P81" s="1618"/>
      <c r="Q81" s="782"/>
      <c r="R81" s="965"/>
      <c r="S81" s="1026"/>
    </row>
    <row r="82" spans="1:19" ht="20.100000000000001" hidden="1" customHeight="1">
      <c r="A82" s="1531"/>
      <c r="B82" s="1909">
        <v>51</v>
      </c>
      <c r="C82" s="1942"/>
      <c r="D82" s="132"/>
      <c r="E82" s="194"/>
      <c r="F82" s="132"/>
      <c r="G82" s="860"/>
      <c r="H82" s="898"/>
      <c r="I82" s="132"/>
      <c r="J82" s="898"/>
      <c r="K82" s="898"/>
      <c r="L82" s="786"/>
      <c r="M82" s="776"/>
      <c r="N82" s="776"/>
      <c r="O82" s="776"/>
      <c r="P82" s="1618"/>
      <c r="Q82" s="782"/>
      <c r="R82" s="965"/>
      <c r="S82" s="1026"/>
    </row>
    <row r="83" spans="1:19" ht="20.100000000000001" hidden="1" customHeight="1">
      <c r="A83" s="1531"/>
      <c r="B83" s="2147">
        <v>52</v>
      </c>
      <c r="C83" s="2148"/>
      <c r="D83" s="132"/>
      <c r="E83" s="194"/>
      <c r="F83" s="132"/>
      <c r="G83" s="860"/>
      <c r="H83" s="898"/>
      <c r="I83" s="132"/>
      <c r="J83" s="898"/>
      <c r="K83" s="898"/>
      <c r="L83" s="786"/>
      <c r="M83" s="776"/>
      <c r="N83" s="776"/>
      <c r="O83" s="776"/>
      <c r="P83" s="1618"/>
      <c r="Q83" s="782"/>
      <c r="R83" s="965"/>
      <c r="S83" s="1026"/>
    </row>
    <row r="84" spans="1:19" ht="20.100000000000001" hidden="1" customHeight="1">
      <c r="A84" s="1531"/>
      <c r="B84" s="1909">
        <v>53</v>
      </c>
      <c r="C84" s="1942"/>
      <c r="D84" s="132"/>
      <c r="E84" s="194"/>
      <c r="F84" s="132"/>
      <c r="G84" s="860"/>
      <c r="H84" s="901"/>
      <c r="I84" s="132"/>
      <c r="J84" s="898"/>
      <c r="K84" s="898"/>
      <c r="L84" s="786"/>
      <c r="M84" s="776"/>
      <c r="N84" s="776"/>
      <c r="O84" s="776"/>
      <c r="P84" s="1618"/>
      <c r="Q84" s="782"/>
      <c r="R84" s="965"/>
      <c r="S84" s="1026"/>
    </row>
    <row r="85" spans="1:19" ht="20.100000000000001" hidden="1" customHeight="1">
      <c r="A85" s="1531"/>
      <c r="B85" s="2147">
        <v>54</v>
      </c>
      <c r="C85" s="2148"/>
      <c r="D85" s="132"/>
      <c r="E85" s="194"/>
      <c r="F85" s="132"/>
      <c r="G85" s="860"/>
      <c r="H85" s="898"/>
      <c r="I85" s="132"/>
      <c r="J85" s="898"/>
      <c r="K85" s="898"/>
      <c r="L85" s="786"/>
      <c r="M85" s="776"/>
      <c r="N85" s="776"/>
      <c r="O85" s="776"/>
      <c r="P85" s="1618"/>
      <c r="Q85" s="782"/>
      <c r="R85" s="965"/>
      <c r="S85" s="1026"/>
    </row>
    <row r="86" spans="1:19" ht="20.100000000000001" hidden="1" customHeight="1">
      <c r="A86" s="1531"/>
      <c r="B86" s="1909">
        <v>55</v>
      </c>
      <c r="C86" s="1942"/>
      <c r="D86" s="132"/>
      <c r="E86" s="194"/>
      <c r="F86" s="132"/>
      <c r="G86" s="860"/>
      <c r="H86" s="898"/>
      <c r="I86" s="132"/>
      <c r="J86" s="898"/>
      <c r="K86" s="898"/>
      <c r="L86" s="786"/>
      <c r="M86" s="776"/>
      <c r="N86" s="776"/>
      <c r="O86" s="776"/>
      <c r="P86" s="1618"/>
      <c r="Q86" s="782"/>
      <c r="R86" s="965"/>
      <c r="S86" s="1026"/>
    </row>
    <row r="87" spans="1:19" ht="20.100000000000001" hidden="1" customHeight="1">
      <c r="A87" s="1531"/>
      <c r="B87" s="2147">
        <v>56</v>
      </c>
      <c r="C87" s="2148"/>
      <c r="D87" s="132"/>
      <c r="E87" s="194"/>
      <c r="F87" s="132"/>
      <c r="G87" s="860"/>
      <c r="H87" s="898"/>
      <c r="I87" s="132"/>
      <c r="J87" s="898"/>
      <c r="K87" s="898"/>
      <c r="L87" s="786"/>
      <c r="M87" s="776"/>
      <c r="N87" s="776"/>
      <c r="O87" s="776"/>
      <c r="P87" s="1618"/>
      <c r="Q87" s="782"/>
      <c r="R87" s="965"/>
      <c r="S87" s="1026"/>
    </row>
    <row r="88" spans="1:19" ht="20.100000000000001" hidden="1" customHeight="1">
      <c r="A88" s="1531"/>
      <c r="B88" s="1909">
        <v>57</v>
      </c>
      <c r="C88" s="1942"/>
      <c r="D88" s="132"/>
      <c r="E88" s="194"/>
      <c r="F88" s="132"/>
      <c r="G88" s="860"/>
      <c r="H88" s="898"/>
      <c r="I88" s="132"/>
      <c r="J88" s="898"/>
      <c r="K88" s="898"/>
      <c r="L88" s="786"/>
      <c r="M88" s="776"/>
      <c r="N88" s="776"/>
      <c r="O88" s="776"/>
      <c r="P88" s="1618"/>
      <c r="Q88" s="782"/>
      <c r="R88" s="965"/>
      <c r="S88" s="1026"/>
    </row>
    <row r="89" spans="1:19" ht="20.100000000000001" hidden="1" customHeight="1">
      <c r="A89" s="1531"/>
      <c r="B89" s="2147">
        <v>58</v>
      </c>
      <c r="C89" s="2148"/>
      <c r="D89" s="132"/>
      <c r="E89" s="194"/>
      <c r="F89" s="132"/>
      <c r="G89" s="860"/>
      <c r="H89" s="898"/>
      <c r="I89" s="132"/>
      <c r="J89" s="898"/>
      <c r="K89" s="898"/>
      <c r="L89" s="786"/>
      <c r="M89" s="776"/>
      <c r="N89" s="776"/>
      <c r="O89" s="776"/>
      <c r="P89" s="1618"/>
      <c r="Q89" s="782"/>
      <c r="R89" s="1007"/>
      <c r="S89" s="1026"/>
    </row>
    <row r="90" spans="1:19" ht="20.100000000000001" hidden="1" customHeight="1">
      <c r="A90" s="1531"/>
      <c r="B90" s="1909">
        <v>59</v>
      </c>
      <c r="C90" s="1942"/>
      <c r="D90" s="132"/>
      <c r="E90" s="194"/>
      <c r="F90" s="132"/>
      <c r="G90" s="860"/>
      <c r="H90" s="898"/>
      <c r="I90" s="132"/>
      <c r="J90" s="898"/>
      <c r="K90" s="898"/>
      <c r="L90" s="786"/>
      <c r="M90" s="776"/>
      <c r="N90" s="776"/>
      <c r="O90" s="776"/>
      <c r="P90" s="1618"/>
      <c r="Q90" s="782"/>
      <c r="R90" s="965"/>
      <c r="S90" s="1026"/>
    </row>
    <row r="91" spans="1:19" ht="20.100000000000001" hidden="1" customHeight="1">
      <c r="A91" s="1531"/>
      <c r="B91" s="2147">
        <v>60</v>
      </c>
      <c r="C91" s="2148"/>
      <c r="D91" s="132"/>
      <c r="E91" s="194"/>
      <c r="F91" s="132"/>
      <c r="G91" s="860"/>
      <c r="H91" s="898"/>
      <c r="I91" s="132"/>
      <c r="J91" s="898"/>
      <c r="K91" s="898"/>
      <c r="L91" s="786"/>
      <c r="M91" s="776"/>
      <c r="N91" s="776"/>
      <c r="O91" s="776"/>
      <c r="P91" s="1618"/>
      <c r="Q91" s="782"/>
      <c r="R91" s="965"/>
      <c r="S91" s="1026"/>
    </row>
    <row r="92" spans="1:19" ht="20.100000000000001" hidden="1" customHeight="1">
      <c r="A92" s="1531"/>
      <c r="B92" s="1909">
        <v>61</v>
      </c>
      <c r="C92" s="1942"/>
      <c r="D92" s="132"/>
      <c r="E92" s="194"/>
      <c r="F92" s="132"/>
      <c r="G92" s="860"/>
      <c r="H92" s="898"/>
      <c r="I92" s="132"/>
      <c r="J92" s="898"/>
      <c r="K92" s="898"/>
      <c r="L92" s="786"/>
      <c r="M92" s="776"/>
      <c r="N92" s="776"/>
      <c r="O92" s="776"/>
      <c r="P92" s="1618"/>
      <c r="Q92" s="782"/>
      <c r="R92" s="965"/>
      <c r="S92" s="1026"/>
    </row>
    <row r="93" spans="1:19" ht="20.100000000000001" hidden="1" customHeight="1">
      <c r="A93" s="1531"/>
      <c r="B93" s="2147">
        <v>62</v>
      </c>
      <c r="C93" s="2148"/>
      <c r="D93" s="132"/>
      <c r="E93" s="194"/>
      <c r="F93" s="132"/>
      <c r="G93" s="860"/>
      <c r="H93" s="898"/>
      <c r="I93" s="132"/>
      <c r="J93" s="898"/>
      <c r="K93" s="898"/>
      <c r="L93" s="955"/>
      <c r="M93" s="132"/>
      <c r="N93" s="132"/>
      <c r="O93" s="132"/>
      <c r="P93" s="1641"/>
      <c r="Q93" s="1003"/>
      <c r="R93" s="132"/>
      <c r="S93" s="1026"/>
    </row>
    <row r="94" spans="1:19" ht="20.100000000000001" hidden="1" customHeight="1">
      <c r="A94" s="1531"/>
      <c r="B94" s="1909">
        <v>63</v>
      </c>
      <c r="C94" s="1942"/>
      <c r="D94" s="132"/>
      <c r="E94" s="194"/>
      <c r="F94" s="132"/>
      <c r="G94" s="983"/>
      <c r="H94" s="898"/>
      <c r="I94" s="132"/>
      <c r="J94" s="898"/>
      <c r="K94" s="898"/>
      <c r="L94" s="955"/>
      <c r="M94" s="132"/>
      <c r="N94" s="132"/>
      <c r="O94" s="132"/>
      <c r="P94" s="1641"/>
      <c r="Q94" s="1003"/>
      <c r="R94" s="132"/>
      <c r="S94" s="1026"/>
    </row>
    <row r="95" spans="1:19" ht="5.25" customHeight="1">
      <c r="A95" s="1531"/>
      <c r="B95" s="1919"/>
      <c r="C95" s="2154"/>
      <c r="D95" s="187"/>
      <c r="E95" s="902"/>
      <c r="F95" s="187"/>
      <c r="G95" s="903"/>
      <c r="H95" s="904"/>
      <c r="I95" s="187"/>
      <c r="J95" s="904"/>
      <c r="K95" s="904"/>
      <c r="L95" s="958"/>
      <c r="M95" s="187"/>
      <c r="N95" s="187"/>
      <c r="O95" s="187"/>
      <c r="P95" s="1642"/>
      <c r="Q95" s="1004"/>
      <c r="R95" s="187"/>
      <c r="S95" s="1077"/>
    </row>
    <row r="96" spans="1:19" ht="20.100000000000001" customHeight="1">
      <c r="A96" s="1531"/>
      <c r="B96" s="1910"/>
      <c r="C96" s="1910"/>
      <c r="D96" s="233"/>
      <c r="E96" s="233"/>
      <c r="F96" s="233"/>
      <c r="G96" s="909"/>
      <c r="H96" s="233"/>
      <c r="I96" s="233"/>
      <c r="J96" s="233"/>
      <c r="K96" s="233"/>
      <c r="L96" s="933"/>
      <c r="M96" s="898"/>
      <c r="N96" s="1921" t="s">
        <v>724</v>
      </c>
      <c r="O96" s="1922"/>
      <c r="P96" s="934">
        <f>SUM(P72:P95)</f>
        <v>1</v>
      </c>
      <c r="Q96" s="935">
        <f>SUM(Q72:Q95)</f>
        <v>50400250</v>
      </c>
      <c r="R96" s="233"/>
    </row>
    <row r="97" spans="1:18" ht="20.100000000000001" customHeight="1">
      <c r="A97" s="876"/>
      <c r="B97" s="936"/>
      <c r="C97" s="876"/>
      <c r="D97" s="1531"/>
      <c r="E97" s="1531"/>
      <c r="F97" s="1531"/>
      <c r="G97" s="937"/>
      <c r="H97" s="938"/>
      <c r="I97" s="939"/>
      <c r="J97" s="876"/>
      <c r="K97" s="937"/>
      <c r="L97" s="940"/>
      <c r="M97" s="1531"/>
      <c r="N97" s="2149" t="s">
        <v>703</v>
      </c>
      <c r="O97" s="2149"/>
      <c r="P97" s="911">
        <f>P34+P65+P96</f>
        <v>12</v>
      </c>
      <c r="Q97" s="941">
        <f>Q34+Q65+Q96</f>
        <v>140136617</v>
      </c>
      <c r="R97" s="942"/>
    </row>
    <row r="98" spans="1:18" ht="20.100000000000001" customHeight="1">
      <c r="A98" s="876"/>
      <c r="B98" s="936"/>
      <c r="C98" s="876"/>
      <c r="D98" s="1531"/>
      <c r="E98" s="1531"/>
      <c r="F98" s="1531"/>
      <c r="G98" s="937"/>
      <c r="H98" s="938"/>
      <c r="I98" s="939"/>
      <c r="J98" s="876"/>
      <c r="K98" s="937"/>
      <c r="L98" s="940"/>
      <c r="M98" s="1531"/>
      <c r="N98" s="943"/>
      <c r="O98" s="943"/>
      <c r="P98" s="944"/>
      <c r="Q98" s="945"/>
      <c r="R98" s="942"/>
    </row>
    <row r="99" spans="1:18" s="873" customFormat="1" ht="18.75" customHeight="1">
      <c r="B99" s="1091"/>
      <c r="D99" s="1939" t="s">
        <v>867</v>
      </c>
      <c r="E99" s="1939"/>
      <c r="F99" s="1939"/>
      <c r="G99" s="1939"/>
      <c r="H99" s="1092"/>
      <c r="I99" s="1896"/>
      <c r="J99" s="1951"/>
      <c r="K99" s="1951"/>
      <c r="L99" s="1093"/>
      <c r="M99" s="1896" t="str">
        <f>'B - UKS II'!M100:P100</f>
        <v>Jakarta, 1 Juli 2015</v>
      </c>
      <c r="N99" s="1896"/>
      <c r="O99" s="1896"/>
      <c r="P99" s="1896"/>
      <c r="Q99" s="1094"/>
      <c r="R99" s="1095"/>
    </row>
    <row r="100" spans="1:18" s="873" customFormat="1" ht="18.75" customHeight="1">
      <c r="B100" s="1091"/>
      <c r="D100" s="1948" t="s">
        <v>717</v>
      </c>
      <c r="E100" s="1948"/>
      <c r="F100" s="1948"/>
      <c r="G100" s="1948"/>
      <c r="H100" s="1096"/>
      <c r="I100" s="1606"/>
      <c r="J100" s="1606"/>
      <c r="K100" s="1606"/>
      <c r="L100" s="1093"/>
      <c r="M100" s="1896" t="str">
        <f>'B - UKS II'!M101:P101</f>
        <v>Pengurus Barang</v>
      </c>
      <c r="N100" s="1897"/>
      <c r="O100" s="1897"/>
      <c r="P100" s="1897"/>
      <c r="Q100" s="1094"/>
      <c r="R100" s="1095"/>
    </row>
    <row r="101" spans="1:18" s="873" customFormat="1" ht="18.75" customHeight="1">
      <c r="B101" s="1091"/>
      <c r="D101" s="1610"/>
      <c r="E101" s="1610"/>
      <c r="F101" s="1610"/>
      <c r="G101" s="1610"/>
      <c r="H101" s="1096"/>
      <c r="I101" s="1606"/>
      <c r="J101" s="1606"/>
      <c r="K101" s="1606"/>
      <c r="L101" s="1093"/>
      <c r="M101" s="1604"/>
      <c r="N101" s="1605"/>
      <c r="O101" s="1605"/>
      <c r="P101" s="1605"/>
      <c r="Q101" s="1094"/>
      <c r="R101" s="1095"/>
    </row>
    <row r="102" spans="1:18" s="873" customFormat="1" ht="18.75" customHeight="1">
      <c r="B102" s="1091"/>
      <c r="D102" s="1949"/>
      <c r="E102" s="1949"/>
      <c r="F102" s="1949"/>
      <c r="G102" s="1949"/>
      <c r="H102" s="1101"/>
      <c r="I102" s="1607"/>
      <c r="J102" s="1607"/>
      <c r="K102" s="1607"/>
      <c r="L102" s="1093"/>
      <c r="M102" s="1904"/>
      <c r="N102" s="1904"/>
      <c r="O102" s="1904"/>
      <c r="P102" s="1904"/>
      <c r="Q102" s="1094"/>
      <c r="R102" s="1095"/>
    </row>
    <row r="103" spans="1:18" s="873" customFormat="1" ht="18.75" customHeight="1">
      <c r="B103" s="1103"/>
      <c r="D103" s="1950" t="s">
        <v>671</v>
      </c>
      <c r="E103" s="1950"/>
      <c r="F103" s="1950"/>
      <c r="G103" s="1950"/>
      <c r="H103" s="1104"/>
      <c r="I103" s="1602"/>
      <c r="J103" s="1602"/>
      <c r="K103" s="1602"/>
      <c r="L103" s="1093"/>
      <c r="M103" s="1962" t="s">
        <v>1127</v>
      </c>
      <c r="N103" s="1905"/>
      <c r="O103" s="1905"/>
      <c r="P103" s="1905"/>
      <c r="Q103" s="1094"/>
      <c r="R103" s="1095"/>
    </row>
    <row r="104" spans="1:18" s="873" customFormat="1" ht="18.75" customHeight="1">
      <c r="B104" s="1091"/>
      <c r="D104" s="1947" t="s">
        <v>1185</v>
      </c>
      <c r="E104" s="1947"/>
      <c r="F104" s="1947"/>
      <c r="G104" s="1947"/>
      <c r="H104" s="1106"/>
      <c r="I104" s="1603"/>
      <c r="J104" s="1603"/>
      <c r="K104" s="1603"/>
      <c r="L104" s="1093"/>
      <c r="M104" s="1907" t="s">
        <v>1128</v>
      </c>
      <c r="N104" s="1907"/>
      <c r="O104" s="1907"/>
      <c r="P104" s="1907"/>
      <c r="Q104" s="1094"/>
      <c r="R104" s="1095"/>
    </row>
    <row r="105" spans="1:18" ht="20.100000000000001" customHeight="1">
      <c r="A105" s="1531"/>
      <c r="B105" s="1910"/>
      <c r="C105" s="1910"/>
      <c r="D105" s="929"/>
      <c r="E105" s="987"/>
      <c r="F105" s="929"/>
      <c r="G105" s="988"/>
      <c r="H105" s="1042"/>
      <c r="I105" s="1043"/>
      <c r="J105" s="1043"/>
      <c r="K105" s="1043"/>
      <c r="L105" s="910"/>
      <c r="M105" s="929"/>
      <c r="N105" s="929"/>
      <c r="O105" s="929"/>
      <c r="P105" s="1014"/>
      <c r="Q105" s="867"/>
      <c r="R105" s="1042"/>
    </row>
    <row r="106" spans="1:18" ht="20.100000000000001" customHeight="1">
      <c r="A106" s="1531"/>
      <c r="B106" s="1910"/>
      <c r="C106" s="1910"/>
      <c r="D106" s="929"/>
      <c r="E106" s="987"/>
      <c r="F106" s="929"/>
      <c r="G106" s="1044"/>
      <c r="H106" s="1042"/>
      <c r="I106" s="1043"/>
      <c r="J106" s="1043"/>
      <c r="K106" s="1043"/>
      <c r="L106" s="910"/>
      <c r="M106" s="929"/>
      <c r="N106" s="929"/>
      <c r="O106" s="929"/>
      <c r="P106" s="1014"/>
      <c r="Q106" s="867"/>
      <c r="R106" s="1042"/>
    </row>
    <row r="107" spans="1:18" ht="20.100000000000001" customHeight="1">
      <c r="A107" s="1531"/>
      <c r="B107" s="1910"/>
      <c r="C107" s="1910"/>
      <c r="D107" s="929"/>
      <c r="E107" s="987"/>
      <c r="F107" s="929"/>
      <c r="G107" s="988"/>
      <c r="H107" s="1042"/>
      <c r="I107" s="1043"/>
      <c r="J107" s="1043"/>
      <c r="K107" s="1043"/>
      <c r="L107" s="910"/>
      <c r="M107" s="929"/>
      <c r="N107" s="929"/>
      <c r="O107" s="929"/>
      <c r="P107" s="1014"/>
      <c r="Q107" s="867"/>
      <c r="R107" s="1042"/>
    </row>
    <row r="108" spans="1:18" ht="20.100000000000001" customHeight="1"/>
    <row r="109" spans="1:18" ht="20.100000000000001" customHeight="1"/>
    <row r="110" spans="1:18" ht="20.100000000000001" customHeight="1">
      <c r="D110" s="890" t="s">
        <v>711</v>
      </c>
    </row>
    <row r="111" spans="1:18" ht="20.100000000000001" customHeight="1"/>
    <row r="112" spans="1:18" ht="20.100000000000001" customHeight="1"/>
    <row r="113" spans="18:18" ht="20.100000000000001" customHeight="1"/>
    <row r="114" spans="18:18" ht="20.100000000000001" customHeight="1"/>
    <row r="115" spans="18:18" ht="20.100000000000001" customHeight="1"/>
    <row r="116" spans="18:18" ht="20.100000000000001" customHeight="1">
      <c r="R116" s="194"/>
    </row>
    <row r="117" spans="18:18" ht="20.100000000000001" customHeight="1"/>
    <row r="118" spans="18:18" ht="20.100000000000001" customHeight="1"/>
    <row r="119" spans="18:18" ht="20.100000000000001" customHeight="1"/>
    <row r="120" spans="18:18" ht="20.100000000000001" customHeight="1"/>
    <row r="121" spans="18:18" ht="20.100000000000001" customHeight="1"/>
    <row r="122" spans="18:18" ht="20.100000000000001" customHeight="1"/>
  </sheetData>
  <mergeCells count="144">
    <mergeCell ref="B107:C107"/>
    <mergeCell ref="D103:G103"/>
    <mergeCell ref="M103:P103"/>
    <mergeCell ref="D104:G104"/>
    <mergeCell ref="M104:P104"/>
    <mergeCell ref="B105:C105"/>
    <mergeCell ref="B106:C106"/>
    <mergeCell ref="D99:G99"/>
    <mergeCell ref="I99:K99"/>
    <mergeCell ref="M99:P99"/>
    <mergeCell ref="D100:G100"/>
    <mergeCell ref="M100:P100"/>
    <mergeCell ref="D102:G102"/>
    <mergeCell ref="M102:P102"/>
    <mergeCell ref="B93:C93"/>
    <mergeCell ref="B94:C94"/>
    <mergeCell ref="B95:C95"/>
    <mergeCell ref="B96:C96"/>
    <mergeCell ref="N96:O96"/>
    <mergeCell ref="N97:O97"/>
    <mergeCell ref="B87:C87"/>
    <mergeCell ref="B88:C88"/>
    <mergeCell ref="B89:C89"/>
    <mergeCell ref="B90:C90"/>
    <mergeCell ref="B91:C91"/>
    <mergeCell ref="B92:C92"/>
    <mergeCell ref="B81:C81"/>
    <mergeCell ref="B82:C82"/>
    <mergeCell ref="B83:C83"/>
    <mergeCell ref="B84:C84"/>
    <mergeCell ref="B85:C85"/>
    <mergeCell ref="B86:C86"/>
    <mergeCell ref="B75:C75"/>
    <mergeCell ref="B76:C76"/>
    <mergeCell ref="B77:C77"/>
    <mergeCell ref="B78:C78"/>
    <mergeCell ref="B79:C79"/>
    <mergeCell ref="B80:C80"/>
    <mergeCell ref="B70:C70"/>
    <mergeCell ref="E70:F70"/>
    <mergeCell ref="B71:R71"/>
    <mergeCell ref="B72:C72"/>
    <mergeCell ref="B73:C73"/>
    <mergeCell ref="B74:C74"/>
    <mergeCell ref="R67:R69"/>
    <mergeCell ref="S67:S69"/>
    <mergeCell ref="B68:C69"/>
    <mergeCell ref="D68:D69"/>
    <mergeCell ref="E68:F69"/>
    <mergeCell ref="G68:G69"/>
    <mergeCell ref="H68:H69"/>
    <mergeCell ref="I68:I69"/>
    <mergeCell ref="K67:K69"/>
    <mergeCell ref="L67:L69"/>
    <mergeCell ref="M67:M69"/>
    <mergeCell ref="N67:N69"/>
    <mergeCell ref="O67:O69"/>
    <mergeCell ref="P67:Q68"/>
    <mergeCell ref="B62:C62"/>
    <mergeCell ref="B63:C63"/>
    <mergeCell ref="B64:C64"/>
    <mergeCell ref="B67:F67"/>
    <mergeCell ref="G67:I67"/>
    <mergeCell ref="J67:J69"/>
    <mergeCell ref="B56:C56"/>
    <mergeCell ref="B57:C57"/>
    <mergeCell ref="B58:C58"/>
    <mergeCell ref="B59:C59"/>
    <mergeCell ref="B60:C60"/>
    <mergeCell ref="B61:C61"/>
    <mergeCell ref="B50:C50"/>
    <mergeCell ref="B51:C51"/>
    <mergeCell ref="B52:C52"/>
    <mergeCell ref="B53:C53"/>
    <mergeCell ref="B54:C54"/>
    <mergeCell ref="B55:C55"/>
    <mergeCell ref="B44:C44"/>
    <mergeCell ref="B45:C45"/>
    <mergeCell ref="B46:C46"/>
    <mergeCell ref="B47:C47"/>
    <mergeCell ref="B48:C48"/>
    <mergeCell ref="B49:C49"/>
    <mergeCell ref="B39:C39"/>
    <mergeCell ref="E39:F39"/>
    <mergeCell ref="B40:R40"/>
    <mergeCell ref="B41:C41"/>
    <mergeCell ref="B42:C42"/>
    <mergeCell ref="B43:C43"/>
    <mergeCell ref="S36:S38"/>
    <mergeCell ref="B37:C38"/>
    <mergeCell ref="D37:D38"/>
    <mergeCell ref="E37:F38"/>
    <mergeCell ref="G37:G38"/>
    <mergeCell ref="H37:H38"/>
    <mergeCell ref="I37:I38"/>
    <mergeCell ref="L36:L38"/>
    <mergeCell ref="M36:M38"/>
    <mergeCell ref="N36:N38"/>
    <mergeCell ref="O36:O38"/>
    <mergeCell ref="P36:Q37"/>
    <mergeCell ref="R36:R38"/>
    <mergeCell ref="B32:C32"/>
    <mergeCell ref="B33:C33"/>
    <mergeCell ref="B36:F36"/>
    <mergeCell ref="G36:I36"/>
    <mergeCell ref="J36:J38"/>
    <mergeCell ref="K36:K38"/>
    <mergeCell ref="B26:C26"/>
    <mergeCell ref="B27:C27"/>
    <mergeCell ref="B28:C28"/>
    <mergeCell ref="B29:C29"/>
    <mergeCell ref="B30:C30"/>
    <mergeCell ref="B31:C31"/>
    <mergeCell ref="B22:C22"/>
    <mergeCell ref="B23:C23"/>
    <mergeCell ref="B24:C24"/>
    <mergeCell ref="B25:C25"/>
    <mergeCell ref="B15:C15"/>
    <mergeCell ref="E15:F15"/>
    <mergeCell ref="B16:R16"/>
    <mergeCell ref="B17:C17"/>
    <mergeCell ref="B18:C18"/>
    <mergeCell ref="B19:C19"/>
    <mergeCell ref="S12:S14"/>
    <mergeCell ref="B13:C14"/>
    <mergeCell ref="D13:D14"/>
    <mergeCell ref="E13:F14"/>
    <mergeCell ref="G13:G14"/>
    <mergeCell ref="H13:H14"/>
    <mergeCell ref="I13:I14"/>
    <mergeCell ref="B20:C20"/>
    <mergeCell ref="B21:C21"/>
    <mergeCell ref="B1:R1"/>
    <mergeCell ref="B2:R2"/>
    <mergeCell ref="B12:F12"/>
    <mergeCell ref="G12:I12"/>
    <mergeCell ref="J12:J14"/>
    <mergeCell ref="K12:K14"/>
    <mergeCell ref="L12:L14"/>
    <mergeCell ref="M12:M14"/>
    <mergeCell ref="N12:N14"/>
    <mergeCell ref="O12:O14"/>
    <mergeCell ref="P12:Q13"/>
    <mergeCell ref="R12:R14"/>
  </mergeCells>
  <pageMargins left="0.3" right="0" top="0.8" bottom="0.5" header="0.31496062992126" footer="0.31496062992126"/>
  <pageSetup paperSize="5" scale="80" orientation="landscape" horizontalDpi="300" verticalDpi="300" r:id="rId1"/>
  <headerFooter>
    <oddFooter>&amp;C&amp;8Page &amp;P
&amp;A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7030A0"/>
  </sheetPr>
  <dimension ref="A1:U136"/>
  <sheetViews>
    <sheetView topLeftCell="D1" zoomScale="70" zoomScaleNormal="70" workbookViewId="0">
      <selection activeCell="M23" sqref="M23:AA25"/>
    </sheetView>
  </sheetViews>
  <sheetFormatPr defaultRowHeight="11.25"/>
  <cols>
    <col min="1" max="1" width="3" style="890" customWidth="1"/>
    <col min="2" max="2" width="2.85546875" style="890" customWidth="1"/>
    <col min="3" max="3" width="1.7109375" style="890" customWidth="1"/>
    <col min="4" max="4" width="10.85546875" style="890" customWidth="1"/>
    <col min="5" max="5" width="11" style="890" customWidth="1"/>
    <col min="6" max="6" width="1.28515625" style="890" customWidth="1"/>
    <col min="7" max="7" width="30.7109375" style="890" customWidth="1"/>
    <col min="8" max="8" width="21" style="1039" customWidth="1"/>
    <col min="9" max="9" width="15.7109375" style="1040" customWidth="1"/>
    <col min="10" max="11" width="9.42578125" style="890" customWidth="1"/>
    <col min="12" max="12" width="9.42578125" style="757" customWidth="1"/>
    <col min="13" max="13" width="9.42578125" style="890" customWidth="1"/>
    <col min="14" max="14" width="7.7109375" style="890" customWidth="1"/>
    <col min="15" max="15" width="9.42578125" style="890" customWidth="1"/>
    <col min="16" max="16" width="8" style="890" customWidth="1"/>
    <col min="17" max="17" width="21.5703125" style="1023" customWidth="1"/>
    <col min="18" max="18" width="18.7109375" style="890" customWidth="1"/>
    <col min="19" max="16384" width="9.140625" style="890"/>
  </cols>
  <sheetData>
    <row r="1" spans="1:18" ht="20.100000000000001" customHeight="1">
      <c r="A1" s="876"/>
      <c r="B1" s="1923" t="s">
        <v>706</v>
      </c>
      <c r="C1" s="1923"/>
      <c r="D1" s="1923"/>
      <c r="E1" s="1923"/>
      <c r="F1" s="1923"/>
      <c r="G1" s="1923"/>
      <c r="H1" s="1923"/>
      <c r="I1" s="1923"/>
      <c r="J1" s="1923"/>
      <c r="K1" s="1923"/>
      <c r="L1" s="1923"/>
      <c r="M1" s="1923"/>
      <c r="N1" s="1923"/>
      <c r="O1" s="1923"/>
      <c r="P1" s="1923"/>
      <c r="Q1" s="1923"/>
      <c r="R1" s="1923"/>
    </row>
    <row r="2" spans="1:18" ht="20.100000000000001" customHeight="1">
      <c r="A2" s="876"/>
      <c r="B2" s="1924" t="s">
        <v>707</v>
      </c>
      <c r="C2" s="1924"/>
      <c r="D2" s="1924"/>
      <c r="E2" s="1924"/>
      <c r="F2" s="1924"/>
      <c r="G2" s="1924"/>
      <c r="H2" s="1924"/>
      <c r="I2" s="1924"/>
      <c r="J2" s="1924"/>
      <c r="K2" s="1924"/>
      <c r="L2" s="1924"/>
      <c r="M2" s="1924"/>
      <c r="N2" s="1924"/>
      <c r="O2" s="1924"/>
      <c r="P2" s="1924"/>
      <c r="Q2" s="1924"/>
      <c r="R2" s="1924"/>
    </row>
    <row r="3" spans="1:18" ht="15" customHeight="1">
      <c r="A3" s="876"/>
      <c r="B3" s="874" t="str">
        <f>'B - UKS II'!B3</f>
        <v>Provinsi</v>
      </c>
      <c r="C3" s="874"/>
      <c r="D3" s="874"/>
      <c r="E3" s="874"/>
      <c r="F3" s="875" t="s">
        <v>1</v>
      </c>
      <c r="G3" s="876" t="str">
        <f>'B - UKS II'!G3</f>
        <v>DAERAH KHUSUS IBUKOTA JAKARTA</v>
      </c>
      <c r="H3" s="876"/>
      <c r="I3" s="876"/>
      <c r="J3" s="876"/>
      <c r="K3" s="876"/>
      <c r="L3" s="876"/>
      <c r="M3" s="876"/>
      <c r="N3" s="876"/>
      <c r="O3" s="876"/>
      <c r="P3" s="876"/>
      <c r="Q3" s="1038"/>
      <c r="R3" s="876"/>
    </row>
    <row r="4" spans="1:18" ht="15" customHeight="1">
      <c r="A4" s="876"/>
      <c r="B4" s="874" t="str">
        <f>'B - UKS II'!B4</f>
        <v>Kab./Kota</v>
      </c>
      <c r="C4" s="874"/>
      <c r="D4" s="874"/>
      <c r="E4" s="874"/>
      <c r="F4" s="875" t="s">
        <v>1</v>
      </c>
      <c r="G4" s="876" t="str">
        <f>'B - UKS II'!G4</f>
        <v>KOTA JAKARTA TIMUR</v>
      </c>
      <c r="H4" s="876"/>
      <c r="I4" s="876"/>
      <c r="J4" s="876"/>
      <c r="K4" s="876"/>
      <c r="L4" s="876"/>
      <c r="M4" s="876"/>
      <c r="N4" s="876"/>
      <c r="O4" s="876"/>
      <c r="P4" s="876"/>
      <c r="Q4" s="1038"/>
      <c r="R4" s="876"/>
    </row>
    <row r="5" spans="1:18" ht="15" customHeight="1">
      <c r="A5" s="876"/>
      <c r="B5" s="874" t="str">
        <f>'B - UKS II'!B5</f>
        <v>Bidang</v>
      </c>
      <c r="C5" s="874"/>
      <c r="D5" s="874"/>
      <c r="E5" s="874"/>
      <c r="F5" s="875" t="s">
        <v>1</v>
      </c>
      <c r="G5" s="876" t="str">
        <f>'B - UKS II'!G5</f>
        <v>BIDANG KESEHATAN</v>
      </c>
      <c r="H5" s="876"/>
      <c r="I5" s="876"/>
      <c r="J5" s="876"/>
      <c r="K5" s="876"/>
      <c r="L5" s="876"/>
      <c r="M5" s="876"/>
      <c r="N5" s="876"/>
      <c r="O5" s="876"/>
      <c r="P5" s="876"/>
      <c r="Q5" s="1038"/>
      <c r="R5" s="876"/>
    </row>
    <row r="6" spans="1:18" ht="15" customHeight="1">
      <c r="A6" s="876"/>
      <c r="B6" s="874" t="str">
        <f>'B - UKS II'!B6</f>
        <v>Unit Organisasi</v>
      </c>
      <c r="C6" s="874"/>
      <c r="D6" s="874"/>
      <c r="E6" s="874"/>
      <c r="F6" s="875" t="s">
        <v>1</v>
      </c>
      <c r="G6" s="876" t="str">
        <f>'B - UKS II'!G6</f>
        <v>SUDIN KESEHATAN MASYARAKAT</v>
      </c>
      <c r="H6" s="876"/>
      <c r="I6" s="876"/>
      <c r="J6" s="876"/>
      <c r="K6" s="876"/>
      <c r="L6" s="876"/>
      <c r="M6" s="876"/>
      <c r="N6" s="876"/>
      <c r="O6" s="876"/>
      <c r="P6" s="876"/>
      <c r="Q6" s="1038"/>
      <c r="R6" s="876"/>
    </row>
    <row r="7" spans="1:18" ht="15" customHeight="1">
      <c r="A7" s="876"/>
      <c r="B7" s="874" t="str">
        <f>'B - UKS II'!B7</f>
        <v>Sub Unit Organisasi</v>
      </c>
      <c r="C7" s="874"/>
      <c r="D7" s="874"/>
      <c r="E7" s="874"/>
      <c r="F7" s="875" t="s">
        <v>1</v>
      </c>
      <c r="G7" s="876" t="str">
        <f>'B - UKS II'!G7</f>
        <v>PKM KEC. MATRAMAN</v>
      </c>
      <c r="H7" s="876"/>
      <c r="I7" s="876"/>
      <c r="J7" s="876"/>
      <c r="K7" s="876"/>
      <c r="L7" s="876"/>
      <c r="M7" s="876"/>
      <c r="N7" s="876"/>
      <c r="O7" s="876"/>
      <c r="P7" s="876"/>
      <c r="Q7" s="1038"/>
      <c r="R7" s="876"/>
    </row>
    <row r="8" spans="1:18" ht="15" customHeight="1">
      <c r="A8" s="876"/>
      <c r="B8" s="874" t="str">
        <f>'B - UKS II'!B8</f>
        <v>U P B</v>
      </c>
      <c r="C8" s="874"/>
      <c r="D8" s="874"/>
      <c r="E8" s="874"/>
      <c r="F8" s="875" t="s">
        <v>1</v>
      </c>
      <c r="G8" s="876" t="s">
        <v>719</v>
      </c>
      <c r="H8" s="876"/>
      <c r="I8" s="876" t="s">
        <v>711</v>
      </c>
      <c r="J8" s="876"/>
      <c r="K8" s="876"/>
      <c r="L8" s="876"/>
      <c r="M8" s="876"/>
      <c r="N8" s="876"/>
      <c r="O8" s="876"/>
      <c r="P8" s="876"/>
      <c r="Q8" s="1038"/>
      <c r="R8" s="876"/>
    </row>
    <row r="9" spans="1:18" ht="15" customHeight="1">
      <c r="A9" s="876"/>
      <c r="B9" s="874" t="str">
        <f>'B - UKS II'!B9</f>
        <v xml:space="preserve">NO. KODE LOKASI </v>
      </c>
      <c r="C9" s="874"/>
      <c r="D9" s="874"/>
      <c r="E9" s="874"/>
      <c r="F9" s="875" t="s">
        <v>1</v>
      </c>
      <c r="G9" s="876"/>
      <c r="H9" s="876"/>
      <c r="I9" s="876"/>
      <c r="J9" s="876"/>
      <c r="K9" s="876"/>
      <c r="L9" s="876"/>
      <c r="M9" s="876"/>
      <c r="N9" s="876"/>
      <c r="O9" s="876"/>
      <c r="P9" s="876"/>
      <c r="Q9" s="1038"/>
      <c r="R9" s="876"/>
    </row>
    <row r="10" spans="1:18" ht="6" customHeight="1"/>
    <row r="11" spans="1:18" ht="3" customHeight="1"/>
    <row r="12" spans="1:18" s="1531" customFormat="1" ht="29.25" customHeight="1">
      <c r="B12" s="2153" t="s">
        <v>10</v>
      </c>
      <c r="C12" s="2153"/>
      <c r="D12" s="2153"/>
      <c r="E12" s="2153"/>
      <c r="F12" s="2153"/>
      <c r="G12" s="2153" t="s">
        <v>11</v>
      </c>
      <c r="H12" s="2153"/>
      <c r="I12" s="2153"/>
      <c r="J12" s="2153" t="s">
        <v>15</v>
      </c>
      <c r="K12" s="2153" t="s">
        <v>13</v>
      </c>
      <c r="L12" s="2153" t="s">
        <v>700</v>
      </c>
      <c r="M12" s="2153" t="s">
        <v>701</v>
      </c>
      <c r="N12" s="2153" t="s">
        <v>16</v>
      </c>
      <c r="O12" s="2153" t="s">
        <v>702</v>
      </c>
      <c r="P12" s="2153" t="s">
        <v>12</v>
      </c>
      <c r="Q12" s="2153"/>
      <c r="R12" s="2153" t="s">
        <v>17</v>
      </c>
    </row>
    <row r="13" spans="1:18" s="1531" customFormat="1" ht="29.25" customHeight="1">
      <c r="B13" s="2153" t="s">
        <v>18</v>
      </c>
      <c r="C13" s="2153"/>
      <c r="D13" s="2153" t="s">
        <v>19</v>
      </c>
      <c r="E13" s="2153" t="s">
        <v>20</v>
      </c>
      <c r="F13" s="2153"/>
      <c r="G13" s="2153" t="s">
        <v>21</v>
      </c>
      <c r="H13" s="2153" t="s">
        <v>14</v>
      </c>
      <c r="I13" s="2153" t="s">
        <v>505</v>
      </c>
      <c r="J13" s="2153"/>
      <c r="K13" s="2153"/>
      <c r="L13" s="2153"/>
      <c r="M13" s="2153"/>
      <c r="N13" s="2153"/>
      <c r="O13" s="2153"/>
      <c r="P13" s="2153"/>
      <c r="Q13" s="2153"/>
      <c r="R13" s="2153"/>
    </row>
    <row r="14" spans="1:18" s="1531" customFormat="1" ht="29.25" customHeight="1">
      <c r="B14" s="2153"/>
      <c r="C14" s="2153"/>
      <c r="D14" s="2153"/>
      <c r="E14" s="2153"/>
      <c r="F14" s="2153"/>
      <c r="G14" s="2153"/>
      <c r="H14" s="2153"/>
      <c r="I14" s="2153"/>
      <c r="J14" s="2153"/>
      <c r="K14" s="2153"/>
      <c r="L14" s="2153"/>
      <c r="M14" s="2153"/>
      <c r="N14" s="2153"/>
      <c r="O14" s="2153"/>
      <c r="P14" s="1640" t="s">
        <v>22</v>
      </c>
      <c r="Q14" s="885" t="s">
        <v>23</v>
      </c>
      <c r="R14" s="2153"/>
    </row>
    <row r="15" spans="1:18" s="1531" customFormat="1" ht="20.100000000000001" customHeight="1">
      <c r="B15" s="1916" t="s">
        <v>24</v>
      </c>
      <c r="C15" s="1917"/>
      <c r="D15" s="1649" t="s">
        <v>25</v>
      </c>
      <c r="E15" s="1916" t="s">
        <v>26</v>
      </c>
      <c r="F15" s="1917"/>
      <c r="G15" s="887" t="s">
        <v>27</v>
      </c>
      <c r="H15" s="887" t="s">
        <v>28</v>
      </c>
      <c r="I15" s="887" t="s">
        <v>29</v>
      </c>
      <c r="J15" s="887" t="s">
        <v>30</v>
      </c>
      <c r="K15" s="887" t="s">
        <v>31</v>
      </c>
      <c r="L15" s="888" t="s">
        <v>32</v>
      </c>
      <c r="M15" s="887" t="s">
        <v>33</v>
      </c>
      <c r="N15" s="887" t="s">
        <v>34</v>
      </c>
      <c r="O15" s="887" t="s">
        <v>35</v>
      </c>
      <c r="P15" s="887" t="s">
        <v>36</v>
      </c>
      <c r="Q15" s="889" t="s">
        <v>37</v>
      </c>
      <c r="R15" s="887" t="s">
        <v>38</v>
      </c>
    </row>
    <row r="16" spans="1:18" ht="12.75" customHeight="1">
      <c r="A16" s="1531"/>
      <c r="B16" s="1911"/>
      <c r="C16" s="1912"/>
      <c r="D16" s="1912"/>
      <c r="E16" s="1912"/>
      <c r="F16" s="1912"/>
      <c r="G16" s="1912"/>
      <c r="H16" s="1912"/>
      <c r="I16" s="1912"/>
      <c r="J16" s="1912"/>
      <c r="K16" s="1912"/>
      <c r="L16" s="1912"/>
      <c r="M16" s="1912"/>
      <c r="N16" s="1912"/>
      <c r="O16" s="1912"/>
      <c r="P16" s="1912"/>
      <c r="Q16" s="1912"/>
      <c r="R16" s="1937"/>
    </row>
    <row r="17" spans="1:18" s="764" customFormat="1" ht="20.100000000000001" hidden="1" customHeight="1">
      <c r="B17" s="2170"/>
      <c r="C17" s="2171"/>
      <c r="D17" s="205"/>
      <c r="E17" s="892"/>
      <c r="F17" s="205"/>
      <c r="G17" s="1010"/>
      <c r="H17" s="1011"/>
      <c r="I17" s="1012"/>
      <c r="J17" s="1012"/>
      <c r="K17" s="1012"/>
      <c r="L17" s="916"/>
      <c r="M17" s="205"/>
      <c r="N17" s="205"/>
      <c r="O17" s="205"/>
      <c r="P17" s="1650"/>
      <c r="Q17" s="1013"/>
      <c r="R17" s="1011"/>
    </row>
    <row r="18" spans="1:18" s="764" customFormat="1" ht="20.100000000000001" hidden="1" customHeight="1">
      <c r="B18" s="2166"/>
      <c r="C18" s="2167"/>
      <c r="D18" s="198"/>
      <c r="E18" s="194"/>
      <c r="F18" s="198"/>
      <c r="G18" s="851"/>
      <c r="H18" s="852"/>
      <c r="I18" s="852"/>
      <c r="J18" s="852"/>
      <c r="K18" s="852"/>
      <c r="L18" s="853"/>
      <c r="M18" s="198"/>
      <c r="N18" s="198"/>
      <c r="O18" s="198"/>
      <c r="P18" s="1652"/>
      <c r="Q18" s="1008"/>
      <c r="R18" s="985"/>
    </row>
    <row r="19" spans="1:18" ht="20.100000000000001" hidden="1" customHeight="1">
      <c r="A19" s="1531"/>
      <c r="B19" s="2166"/>
      <c r="C19" s="2167"/>
      <c r="D19" s="132"/>
      <c r="E19" s="194"/>
      <c r="F19" s="132"/>
      <c r="G19" s="860"/>
      <c r="H19" s="898"/>
      <c r="I19" s="132"/>
      <c r="J19" s="898"/>
      <c r="K19" s="898"/>
      <c r="L19" s="853"/>
      <c r="M19" s="132"/>
      <c r="N19" s="132"/>
      <c r="O19" s="132"/>
      <c r="P19" s="1641"/>
      <c r="Q19" s="900"/>
      <c r="R19" s="132"/>
    </row>
    <row r="20" spans="1:18" ht="20.100000000000001" hidden="1" customHeight="1">
      <c r="A20" s="1531"/>
      <c r="B20" s="2166"/>
      <c r="C20" s="2167"/>
      <c r="D20" s="132"/>
      <c r="E20" s="194"/>
      <c r="F20" s="132"/>
      <c r="G20" s="860"/>
      <c r="H20" s="898"/>
      <c r="I20" s="132"/>
      <c r="J20" s="898"/>
      <c r="K20" s="898"/>
      <c r="L20" s="853"/>
      <c r="M20" s="132"/>
      <c r="N20" s="132"/>
      <c r="O20" s="132"/>
      <c r="P20" s="1641"/>
      <c r="Q20" s="900"/>
      <c r="R20" s="132"/>
    </row>
    <row r="21" spans="1:18" ht="20.100000000000001" hidden="1" customHeight="1">
      <c r="A21" s="1531"/>
      <c r="B21" s="2166"/>
      <c r="C21" s="2167"/>
      <c r="D21" s="132"/>
      <c r="E21" s="194"/>
      <c r="F21" s="132"/>
      <c r="G21" s="860"/>
      <c r="H21" s="898"/>
      <c r="I21" s="132"/>
      <c r="J21" s="898"/>
      <c r="K21" s="898"/>
      <c r="L21" s="853"/>
      <c r="M21" s="132"/>
      <c r="N21" s="132"/>
      <c r="O21" s="132"/>
      <c r="P21" s="1641"/>
      <c r="Q21" s="900"/>
      <c r="R21" s="132"/>
    </row>
    <row r="22" spans="1:18" ht="20.100000000000001" hidden="1" customHeight="1">
      <c r="A22" s="1531"/>
      <c r="B22" s="2166"/>
      <c r="C22" s="2167"/>
      <c r="D22" s="132"/>
      <c r="E22" s="194"/>
      <c r="F22" s="132"/>
      <c r="G22" s="983"/>
      <c r="H22" s="898"/>
      <c r="I22" s="132"/>
      <c r="J22" s="898"/>
      <c r="K22" s="898"/>
      <c r="L22" s="853"/>
      <c r="M22" s="132"/>
      <c r="N22" s="132"/>
      <c r="O22" s="132"/>
      <c r="P22" s="1641"/>
      <c r="Q22" s="900"/>
      <c r="R22" s="132"/>
    </row>
    <row r="23" spans="1:18" ht="25.5" hidden="1" customHeight="1">
      <c r="A23" s="1531"/>
      <c r="B23" s="2166"/>
      <c r="C23" s="2167"/>
      <c r="D23" s="132"/>
      <c r="E23" s="194"/>
      <c r="F23" s="132"/>
      <c r="G23" s="860"/>
      <c r="H23" s="898"/>
      <c r="I23" s="132"/>
      <c r="J23" s="898"/>
      <c r="K23" s="898"/>
      <c r="L23" s="853"/>
      <c r="M23" s="132"/>
      <c r="N23" s="132"/>
      <c r="O23" s="132"/>
      <c r="P23" s="1641"/>
      <c r="Q23" s="900"/>
      <c r="R23" s="901"/>
    </row>
    <row r="24" spans="1:18" ht="20.100000000000001" hidden="1" customHeight="1">
      <c r="A24" s="1531"/>
      <c r="B24" s="2166"/>
      <c r="C24" s="2167"/>
      <c r="D24" s="132"/>
      <c r="E24" s="194"/>
      <c r="F24" s="132"/>
      <c r="G24" s="860"/>
      <c r="H24" s="901"/>
      <c r="I24" s="132"/>
      <c r="J24" s="898"/>
      <c r="K24" s="898"/>
      <c r="L24" s="853"/>
      <c r="M24" s="132"/>
      <c r="N24" s="132"/>
      <c r="O24" s="132"/>
      <c r="P24" s="1641"/>
      <c r="Q24" s="900"/>
      <c r="R24" s="132"/>
    </row>
    <row r="25" spans="1:18" ht="20.100000000000001" hidden="1" customHeight="1">
      <c r="A25" s="1531"/>
      <c r="B25" s="2166"/>
      <c r="C25" s="2167"/>
      <c r="D25" s="132"/>
      <c r="E25" s="194"/>
      <c r="F25" s="132"/>
      <c r="G25" s="860"/>
      <c r="H25" s="901"/>
      <c r="I25" s="132"/>
      <c r="J25" s="898"/>
      <c r="K25" s="898"/>
      <c r="L25" s="853"/>
      <c r="M25" s="132"/>
      <c r="N25" s="132"/>
      <c r="O25" s="132"/>
      <c r="P25" s="1641"/>
      <c r="Q25" s="900"/>
      <c r="R25" s="132"/>
    </row>
    <row r="26" spans="1:18" ht="20.100000000000001" hidden="1" customHeight="1">
      <c r="A26" s="1531"/>
      <c r="B26" s="2166"/>
      <c r="C26" s="2167"/>
      <c r="D26" s="132"/>
      <c r="E26" s="194"/>
      <c r="F26" s="132"/>
      <c r="G26" s="860"/>
      <c r="H26" s="901"/>
      <c r="I26" s="132"/>
      <c r="J26" s="898"/>
      <c r="K26" s="898"/>
      <c r="L26" s="853"/>
      <c r="M26" s="132"/>
      <c r="N26" s="132"/>
      <c r="O26" s="132"/>
      <c r="P26" s="1641"/>
      <c r="Q26" s="900"/>
      <c r="R26" s="132"/>
    </row>
    <row r="27" spans="1:18" ht="20.100000000000001" customHeight="1">
      <c r="A27" s="1531"/>
      <c r="B27" s="2166">
        <v>11</v>
      </c>
      <c r="C27" s="2167"/>
      <c r="D27" s="132" t="s">
        <v>175</v>
      </c>
      <c r="E27" s="194"/>
      <c r="F27" s="132"/>
      <c r="G27" s="860" t="s">
        <v>176</v>
      </c>
      <c r="H27" s="898" t="s">
        <v>42</v>
      </c>
      <c r="I27" s="132"/>
      <c r="J27" s="898" t="s">
        <v>197</v>
      </c>
      <c r="K27" s="898" t="s">
        <v>43</v>
      </c>
      <c r="L27" s="853">
        <v>1996</v>
      </c>
      <c r="M27" s="132"/>
      <c r="N27" s="132"/>
      <c r="O27" s="132"/>
      <c r="P27" s="1641">
        <v>1</v>
      </c>
      <c r="Q27" s="900">
        <v>5000000</v>
      </c>
      <c r="R27" s="132"/>
    </row>
    <row r="28" spans="1:18" ht="20.100000000000001" customHeight="1">
      <c r="A28" s="1531"/>
      <c r="B28" s="2166">
        <v>12</v>
      </c>
      <c r="C28" s="2167"/>
      <c r="D28" s="132" t="s">
        <v>316</v>
      </c>
      <c r="E28" s="194"/>
      <c r="F28" s="132"/>
      <c r="G28" s="860" t="s">
        <v>317</v>
      </c>
      <c r="H28" s="898" t="s">
        <v>42</v>
      </c>
      <c r="I28" s="132"/>
      <c r="J28" s="898" t="s">
        <v>89</v>
      </c>
      <c r="K28" s="898" t="s">
        <v>43</v>
      </c>
      <c r="L28" s="853">
        <v>1996</v>
      </c>
      <c r="M28" s="132"/>
      <c r="N28" s="132"/>
      <c r="O28" s="132"/>
      <c r="P28" s="1641">
        <v>1</v>
      </c>
      <c r="Q28" s="900">
        <v>5000000</v>
      </c>
      <c r="R28" s="132"/>
    </row>
    <row r="29" spans="1:18" ht="20.100000000000001" hidden="1" customHeight="1">
      <c r="A29" s="1531"/>
      <c r="B29" s="2166"/>
      <c r="C29" s="2167"/>
      <c r="D29" s="132"/>
      <c r="E29" s="194"/>
      <c r="F29" s="132"/>
      <c r="G29" s="860"/>
      <c r="H29" s="898"/>
      <c r="I29" s="132"/>
      <c r="J29" s="898"/>
      <c r="K29" s="898"/>
      <c r="L29" s="853"/>
      <c r="M29" s="132"/>
      <c r="N29" s="132"/>
      <c r="O29" s="132"/>
      <c r="P29" s="1641"/>
      <c r="Q29" s="900"/>
      <c r="R29" s="132"/>
    </row>
    <row r="30" spans="1:18" ht="20.100000000000001" hidden="1" customHeight="1">
      <c r="A30" s="1531"/>
      <c r="B30" s="2166"/>
      <c r="C30" s="2167"/>
      <c r="D30" s="132"/>
      <c r="E30" s="194"/>
      <c r="F30" s="132"/>
      <c r="G30" s="860"/>
      <c r="H30" s="901"/>
      <c r="I30" s="132"/>
      <c r="J30" s="898"/>
      <c r="K30" s="898"/>
      <c r="L30" s="853"/>
      <c r="M30" s="132"/>
      <c r="N30" s="132"/>
      <c r="O30" s="132"/>
      <c r="P30" s="1641"/>
      <c r="Q30" s="900"/>
      <c r="R30" s="132"/>
    </row>
    <row r="31" spans="1:18" ht="20.100000000000001" hidden="1" customHeight="1">
      <c r="A31" s="1531"/>
      <c r="B31" s="2166"/>
      <c r="C31" s="2167"/>
      <c r="D31" s="132"/>
      <c r="E31" s="194"/>
      <c r="F31" s="132"/>
      <c r="G31" s="860"/>
      <c r="H31" s="898"/>
      <c r="I31" s="132"/>
      <c r="J31" s="898"/>
      <c r="K31" s="898"/>
      <c r="L31" s="853"/>
      <c r="M31" s="132"/>
      <c r="N31" s="132"/>
      <c r="O31" s="132"/>
      <c r="P31" s="1641"/>
      <c r="Q31" s="900"/>
      <c r="R31" s="132"/>
    </row>
    <row r="32" spans="1:18" ht="20.100000000000001" hidden="1" customHeight="1">
      <c r="A32" s="1531"/>
      <c r="B32" s="2166"/>
      <c r="C32" s="2167"/>
      <c r="D32" s="132"/>
      <c r="E32" s="194"/>
      <c r="F32" s="132"/>
      <c r="G32" s="860"/>
      <c r="H32" s="898"/>
      <c r="I32" s="132"/>
      <c r="J32" s="898"/>
      <c r="K32" s="898"/>
      <c r="L32" s="853"/>
      <c r="M32" s="132"/>
      <c r="N32" s="132"/>
      <c r="O32" s="132"/>
      <c r="P32" s="1641"/>
      <c r="Q32" s="782"/>
      <c r="R32" s="132"/>
    </row>
    <row r="33" spans="1:18" ht="20.100000000000001" customHeight="1">
      <c r="A33" s="1531"/>
      <c r="B33" s="2166">
        <v>17</v>
      </c>
      <c r="C33" s="2167"/>
      <c r="D33" s="187" t="s">
        <v>392</v>
      </c>
      <c r="E33" s="902"/>
      <c r="F33" s="187"/>
      <c r="G33" s="903" t="s">
        <v>393</v>
      </c>
      <c r="H33" s="907" t="s">
        <v>42</v>
      </c>
      <c r="I33" s="187"/>
      <c r="J33" s="904" t="s">
        <v>197</v>
      </c>
      <c r="K33" s="904" t="s">
        <v>190</v>
      </c>
      <c r="L33" s="869">
        <v>2005</v>
      </c>
      <c r="M33" s="187"/>
      <c r="N33" s="187"/>
      <c r="O33" s="187"/>
      <c r="P33" s="1642">
        <v>1</v>
      </c>
      <c r="Q33" s="906">
        <v>120000</v>
      </c>
      <c r="R33" s="187"/>
    </row>
    <row r="34" spans="1:18" s="914" customFormat="1" ht="20.100000000000001" hidden="1" customHeight="1">
      <c r="A34" s="194"/>
      <c r="B34" s="1014"/>
      <c r="C34" s="1014"/>
      <c r="D34" s="194"/>
      <c r="E34" s="194"/>
      <c r="F34" s="194"/>
      <c r="G34" s="909"/>
      <c r="H34" s="913"/>
      <c r="I34" s="194"/>
      <c r="J34" s="233"/>
      <c r="K34" s="233"/>
      <c r="L34" s="910"/>
      <c r="M34" s="194"/>
      <c r="N34" s="194"/>
      <c r="O34" s="194"/>
      <c r="P34" s="911">
        <f>SUM(P17:P33)</f>
        <v>3</v>
      </c>
      <c r="Q34" s="912">
        <f>SUM(Q17:Q33)</f>
        <v>10120000</v>
      </c>
      <c r="R34" s="194"/>
    </row>
    <row r="35" spans="1:18" s="914" customFormat="1" ht="20.100000000000001" hidden="1" customHeight="1">
      <c r="A35" s="194"/>
      <c r="B35" s="1014"/>
      <c r="C35" s="1014"/>
      <c r="D35" s="194"/>
      <c r="E35" s="194"/>
      <c r="F35" s="194"/>
      <c r="G35" s="909"/>
      <c r="H35" s="913"/>
      <c r="I35" s="194"/>
      <c r="J35" s="233"/>
      <c r="K35" s="233"/>
      <c r="L35" s="910"/>
      <c r="M35" s="194"/>
      <c r="N35" s="194"/>
      <c r="O35" s="194"/>
      <c r="P35" s="1601"/>
      <c r="Q35" s="915"/>
      <c r="R35" s="194"/>
    </row>
    <row r="36" spans="1:18" s="1531" customFormat="1" ht="29.25" hidden="1" customHeight="1">
      <c r="B36" s="2153" t="s">
        <v>10</v>
      </c>
      <c r="C36" s="2153"/>
      <c r="D36" s="2153"/>
      <c r="E36" s="2153"/>
      <c r="F36" s="2153"/>
      <c r="G36" s="2153" t="s">
        <v>11</v>
      </c>
      <c r="H36" s="2153"/>
      <c r="I36" s="2153"/>
      <c r="J36" s="2153" t="s">
        <v>15</v>
      </c>
      <c r="K36" s="2153" t="s">
        <v>13</v>
      </c>
      <c r="L36" s="2153" t="s">
        <v>700</v>
      </c>
      <c r="M36" s="2153" t="s">
        <v>701</v>
      </c>
      <c r="N36" s="2153" t="s">
        <v>16</v>
      </c>
      <c r="O36" s="2153" t="s">
        <v>702</v>
      </c>
      <c r="P36" s="2153" t="s">
        <v>12</v>
      </c>
      <c r="Q36" s="2153"/>
      <c r="R36" s="2153" t="s">
        <v>17</v>
      </c>
    </row>
    <row r="37" spans="1:18" s="1531" customFormat="1" ht="29.25" hidden="1" customHeight="1">
      <c r="B37" s="2153" t="s">
        <v>18</v>
      </c>
      <c r="C37" s="2153"/>
      <c r="D37" s="2153" t="s">
        <v>19</v>
      </c>
      <c r="E37" s="2153" t="s">
        <v>20</v>
      </c>
      <c r="F37" s="2153"/>
      <c r="G37" s="2153" t="s">
        <v>21</v>
      </c>
      <c r="H37" s="2153" t="s">
        <v>14</v>
      </c>
      <c r="I37" s="2153" t="s">
        <v>505</v>
      </c>
      <c r="J37" s="2153"/>
      <c r="K37" s="2153"/>
      <c r="L37" s="2153"/>
      <c r="M37" s="2153"/>
      <c r="N37" s="2153"/>
      <c r="O37" s="2153"/>
      <c r="P37" s="2153"/>
      <c r="Q37" s="2153"/>
      <c r="R37" s="2153"/>
    </row>
    <row r="38" spans="1:18" s="1531" customFormat="1" ht="29.25" hidden="1" customHeight="1">
      <c r="B38" s="2153"/>
      <c r="C38" s="2153"/>
      <c r="D38" s="2153"/>
      <c r="E38" s="2153"/>
      <c r="F38" s="2153"/>
      <c r="G38" s="2153"/>
      <c r="H38" s="2153"/>
      <c r="I38" s="2153"/>
      <c r="J38" s="2153"/>
      <c r="K38" s="2153"/>
      <c r="L38" s="2153"/>
      <c r="M38" s="2153"/>
      <c r="N38" s="2153"/>
      <c r="O38" s="2153"/>
      <c r="P38" s="1640" t="s">
        <v>22</v>
      </c>
      <c r="Q38" s="885" t="s">
        <v>23</v>
      </c>
      <c r="R38" s="2153"/>
    </row>
    <row r="39" spans="1:18" s="1531" customFormat="1" ht="20.100000000000001" hidden="1" customHeight="1">
      <c r="B39" s="1916" t="s">
        <v>24</v>
      </c>
      <c r="C39" s="1917"/>
      <c r="D39" s="1649" t="s">
        <v>25</v>
      </c>
      <c r="E39" s="1916" t="s">
        <v>26</v>
      </c>
      <c r="F39" s="1917"/>
      <c r="G39" s="887" t="s">
        <v>27</v>
      </c>
      <c r="H39" s="887" t="s">
        <v>28</v>
      </c>
      <c r="I39" s="887" t="s">
        <v>29</v>
      </c>
      <c r="J39" s="887" t="s">
        <v>30</v>
      </c>
      <c r="K39" s="887" t="s">
        <v>31</v>
      </c>
      <c r="L39" s="888" t="s">
        <v>32</v>
      </c>
      <c r="M39" s="887" t="s">
        <v>33</v>
      </c>
      <c r="N39" s="887" t="s">
        <v>34</v>
      </c>
      <c r="O39" s="887" t="s">
        <v>35</v>
      </c>
      <c r="P39" s="887" t="s">
        <v>36</v>
      </c>
      <c r="Q39" s="889" t="s">
        <v>37</v>
      </c>
      <c r="R39" s="887" t="s">
        <v>38</v>
      </c>
    </row>
    <row r="40" spans="1:18" ht="12.75" hidden="1" customHeight="1">
      <c r="A40" s="1531"/>
      <c r="B40" s="1911"/>
      <c r="C40" s="1912"/>
      <c r="D40" s="1912"/>
      <c r="E40" s="1912"/>
      <c r="F40" s="1912"/>
      <c r="G40" s="1912"/>
      <c r="H40" s="1912"/>
      <c r="I40" s="1912"/>
      <c r="J40" s="1912"/>
      <c r="K40" s="1912"/>
      <c r="L40" s="1912"/>
      <c r="M40" s="1912"/>
      <c r="N40" s="1912"/>
      <c r="O40" s="1912"/>
      <c r="P40" s="1912"/>
      <c r="Q40" s="1912"/>
      <c r="R40" s="1937"/>
    </row>
    <row r="41" spans="1:18" ht="20.100000000000001" hidden="1" customHeight="1">
      <c r="A41" s="1531"/>
      <c r="B41" s="2170"/>
      <c r="C41" s="2171"/>
      <c r="D41" s="121"/>
      <c r="E41" s="892"/>
      <c r="F41" s="121"/>
      <c r="G41" s="893"/>
      <c r="H41" s="894"/>
      <c r="I41" s="121"/>
      <c r="J41" s="894"/>
      <c r="K41" s="894"/>
      <c r="L41" s="916"/>
      <c r="M41" s="121"/>
      <c r="N41" s="121"/>
      <c r="O41" s="121"/>
      <c r="P41" s="1608"/>
      <c r="Q41" s="895"/>
      <c r="R41" s="121"/>
    </row>
    <row r="42" spans="1:18" ht="20.100000000000001" hidden="1" customHeight="1">
      <c r="A42" s="1531"/>
      <c r="B42" s="2166"/>
      <c r="C42" s="2167"/>
      <c r="D42" s="132"/>
      <c r="E42" s="194"/>
      <c r="F42" s="132"/>
      <c r="G42" s="860"/>
      <c r="H42" s="898"/>
      <c r="I42" s="132"/>
      <c r="J42" s="898"/>
      <c r="K42" s="898"/>
      <c r="L42" s="853"/>
      <c r="M42" s="132"/>
      <c r="N42" s="132"/>
      <c r="O42" s="132"/>
      <c r="P42" s="1641"/>
      <c r="Q42" s="900"/>
      <c r="R42" s="132"/>
    </row>
    <row r="43" spans="1:18" ht="20.100000000000001" hidden="1" customHeight="1">
      <c r="A43" s="1531"/>
      <c r="B43" s="2166"/>
      <c r="C43" s="2167"/>
      <c r="D43" s="132"/>
      <c r="E43" s="194"/>
      <c r="F43" s="132"/>
      <c r="G43" s="860"/>
      <c r="H43" s="898"/>
      <c r="I43" s="132"/>
      <c r="J43" s="898"/>
      <c r="K43" s="898"/>
      <c r="L43" s="853"/>
      <c r="M43" s="132"/>
      <c r="N43" s="132"/>
      <c r="O43" s="132"/>
      <c r="P43" s="1641"/>
      <c r="Q43" s="900"/>
      <c r="R43" s="132"/>
    </row>
    <row r="44" spans="1:18" ht="20.100000000000001" customHeight="1">
      <c r="A44" s="1531"/>
      <c r="B44" s="2166">
        <v>21</v>
      </c>
      <c r="C44" s="2167"/>
      <c r="D44" s="132" t="s">
        <v>545</v>
      </c>
      <c r="E44" s="194"/>
      <c r="F44" s="132"/>
      <c r="G44" s="860" t="s">
        <v>1219</v>
      </c>
      <c r="H44" s="898" t="s">
        <v>57</v>
      </c>
      <c r="I44" s="132"/>
      <c r="J44" s="898"/>
      <c r="K44" s="898" t="s">
        <v>44</v>
      </c>
      <c r="L44" s="853">
        <v>2008</v>
      </c>
      <c r="M44" s="132"/>
      <c r="N44" s="132"/>
      <c r="O44" s="132" t="s">
        <v>45</v>
      </c>
      <c r="P44" s="1641">
        <v>1</v>
      </c>
      <c r="Q44" s="900">
        <v>4607240</v>
      </c>
      <c r="R44" s="132"/>
    </row>
    <row r="45" spans="1:18" ht="20.100000000000001" customHeight="1">
      <c r="A45" s="1531"/>
      <c r="B45" s="2166">
        <v>22</v>
      </c>
      <c r="C45" s="2167"/>
      <c r="D45" s="132" t="s">
        <v>54</v>
      </c>
      <c r="E45" s="194"/>
      <c r="F45" s="132"/>
      <c r="G45" s="860" t="s">
        <v>56</v>
      </c>
      <c r="H45" s="898" t="s">
        <v>59</v>
      </c>
      <c r="I45" s="132"/>
      <c r="J45" s="898"/>
      <c r="K45" s="898" t="s">
        <v>44</v>
      </c>
      <c r="L45" s="853">
        <v>2008</v>
      </c>
      <c r="M45" s="132"/>
      <c r="N45" s="132"/>
      <c r="O45" s="132" t="s">
        <v>45</v>
      </c>
      <c r="P45" s="1641">
        <v>1</v>
      </c>
      <c r="Q45" s="782">
        <v>3590240</v>
      </c>
      <c r="R45" s="132"/>
    </row>
    <row r="46" spans="1:18" ht="20.100000000000001" hidden="1" customHeight="1">
      <c r="A46" s="1531"/>
      <c r="B46" s="2166"/>
      <c r="C46" s="2167"/>
      <c r="D46" s="132"/>
      <c r="E46" s="194"/>
      <c r="F46" s="132"/>
      <c r="G46" s="860"/>
      <c r="H46" s="898"/>
      <c r="I46" s="132"/>
      <c r="J46" s="898"/>
      <c r="K46" s="898"/>
      <c r="L46" s="853"/>
      <c r="M46" s="132"/>
      <c r="N46" s="132"/>
      <c r="O46" s="132"/>
      <c r="P46" s="1641"/>
      <c r="Q46" s="900"/>
      <c r="R46" s="901"/>
    </row>
    <row r="47" spans="1:18" ht="20.100000000000001" hidden="1" customHeight="1">
      <c r="A47" s="1531"/>
      <c r="B47" s="2166"/>
      <c r="C47" s="2167"/>
      <c r="D47" s="132"/>
      <c r="E47" s="194"/>
      <c r="F47" s="132"/>
      <c r="G47" s="860"/>
      <c r="H47" s="898"/>
      <c r="I47" s="132"/>
      <c r="J47" s="898"/>
      <c r="K47" s="898"/>
      <c r="L47" s="853"/>
      <c r="M47" s="132"/>
      <c r="N47" s="132"/>
      <c r="O47" s="132"/>
      <c r="P47" s="1641"/>
      <c r="Q47" s="900"/>
      <c r="R47" s="132"/>
    </row>
    <row r="48" spans="1:18" ht="20.100000000000001" hidden="1" customHeight="1">
      <c r="A48" s="1531"/>
      <c r="B48" s="2166"/>
      <c r="C48" s="2167"/>
      <c r="D48" s="132"/>
      <c r="E48" s="194"/>
      <c r="F48" s="132"/>
      <c r="G48" s="860"/>
      <c r="H48" s="898"/>
      <c r="I48" s="132"/>
      <c r="J48" s="898"/>
      <c r="K48" s="898"/>
      <c r="L48" s="853"/>
      <c r="M48" s="132"/>
      <c r="N48" s="132"/>
      <c r="O48" s="132"/>
      <c r="P48" s="1641"/>
      <c r="Q48" s="900"/>
      <c r="R48" s="132"/>
    </row>
    <row r="49" spans="1:18" ht="20.100000000000001" hidden="1" customHeight="1">
      <c r="A49" s="1531"/>
      <c r="B49" s="2166"/>
      <c r="C49" s="2167"/>
      <c r="D49" s="132"/>
      <c r="E49" s="194"/>
      <c r="F49" s="132"/>
      <c r="G49" s="860"/>
      <c r="H49" s="898"/>
      <c r="I49" s="132"/>
      <c r="J49" s="898"/>
      <c r="K49" s="898"/>
      <c r="L49" s="853"/>
      <c r="M49" s="132"/>
      <c r="N49" s="132"/>
      <c r="O49" s="132"/>
      <c r="P49" s="1641"/>
      <c r="Q49" s="900"/>
      <c r="R49" s="132"/>
    </row>
    <row r="50" spans="1:18" ht="20.100000000000001" hidden="1" customHeight="1">
      <c r="A50" s="1531"/>
      <c r="B50" s="2166"/>
      <c r="C50" s="2167"/>
      <c r="D50" s="132"/>
      <c r="E50" s="194"/>
      <c r="F50" s="132"/>
      <c r="G50" s="860"/>
      <c r="H50" s="898"/>
      <c r="I50" s="132"/>
      <c r="J50" s="898"/>
      <c r="K50" s="898"/>
      <c r="L50" s="853"/>
      <c r="M50" s="132"/>
      <c r="N50" s="132"/>
      <c r="O50" s="132"/>
      <c r="P50" s="1641"/>
      <c r="Q50" s="900"/>
      <c r="R50" s="901"/>
    </row>
    <row r="51" spans="1:18" ht="20.100000000000001" hidden="1" customHeight="1">
      <c r="A51" s="1531"/>
      <c r="B51" s="2166"/>
      <c r="C51" s="2167"/>
      <c r="D51" s="132"/>
      <c r="E51" s="194"/>
      <c r="F51" s="132"/>
      <c r="G51" s="860"/>
      <c r="H51" s="898"/>
      <c r="I51" s="132"/>
      <c r="J51" s="898"/>
      <c r="K51" s="898"/>
      <c r="L51" s="853"/>
      <c r="M51" s="132"/>
      <c r="N51" s="132"/>
      <c r="O51" s="132"/>
      <c r="P51" s="1641"/>
      <c r="Q51" s="900"/>
      <c r="R51" s="901"/>
    </row>
    <row r="52" spans="1:18" ht="20.100000000000001" hidden="1" customHeight="1">
      <c r="A52" s="1531"/>
      <c r="B52" s="2166"/>
      <c r="C52" s="2167"/>
      <c r="D52" s="132"/>
      <c r="E52" s="194"/>
      <c r="F52" s="132"/>
      <c r="G52" s="860"/>
      <c r="H52" s="898"/>
      <c r="I52" s="132"/>
      <c r="J52" s="898"/>
      <c r="K52" s="898"/>
      <c r="L52" s="853"/>
      <c r="M52" s="132"/>
      <c r="N52" s="132"/>
      <c r="O52" s="132"/>
      <c r="P52" s="1641"/>
      <c r="Q52" s="900"/>
      <c r="R52" s="901"/>
    </row>
    <row r="53" spans="1:18" ht="20.100000000000001" hidden="1" customHeight="1">
      <c r="A53" s="1531"/>
      <c r="B53" s="2166"/>
      <c r="C53" s="2167"/>
      <c r="D53" s="132"/>
      <c r="E53" s="194"/>
      <c r="F53" s="132"/>
      <c r="G53" s="860"/>
      <c r="H53" s="898"/>
      <c r="I53" s="132"/>
      <c r="J53" s="898"/>
      <c r="K53" s="898"/>
      <c r="L53" s="853"/>
      <c r="M53" s="132"/>
      <c r="N53" s="132"/>
      <c r="O53" s="132"/>
      <c r="P53" s="1641"/>
      <c r="Q53" s="900"/>
      <c r="R53" s="132"/>
    </row>
    <row r="54" spans="1:18" ht="20.100000000000001" customHeight="1">
      <c r="A54" s="1531"/>
      <c r="B54" s="2166">
        <v>31</v>
      </c>
      <c r="C54" s="2167"/>
      <c r="D54" s="132" t="s">
        <v>127</v>
      </c>
      <c r="E54" s="194"/>
      <c r="F54" s="132"/>
      <c r="G54" s="860" t="s">
        <v>128</v>
      </c>
      <c r="H54" s="898" t="s">
        <v>558</v>
      </c>
      <c r="I54" s="132"/>
      <c r="J54" s="898"/>
      <c r="K54" s="898" t="s">
        <v>44</v>
      </c>
      <c r="L54" s="853">
        <v>2009</v>
      </c>
      <c r="M54" s="132"/>
      <c r="N54" s="132"/>
      <c r="O54" s="132" t="s">
        <v>45</v>
      </c>
      <c r="P54" s="1641">
        <v>1</v>
      </c>
      <c r="Q54" s="900">
        <v>4620000</v>
      </c>
      <c r="R54" s="901"/>
    </row>
    <row r="55" spans="1:18" ht="20.100000000000001" hidden="1" customHeight="1">
      <c r="A55" s="1531"/>
      <c r="B55" s="2166"/>
      <c r="C55" s="2167"/>
      <c r="D55" s="132"/>
      <c r="E55" s="194"/>
      <c r="F55" s="132"/>
      <c r="G55" s="860"/>
      <c r="H55" s="898"/>
      <c r="I55" s="132"/>
      <c r="J55" s="898"/>
      <c r="K55" s="898"/>
      <c r="L55" s="853"/>
      <c r="M55" s="132"/>
      <c r="N55" s="132"/>
      <c r="O55" s="132"/>
      <c r="P55" s="1641"/>
      <c r="Q55" s="900"/>
      <c r="R55" s="132"/>
    </row>
    <row r="56" spans="1:18" ht="20.100000000000001" hidden="1" customHeight="1">
      <c r="A56" s="1531"/>
      <c r="B56" s="2166"/>
      <c r="C56" s="2167"/>
      <c r="D56" s="132"/>
      <c r="E56" s="194"/>
      <c r="F56" s="132"/>
      <c r="G56" s="860"/>
      <c r="H56" s="898"/>
      <c r="I56" s="132"/>
      <c r="J56" s="898"/>
      <c r="K56" s="898"/>
      <c r="L56" s="853"/>
      <c r="M56" s="132"/>
      <c r="N56" s="132"/>
      <c r="O56" s="132"/>
      <c r="P56" s="1641"/>
      <c r="Q56" s="900"/>
      <c r="R56" s="132"/>
    </row>
    <row r="57" spans="1:18" ht="20.100000000000001" customHeight="1">
      <c r="A57" s="1531"/>
      <c r="B57" s="2166">
        <v>34</v>
      </c>
      <c r="C57" s="2167"/>
      <c r="D57" s="132" t="s">
        <v>175</v>
      </c>
      <c r="E57" s="194"/>
      <c r="F57" s="132"/>
      <c r="G57" s="860" t="s">
        <v>176</v>
      </c>
      <c r="H57" s="898" t="s">
        <v>1222</v>
      </c>
      <c r="I57" s="132"/>
      <c r="J57" s="898"/>
      <c r="K57" s="898" t="s">
        <v>44</v>
      </c>
      <c r="L57" s="853">
        <v>2009</v>
      </c>
      <c r="M57" s="132"/>
      <c r="N57" s="132"/>
      <c r="O57" s="132" t="s">
        <v>45</v>
      </c>
      <c r="P57" s="1641">
        <v>1</v>
      </c>
      <c r="Q57" s="900">
        <v>69521458</v>
      </c>
      <c r="R57" s="132"/>
    </row>
    <row r="58" spans="1:18" ht="20.100000000000001" hidden="1" customHeight="1">
      <c r="A58" s="1531"/>
      <c r="B58" s="2166"/>
      <c r="C58" s="2167"/>
      <c r="D58" s="132"/>
      <c r="E58" s="194"/>
      <c r="F58" s="132"/>
      <c r="G58" s="860"/>
      <c r="H58" s="901"/>
      <c r="I58" s="132"/>
      <c r="J58" s="898"/>
      <c r="K58" s="898"/>
      <c r="L58" s="853"/>
      <c r="M58" s="132"/>
      <c r="N58" s="132"/>
      <c r="O58" s="132"/>
      <c r="P58" s="1641"/>
      <c r="Q58" s="900"/>
      <c r="R58" s="132"/>
    </row>
    <row r="59" spans="1:18" ht="20.100000000000001" hidden="1" customHeight="1">
      <c r="A59" s="1531"/>
      <c r="B59" s="2166"/>
      <c r="C59" s="2167"/>
      <c r="D59" s="132"/>
      <c r="E59" s="194"/>
      <c r="F59" s="132"/>
      <c r="G59" s="860"/>
      <c r="H59" s="898"/>
      <c r="I59" s="132"/>
      <c r="J59" s="898"/>
      <c r="K59" s="898"/>
      <c r="L59" s="853"/>
      <c r="M59" s="132"/>
      <c r="N59" s="132"/>
      <c r="O59" s="132"/>
      <c r="P59" s="1641"/>
      <c r="Q59" s="900"/>
      <c r="R59" s="132"/>
    </row>
    <row r="60" spans="1:18" ht="20.100000000000001" customHeight="1">
      <c r="A60" s="1531"/>
      <c r="B60" s="2166">
        <v>37</v>
      </c>
      <c r="C60" s="2167"/>
      <c r="D60" s="132" t="s">
        <v>51</v>
      </c>
      <c r="E60" s="194"/>
      <c r="F60" s="132"/>
      <c r="G60" s="860" t="s">
        <v>53</v>
      </c>
      <c r="H60" s="898" t="s">
        <v>172</v>
      </c>
      <c r="I60" s="132"/>
      <c r="J60" s="898"/>
      <c r="K60" s="898" t="s">
        <v>44</v>
      </c>
      <c r="L60" s="853">
        <v>2010</v>
      </c>
      <c r="M60" s="132"/>
      <c r="N60" s="132"/>
      <c r="O60" s="132" t="s">
        <v>45</v>
      </c>
      <c r="P60" s="1641">
        <v>1</v>
      </c>
      <c r="Q60" s="900">
        <v>1711875</v>
      </c>
      <c r="R60" s="901"/>
    </row>
    <row r="61" spans="1:18" ht="20.100000000000001" hidden="1" customHeight="1">
      <c r="A61" s="1531"/>
      <c r="B61" s="2166"/>
      <c r="C61" s="2167"/>
      <c r="D61" s="132"/>
      <c r="E61" s="194"/>
      <c r="F61" s="132"/>
      <c r="G61" s="860"/>
      <c r="H61" s="898"/>
      <c r="I61" s="132"/>
      <c r="J61" s="898"/>
      <c r="K61" s="898"/>
      <c r="L61" s="853"/>
      <c r="M61" s="132"/>
      <c r="N61" s="132"/>
      <c r="O61" s="132"/>
      <c r="P61" s="1641"/>
      <c r="Q61" s="900"/>
      <c r="R61" s="132"/>
    </row>
    <row r="62" spans="1:18" ht="20.100000000000001" hidden="1" customHeight="1">
      <c r="A62" s="1531"/>
      <c r="B62" s="2166"/>
      <c r="C62" s="2167"/>
      <c r="D62" s="132"/>
      <c r="E62" s="194"/>
      <c r="F62" s="132"/>
      <c r="G62" s="860"/>
      <c r="H62" s="898"/>
      <c r="I62" s="132"/>
      <c r="J62" s="898"/>
      <c r="K62" s="898"/>
      <c r="L62" s="853"/>
      <c r="M62" s="132"/>
      <c r="N62" s="132"/>
      <c r="O62" s="132"/>
      <c r="P62" s="1641"/>
      <c r="Q62" s="900"/>
      <c r="R62" s="132"/>
    </row>
    <row r="63" spans="1:18" ht="20.100000000000001" hidden="1" customHeight="1">
      <c r="A63" s="1531"/>
      <c r="B63" s="2166"/>
      <c r="C63" s="2167"/>
      <c r="D63" s="132"/>
      <c r="E63" s="194"/>
      <c r="F63" s="132"/>
      <c r="G63" s="860"/>
      <c r="H63" s="898"/>
      <c r="I63" s="132"/>
      <c r="J63" s="898"/>
      <c r="K63" s="898"/>
      <c r="L63" s="853"/>
      <c r="M63" s="132"/>
      <c r="N63" s="132"/>
      <c r="O63" s="132"/>
      <c r="P63" s="1641"/>
      <c r="Q63" s="900"/>
      <c r="R63" s="132"/>
    </row>
    <row r="64" spans="1:18" ht="20.100000000000001" hidden="1" customHeight="1">
      <c r="A64" s="1531"/>
      <c r="B64" s="2168"/>
      <c r="C64" s="2169"/>
      <c r="D64" s="187"/>
      <c r="E64" s="902"/>
      <c r="F64" s="187"/>
      <c r="G64" s="903"/>
      <c r="H64" s="904"/>
      <c r="I64" s="187"/>
      <c r="J64" s="904"/>
      <c r="K64" s="904"/>
      <c r="L64" s="869"/>
      <c r="M64" s="187"/>
      <c r="N64" s="187"/>
      <c r="O64" s="187"/>
      <c r="P64" s="1642"/>
      <c r="Q64" s="906"/>
      <c r="R64" s="187"/>
    </row>
    <row r="65" spans="1:18" s="914" customFormat="1" ht="20.100000000000001" hidden="1" customHeight="1">
      <c r="A65" s="194"/>
      <c r="B65" s="1014"/>
      <c r="C65" s="1014"/>
      <c r="D65" s="194"/>
      <c r="E65" s="194"/>
      <c r="F65" s="194"/>
      <c r="G65" s="909"/>
      <c r="H65" s="913"/>
      <c r="I65" s="194"/>
      <c r="J65" s="233"/>
      <c r="K65" s="233"/>
      <c r="L65" s="910"/>
      <c r="M65" s="194"/>
      <c r="N65" s="194"/>
      <c r="O65" s="194"/>
      <c r="P65" s="911">
        <f>SUM(P41:P64)</f>
        <v>5</v>
      </c>
      <c r="Q65" s="912">
        <f>SUM(Q41:Q64)</f>
        <v>84050813</v>
      </c>
      <c r="R65" s="194"/>
    </row>
    <row r="66" spans="1:18" s="914" customFormat="1" ht="20.100000000000001" hidden="1" customHeight="1">
      <c r="A66" s="194"/>
      <c r="B66" s="1014"/>
      <c r="C66" s="1014"/>
      <c r="D66" s="194"/>
      <c r="E66" s="194"/>
      <c r="F66" s="194"/>
      <c r="G66" s="909"/>
      <c r="H66" s="913"/>
      <c r="I66" s="194"/>
      <c r="J66" s="233"/>
      <c r="K66" s="233"/>
      <c r="L66" s="910"/>
      <c r="M66" s="194"/>
      <c r="N66" s="194"/>
      <c r="O66" s="194"/>
      <c r="P66" s="1601"/>
      <c r="Q66" s="915"/>
      <c r="R66" s="194"/>
    </row>
    <row r="67" spans="1:18" s="1531" customFormat="1" ht="29.25" hidden="1" customHeight="1">
      <c r="B67" s="2153" t="s">
        <v>10</v>
      </c>
      <c r="C67" s="2153"/>
      <c r="D67" s="2153"/>
      <c r="E67" s="2153"/>
      <c r="F67" s="2153"/>
      <c r="G67" s="2153" t="s">
        <v>11</v>
      </c>
      <c r="H67" s="2153"/>
      <c r="I67" s="2153"/>
      <c r="J67" s="2153" t="s">
        <v>15</v>
      </c>
      <c r="K67" s="2153" t="s">
        <v>13</v>
      </c>
      <c r="L67" s="2153" t="s">
        <v>700</v>
      </c>
      <c r="M67" s="2153" t="s">
        <v>701</v>
      </c>
      <c r="N67" s="2153" t="s">
        <v>16</v>
      </c>
      <c r="O67" s="2153" t="s">
        <v>702</v>
      </c>
      <c r="P67" s="2153" t="s">
        <v>12</v>
      </c>
      <c r="Q67" s="2153"/>
      <c r="R67" s="2153" t="s">
        <v>17</v>
      </c>
    </row>
    <row r="68" spans="1:18" s="1531" customFormat="1" ht="29.25" hidden="1" customHeight="1">
      <c r="B68" s="2153" t="s">
        <v>18</v>
      </c>
      <c r="C68" s="2153"/>
      <c r="D68" s="2153" t="s">
        <v>19</v>
      </c>
      <c r="E68" s="2153" t="s">
        <v>20</v>
      </c>
      <c r="F68" s="2153"/>
      <c r="G68" s="2153" t="s">
        <v>21</v>
      </c>
      <c r="H68" s="2153" t="s">
        <v>14</v>
      </c>
      <c r="I68" s="2153" t="s">
        <v>505</v>
      </c>
      <c r="J68" s="2153"/>
      <c r="K68" s="2153"/>
      <c r="L68" s="2153"/>
      <c r="M68" s="2153"/>
      <c r="N68" s="2153"/>
      <c r="O68" s="2153"/>
      <c r="P68" s="2153"/>
      <c r="Q68" s="2153"/>
      <c r="R68" s="2153"/>
    </row>
    <row r="69" spans="1:18" s="1531" customFormat="1" ht="29.25" hidden="1" customHeight="1">
      <c r="B69" s="2153"/>
      <c r="C69" s="2153"/>
      <c r="D69" s="2153"/>
      <c r="E69" s="2153"/>
      <c r="F69" s="2153"/>
      <c r="G69" s="2153"/>
      <c r="H69" s="2153"/>
      <c r="I69" s="2153"/>
      <c r="J69" s="2153"/>
      <c r="K69" s="2153"/>
      <c r="L69" s="2153"/>
      <c r="M69" s="2153"/>
      <c r="N69" s="2153"/>
      <c r="O69" s="2153"/>
      <c r="P69" s="1640" t="s">
        <v>22</v>
      </c>
      <c r="Q69" s="885" t="s">
        <v>23</v>
      </c>
      <c r="R69" s="2153"/>
    </row>
    <row r="70" spans="1:18" s="1531" customFormat="1" ht="14.25" hidden="1" customHeight="1">
      <c r="B70" s="1916" t="s">
        <v>24</v>
      </c>
      <c r="C70" s="1917"/>
      <c r="D70" s="1649" t="s">
        <v>25</v>
      </c>
      <c r="E70" s="1916" t="s">
        <v>26</v>
      </c>
      <c r="F70" s="1917"/>
      <c r="G70" s="887" t="s">
        <v>27</v>
      </c>
      <c r="H70" s="887" t="s">
        <v>28</v>
      </c>
      <c r="I70" s="887" t="s">
        <v>29</v>
      </c>
      <c r="J70" s="887" t="s">
        <v>30</v>
      </c>
      <c r="K70" s="887" t="s">
        <v>31</v>
      </c>
      <c r="L70" s="888" t="s">
        <v>32</v>
      </c>
      <c r="M70" s="887" t="s">
        <v>33</v>
      </c>
      <c r="N70" s="887" t="s">
        <v>34</v>
      </c>
      <c r="O70" s="887" t="s">
        <v>35</v>
      </c>
      <c r="P70" s="887" t="s">
        <v>36</v>
      </c>
      <c r="Q70" s="889" t="s">
        <v>37</v>
      </c>
      <c r="R70" s="887" t="s">
        <v>38</v>
      </c>
    </row>
    <row r="71" spans="1:18" ht="9" hidden="1" customHeight="1">
      <c r="A71" s="1531"/>
      <c r="B71" s="1911"/>
      <c r="C71" s="1912"/>
      <c r="D71" s="1912"/>
      <c r="E71" s="1912"/>
      <c r="F71" s="1912"/>
      <c r="G71" s="1912"/>
      <c r="H71" s="1912"/>
      <c r="I71" s="1912"/>
      <c r="J71" s="1912"/>
      <c r="K71" s="1912"/>
      <c r="L71" s="1912"/>
      <c r="M71" s="1912"/>
      <c r="N71" s="1912"/>
      <c r="O71" s="1912"/>
      <c r="P71" s="1912"/>
      <c r="Q71" s="1912"/>
      <c r="R71" s="1937"/>
    </row>
    <row r="72" spans="1:18" ht="24" hidden="1" customHeight="1">
      <c r="A72" s="1531"/>
      <c r="B72" s="2170"/>
      <c r="C72" s="2171"/>
      <c r="D72" s="121"/>
      <c r="E72" s="892"/>
      <c r="F72" s="121"/>
      <c r="G72" s="893"/>
      <c r="H72" s="894"/>
      <c r="I72" s="121"/>
      <c r="J72" s="894"/>
      <c r="K72" s="852"/>
      <c r="L72" s="916"/>
      <c r="M72" s="121"/>
      <c r="N72" s="121"/>
      <c r="O72" s="121"/>
      <c r="P72" s="1608"/>
      <c r="Q72" s="895"/>
      <c r="R72" s="121"/>
    </row>
    <row r="73" spans="1:18" ht="24" customHeight="1">
      <c r="A73" s="1531"/>
      <c r="B73" s="2166">
        <v>43</v>
      </c>
      <c r="C73" s="2167"/>
      <c r="D73" s="132"/>
      <c r="E73" s="194"/>
      <c r="F73" s="132"/>
      <c r="G73" s="860" t="s">
        <v>380</v>
      </c>
      <c r="H73" s="898"/>
      <c r="I73" s="132"/>
      <c r="J73" s="898"/>
      <c r="K73" s="852" t="s">
        <v>44</v>
      </c>
      <c r="L73" s="853">
        <v>1990</v>
      </c>
      <c r="M73" s="132"/>
      <c r="N73" s="132"/>
      <c r="O73" s="132" t="s">
        <v>45</v>
      </c>
      <c r="P73" s="1641">
        <v>1</v>
      </c>
      <c r="Q73" s="900">
        <v>100000</v>
      </c>
      <c r="R73" s="132"/>
    </row>
    <row r="74" spans="1:18" ht="24" customHeight="1">
      <c r="A74" s="1531"/>
      <c r="B74" s="2166">
        <v>44</v>
      </c>
      <c r="C74" s="2167"/>
      <c r="D74" s="132"/>
      <c r="E74" s="194"/>
      <c r="F74" s="132"/>
      <c r="G74" s="860" t="s">
        <v>1225</v>
      </c>
      <c r="H74" s="898"/>
      <c r="I74" s="132"/>
      <c r="J74" s="898"/>
      <c r="K74" s="852" t="s">
        <v>44</v>
      </c>
      <c r="L74" s="853">
        <v>1990</v>
      </c>
      <c r="M74" s="132"/>
      <c r="N74" s="132"/>
      <c r="O74" s="132" t="s">
        <v>45</v>
      </c>
      <c r="P74" s="1641">
        <v>1</v>
      </c>
      <c r="Q74" s="900">
        <v>100000</v>
      </c>
      <c r="R74" s="132"/>
    </row>
    <row r="75" spans="1:18" ht="24" hidden="1" customHeight="1">
      <c r="A75" s="1531"/>
      <c r="B75" s="2166"/>
      <c r="C75" s="2167"/>
      <c r="D75" s="132"/>
      <c r="E75" s="194"/>
      <c r="F75" s="132"/>
      <c r="G75" s="860"/>
      <c r="H75" s="898"/>
      <c r="I75" s="132"/>
      <c r="J75" s="898"/>
      <c r="K75" s="852"/>
      <c r="L75" s="853"/>
      <c r="M75" s="132"/>
      <c r="N75" s="132"/>
      <c r="O75" s="132"/>
      <c r="P75" s="1641"/>
      <c r="Q75" s="900"/>
      <c r="R75" s="901"/>
    </row>
    <row r="76" spans="1:18" ht="24" customHeight="1">
      <c r="A76" s="1531"/>
      <c r="B76" s="2166">
        <v>46</v>
      </c>
      <c r="C76" s="2167"/>
      <c r="D76" s="132"/>
      <c r="E76" s="194"/>
      <c r="F76" s="132"/>
      <c r="G76" s="860" t="s">
        <v>687</v>
      </c>
      <c r="H76" s="898"/>
      <c r="I76" s="132"/>
      <c r="J76" s="898"/>
      <c r="K76" s="852" t="s">
        <v>44</v>
      </c>
      <c r="L76" s="853">
        <v>1990</v>
      </c>
      <c r="M76" s="132"/>
      <c r="N76" s="132"/>
      <c r="O76" s="132" t="s">
        <v>45</v>
      </c>
      <c r="P76" s="1641">
        <v>1</v>
      </c>
      <c r="Q76" s="900">
        <v>100000</v>
      </c>
      <c r="R76" s="901"/>
    </row>
    <row r="77" spans="1:18" ht="24" hidden="1" customHeight="1">
      <c r="A77" s="1531"/>
      <c r="B77" s="2166"/>
      <c r="C77" s="2167"/>
      <c r="D77" s="132"/>
      <c r="E77" s="194"/>
      <c r="F77" s="132"/>
      <c r="G77" s="860"/>
      <c r="H77" s="898"/>
      <c r="I77" s="132"/>
      <c r="J77" s="898"/>
      <c r="K77" s="852"/>
      <c r="L77" s="853"/>
      <c r="M77" s="132"/>
      <c r="N77" s="132"/>
      <c r="O77" s="132"/>
      <c r="P77" s="1641"/>
      <c r="Q77" s="900"/>
      <c r="R77" s="132"/>
    </row>
    <row r="78" spans="1:18" ht="24" hidden="1" customHeight="1">
      <c r="A78" s="1531"/>
      <c r="B78" s="2166"/>
      <c r="C78" s="2167"/>
      <c r="D78" s="132"/>
      <c r="E78" s="194"/>
      <c r="F78" s="132"/>
      <c r="G78" s="860"/>
      <c r="H78" s="901"/>
      <c r="I78" s="132"/>
      <c r="J78" s="898"/>
      <c r="K78" s="852"/>
      <c r="L78" s="853"/>
      <c r="M78" s="132"/>
      <c r="N78" s="132"/>
      <c r="O78" s="132"/>
      <c r="P78" s="1641"/>
      <c r="Q78" s="900"/>
      <c r="R78" s="132"/>
    </row>
    <row r="79" spans="1:18" ht="24" hidden="1" customHeight="1">
      <c r="A79" s="1531"/>
      <c r="B79" s="2166"/>
      <c r="C79" s="2167"/>
      <c r="D79" s="132"/>
      <c r="E79" s="194"/>
      <c r="F79" s="132"/>
      <c r="G79" s="860"/>
      <c r="H79" s="898"/>
      <c r="I79" s="132"/>
      <c r="J79" s="898"/>
      <c r="K79" s="852"/>
      <c r="L79" s="853"/>
      <c r="M79" s="132"/>
      <c r="N79" s="132"/>
      <c r="O79" s="132"/>
      <c r="P79" s="1641"/>
      <c r="Q79" s="900"/>
      <c r="R79" s="901"/>
    </row>
    <row r="80" spans="1:18" ht="24" hidden="1" customHeight="1">
      <c r="A80" s="1531"/>
      <c r="B80" s="2166"/>
      <c r="C80" s="2167"/>
      <c r="D80" s="132"/>
      <c r="E80" s="194"/>
      <c r="F80" s="132"/>
      <c r="G80" s="860"/>
      <c r="H80" s="898"/>
      <c r="I80" s="132"/>
      <c r="J80" s="898"/>
      <c r="K80" s="852"/>
      <c r="L80" s="853"/>
      <c r="M80" s="132"/>
      <c r="N80" s="132"/>
      <c r="O80" s="132"/>
      <c r="P80" s="1641"/>
      <c r="Q80" s="900"/>
      <c r="R80" s="132"/>
    </row>
    <row r="81" spans="1:18" ht="24" hidden="1" customHeight="1">
      <c r="A81" s="1531"/>
      <c r="B81" s="2166"/>
      <c r="C81" s="2167"/>
      <c r="D81" s="132"/>
      <c r="E81" s="194"/>
      <c r="F81" s="132"/>
      <c r="G81" s="860"/>
      <c r="H81" s="898"/>
      <c r="I81" s="132"/>
      <c r="J81" s="898"/>
      <c r="K81" s="852"/>
      <c r="L81" s="853"/>
      <c r="M81" s="132"/>
      <c r="N81" s="132"/>
      <c r="O81" s="132"/>
      <c r="P81" s="1641"/>
      <c r="Q81" s="900"/>
      <c r="R81" s="132"/>
    </row>
    <row r="82" spans="1:18" ht="24" hidden="1" customHeight="1">
      <c r="A82" s="1531"/>
      <c r="B82" s="2166"/>
      <c r="C82" s="2167"/>
      <c r="D82" s="132"/>
      <c r="E82" s="194"/>
      <c r="F82" s="132"/>
      <c r="G82" s="860"/>
      <c r="H82" s="898"/>
      <c r="I82" s="132"/>
      <c r="J82" s="898"/>
      <c r="K82" s="852"/>
      <c r="L82" s="853"/>
      <c r="M82" s="132"/>
      <c r="N82" s="132"/>
      <c r="O82" s="132"/>
      <c r="P82" s="1641"/>
      <c r="Q82" s="900"/>
      <c r="R82" s="901"/>
    </row>
    <row r="83" spans="1:18" ht="24" customHeight="1">
      <c r="A83" s="1531"/>
      <c r="B83" s="2166">
        <v>53</v>
      </c>
      <c r="C83" s="2167"/>
      <c r="D83" s="132"/>
      <c r="E83" s="194"/>
      <c r="F83" s="132"/>
      <c r="G83" s="860" t="s">
        <v>1229</v>
      </c>
      <c r="H83" s="898"/>
      <c r="I83" s="132"/>
      <c r="J83" s="898"/>
      <c r="K83" s="852" t="s">
        <v>44</v>
      </c>
      <c r="L83" s="853">
        <v>2007</v>
      </c>
      <c r="M83" s="132"/>
      <c r="N83" s="132"/>
      <c r="O83" s="132" t="s">
        <v>45</v>
      </c>
      <c r="P83" s="1641">
        <v>1</v>
      </c>
      <c r="Q83" s="900">
        <v>2500000</v>
      </c>
      <c r="R83" s="132"/>
    </row>
    <row r="84" spans="1:18" ht="24" customHeight="1">
      <c r="A84" s="1531"/>
      <c r="B84" s="2166">
        <v>54</v>
      </c>
      <c r="C84" s="2167"/>
      <c r="D84" s="132"/>
      <c r="E84" s="194"/>
      <c r="F84" s="132"/>
      <c r="G84" s="860" t="s">
        <v>1230</v>
      </c>
      <c r="H84" s="898"/>
      <c r="I84" s="132"/>
      <c r="J84" s="898" t="s">
        <v>197</v>
      </c>
      <c r="K84" s="852" t="s">
        <v>44</v>
      </c>
      <c r="L84" s="853">
        <v>2007</v>
      </c>
      <c r="M84" s="132"/>
      <c r="N84" s="132"/>
      <c r="O84" s="132" t="s">
        <v>45</v>
      </c>
      <c r="P84" s="1641">
        <v>1</v>
      </c>
      <c r="Q84" s="900">
        <v>2500000</v>
      </c>
      <c r="R84" s="132"/>
    </row>
    <row r="85" spans="1:18" ht="24" hidden="1" customHeight="1">
      <c r="A85" s="1531"/>
      <c r="B85" s="2166"/>
      <c r="C85" s="2167"/>
      <c r="D85" s="214"/>
      <c r="E85" s="194"/>
      <c r="F85" s="198"/>
      <c r="G85" s="851"/>
      <c r="H85" s="852"/>
      <c r="I85" s="852"/>
      <c r="J85" s="852"/>
      <c r="K85" s="852"/>
      <c r="L85" s="853"/>
      <c r="M85" s="198"/>
      <c r="N85" s="198"/>
      <c r="O85" s="198"/>
      <c r="P85" s="1652"/>
      <c r="Q85" s="782"/>
      <c r="R85" s="985"/>
    </row>
    <row r="86" spans="1:18" ht="24" hidden="1" customHeight="1">
      <c r="A86" s="1531"/>
      <c r="B86" s="2166"/>
      <c r="C86" s="2167"/>
      <c r="D86" s="198"/>
      <c r="E86" s="194"/>
      <c r="F86" s="198"/>
      <c r="G86" s="851"/>
      <c r="H86" s="852"/>
      <c r="I86" s="852"/>
      <c r="J86" s="852"/>
      <c r="K86" s="852"/>
      <c r="L86" s="853"/>
      <c r="M86" s="198"/>
      <c r="N86" s="198"/>
      <c r="O86" s="198"/>
      <c r="P86" s="1652"/>
      <c r="Q86" s="782"/>
      <c r="R86" s="985"/>
    </row>
    <row r="87" spans="1:18" ht="24" hidden="1" customHeight="1">
      <c r="A87" s="1531"/>
      <c r="B87" s="2166"/>
      <c r="C87" s="2167"/>
      <c r="D87" s="198"/>
      <c r="E87" s="194"/>
      <c r="F87" s="198"/>
      <c r="G87" s="851"/>
      <c r="H87" s="852"/>
      <c r="I87" s="852"/>
      <c r="J87" s="852"/>
      <c r="K87" s="852"/>
      <c r="L87" s="853"/>
      <c r="M87" s="198"/>
      <c r="N87" s="198"/>
      <c r="O87" s="198"/>
      <c r="P87" s="1652"/>
      <c r="Q87" s="782"/>
      <c r="R87" s="985"/>
    </row>
    <row r="88" spans="1:18" ht="24" hidden="1" customHeight="1">
      <c r="A88" s="1531"/>
      <c r="B88" s="2166"/>
      <c r="C88" s="2167"/>
      <c r="D88" s="198"/>
      <c r="E88" s="194"/>
      <c r="F88" s="198"/>
      <c r="G88" s="851"/>
      <c r="H88" s="852"/>
      <c r="I88" s="852"/>
      <c r="J88" s="852"/>
      <c r="K88" s="852"/>
      <c r="L88" s="853"/>
      <c r="M88" s="198"/>
      <c r="N88" s="198"/>
      <c r="O88" s="198"/>
      <c r="P88" s="1652"/>
      <c r="Q88" s="782"/>
      <c r="R88" s="985"/>
    </row>
    <row r="89" spans="1:18" ht="24" hidden="1" customHeight="1">
      <c r="A89" s="1531"/>
      <c r="B89" s="2166"/>
      <c r="C89" s="2167"/>
      <c r="D89" s="198"/>
      <c r="E89" s="194"/>
      <c r="F89" s="198"/>
      <c r="G89" s="851"/>
      <c r="H89" s="852"/>
      <c r="I89" s="852"/>
      <c r="J89" s="852"/>
      <c r="K89" s="852"/>
      <c r="L89" s="853"/>
      <c r="M89" s="198"/>
      <c r="N89" s="198"/>
      <c r="O89" s="198"/>
      <c r="P89" s="1652"/>
      <c r="Q89" s="782"/>
      <c r="R89" s="985"/>
    </row>
    <row r="90" spans="1:18" ht="24" hidden="1" customHeight="1">
      <c r="A90" s="1531"/>
      <c r="B90" s="2166"/>
      <c r="C90" s="2167"/>
      <c r="D90" s="198"/>
      <c r="E90" s="194"/>
      <c r="F90" s="198"/>
      <c r="G90" s="851"/>
      <c r="H90" s="852"/>
      <c r="I90" s="852"/>
      <c r="J90" s="852"/>
      <c r="K90" s="852"/>
      <c r="L90" s="853"/>
      <c r="M90" s="198"/>
      <c r="N90" s="198"/>
      <c r="O90" s="198"/>
      <c r="P90" s="1652"/>
      <c r="Q90" s="782"/>
      <c r="R90" s="985"/>
    </row>
    <row r="91" spans="1:18" s="1575" customFormat="1" ht="24" hidden="1" customHeight="1">
      <c r="B91" s="1988"/>
      <c r="C91" s="1989"/>
      <c r="D91" s="776"/>
      <c r="E91" s="816"/>
      <c r="F91" s="776"/>
      <c r="G91" s="777"/>
      <c r="H91" s="819"/>
      <c r="I91" s="783"/>
      <c r="J91" s="779"/>
      <c r="K91" s="779"/>
      <c r="L91" s="780"/>
      <c r="M91" s="775"/>
      <c r="N91" s="775"/>
      <c r="O91" s="775"/>
      <c r="P91" s="1654"/>
      <c r="Q91" s="823"/>
      <c r="R91" s="819"/>
    </row>
    <row r="92" spans="1:18" s="1575" customFormat="1" ht="24" hidden="1" customHeight="1">
      <c r="B92" s="1988"/>
      <c r="C92" s="1989"/>
      <c r="D92" s="995"/>
      <c r="E92" s="1592"/>
      <c r="F92" s="965"/>
      <c r="G92" s="1579"/>
      <c r="H92" s="819"/>
      <c r="I92" s="783"/>
      <c r="J92" s="779"/>
      <c r="K92" s="779"/>
      <c r="L92" s="780"/>
      <c r="M92" s="775"/>
      <c r="N92" s="775"/>
      <c r="O92" s="775"/>
      <c r="P92" s="1654"/>
      <c r="Q92" s="823"/>
      <c r="R92" s="778"/>
    </row>
    <row r="93" spans="1:18" s="1575" customFormat="1" ht="24" hidden="1" customHeight="1">
      <c r="B93" s="1990"/>
      <c r="C93" s="1991"/>
      <c r="D93" s="830"/>
      <c r="E93" s="829"/>
      <c r="F93" s="830"/>
      <c r="G93" s="1593"/>
      <c r="H93" s="1076"/>
      <c r="I93" s="1057"/>
      <c r="J93" s="1059"/>
      <c r="K93" s="1059"/>
      <c r="L93" s="833"/>
      <c r="M93" s="1057"/>
      <c r="N93" s="1057"/>
      <c r="O93" s="1057"/>
      <c r="P93" s="1055"/>
      <c r="Q93" s="1594"/>
      <c r="R93" s="1595"/>
    </row>
    <row r="94" spans="1:18" ht="20.100000000000001" hidden="1" customHeight="1">
      <c r="A94" s="1531"/>
      <c r="B94" s="1601"/>
      <c r="C94" s="1601"/>
      <c r="D94" s="233"/>
      <c r="E94" s="233"/>
      <c r="F94" s="233"/>
      <c r="G94" s="909"/>
      <c r="H94" s="233"/>
      <c r="I94" s="233"/>
      <c r="J94" s="233"/>
      <c r="K94" s="233"/>
      <c r="L94" s="933"/>
      <c r="M94" s="233"/>
      <c r="N94" s="1921" t="s">
        <v>724</v>
      </c>
      <c r="O94" s="1922"/>
      <c r="P94" s="934">
        <f>SUM(P72:P93)</f>
        <v>5</v>
      </c>
      <c r="Q94" s="935">
        <f>SUM(Q72:Q93)</f>
        <v>5300000</v>
      </c>
      <c r="R94" s="233"/>
    </row>
    <row r="95" spans="1:18" s="914" customFormat="1" ht="20.100000000000001" hidden="1" customHeight="1">
      <c r="A95" s="194"/>
      <c r="B95" s="1601"/>
      <c r="C95" s="1601"/>
      <c r="D95" s="233"/>
      <c r="E95" s="233"/>
      <c r="F95" s="233"/>
      <c r="G95" s="909"/>
      <c r="H95" s="233"/>
      <c r="I95" s="233"/>
      <c r="J95" s="233"/>
      <c r="K95" s="233"/>
      <c r="L95" s="933"/>
      <c r="M95" s="233"/>
      <c r="N95" s="943"/>
      <c r="O95" s="943"/>
      <c r="P95" s="944"/>
      <c r="Q95" s="1261"/>
      <c r="R95" s="233"/>
    </row>
    <row r="96" spans="1:18" s="1531" customFormat="1" ht="29.25" hidden="1" customHeight="1">
      <c r="B96" s="2153" t="s">
        <v>10</v>
      </c>
      <c r="C96" s="2153"/>
      <c r="D96" s="2153"/>
      <c r="E96" s="2153"/>
      <c r="F96" s="2153"/>
      <c r="G96" s="2153" t="s">
        <v>11</v>
      </c>
      <c r="H96" s="2153"/>
      <c r="I96" s="2153"/>
      <c r="J96" s="2153" t="s">
        <v>15</v>
      </c>
      <c r="K96" s="2153" t="s">
        <v>13</v>
      </c>
      <c r="L96" s="2153" t="s">
        <v>700</v>
      </c>
      <c r="M96" s="2153" t="s">
        <v>701</v>
      </c>
      <c r="N96" s="2153" t="s">
        <v>16</v>
      </c>
      <c r="O96" s="2153" t="s">
        <v>702</v>
      </c>
      <c r="P96" s="2153" t="s">
        <v>12</v>
      </c>
      <c r="Q96" s="2153"/>
      <c r="R96" s="2153" t="s">
        <v>17</v>
      </c>
    </row>
    <row r="97" spans="1:21" s="1531" customFormat="1" ht="29.25" hidden="1" customHeight="1">
      <c r="B97" s="2153" t="s">
        <v>18</v>
      </c>
      <c r="C97" s="2153"/>
      <c r="D97" s="2153" t="s">
        <v>19</v>
      </c>
      <c r="E97" s="2153" t="s">
        <v>20</v>
      </c>
      <c r="F97" s="2153"/>
      <c r="G97" s="2153" t="s">
        <v>21</v>
      </c>
      <c r="H97" s="2153" t="s">
        <v>14</v>
      </c>
      <c r="I97" s="2153" t="s">
        <v>505</v>
      </c>
      <c r="J97" s="2153"/>
      <c r="K97" s="2153"/>
      <c r="L97" s="2153"/>
      <c r="M97" s="2153"/>
      <c r="N97" s="2153"/>
      <c r="O97" s="2153"/>
      <c r="P97" s="2153"/>
      <c r="Q97" s="2153"/>
      <c r="R97" s="2153"/>
    </row>
    <row r="98" spans="1:21" s="1531" customFormat="1" ht="29.25" hidden="1" customHeight="1">
      <c r="B98" s="2153"/>
      <c r="C98" s="2153"/>
      <c r="D98" s="2153"/>
      <c r="E98" s="2153"/>
      <c r="F98" s="2153"/>
      <c r="G98" s="2153"/>
      <c r="H98" s="2153"/>
      <c r="I98" s="2153"/>
      <c r="J98" s="2153"/>
      <c r="K98" s="2153"/>
      <c r="L98" s="2153"/>
      <c r="M98" s="2153"/>
      <c r="N98" s="2153"/>
      <c r="O98" s="2153"/>
      <c r="P98" s="1640" t="s">
        <v>22</v>
      </c>
      <c r="Q98" s="885" t="s">
        <v>23</v>
      </c>
      <c r="R98" s="2153"/>
    </row>
    <row r="99" spans="1:21" s="1531" customFormat="1" ht="14.25" hidden="1" customHeight="1">
      <c r="B99" s="1916" t="s">
        <v>24</v>
      </c>
      <c r="C99" s="1917"/>
      <c r="D99" s="1649" t="s">
        <v>25</v>
      </c>
      <c r="E99" s="1916" t="s">
        <v>26</v>
      </c>
      <c r="F99" s="1917"/>
      <c r="G99" s="887" t="s">
        <v>27</v>
      </c>
      <c r="H99" s="887" t="s">
        <v>28</v>
      </c>
      <c r="I99" s="887" t="s">
        <v>29</v>
      </c>
      <c r="J99" s="887" t="s">
        <v>30</v>
      </c>
      <c r="K99" s="887" t="s">
        <v>31</v>
      </c>
      <c r="L99" s="888" t="s">
        <v>32</v>
      </c>
      <c r="M99" s="887" t="s">
        <v>33</v>
      </c>
      <c r="N99" s="887" t="s">
        <v>34</v>
      </c>
      <c r="O99" s="887" t="s">
        <v>35</v>
      </c>
      <c r="P99" s="887" t="s">
        <v>36</v>
      </c>
      <c r="Q99" s="889" t="s">
        <v>37</v>
      </c>
      <c r="R99" s="887" t="s">
        <v>38</v>
      </c>
    </row>
    <row r="100" spans="1:21" ht="9" hidden="1" customHeight="1">
      <c r="A100" s="1531"/>
      <c r="B100" s="1911"/>
      <c r="C100" s="1912"/>
      <c r="D100" s="1912"/>
      <c r="E100" s="1912"/>
      <c r="F100" s="1912"/>
      <c r="G100" s="1912"/>
      <c r="H100" s="1912"/>
      <c r="I100" s="1912"/>
      <c r="J100" s="1912"/>
      <c r="K100" s="1912"/>
      <c r="L100" s="1912"/>
      <c r="M100" s="1912"/>
      <c r="N100" s="1912"/>
      <c r="O100" s="1912"/>
      <c r="P100" s="1912"/>
      <c r="Q100" s="1912"/>
      <c r="R100" s="1937"/>
    </row>
    <row r="101" spans="1:21" s="1545" customFormat="1" ht="24" hidden="1" customHeight="1">
      <c r="B101" s="1988"/>
      <c r="C101" s="1989"/>
      <c r="D101" s="776"/>
      <c r="E101" s="817"/>
      <c r="F101" s="776"/>
      <c r="G101" s="996"/>
      <c r="H101" s="1069"/>
      <c r="I101" s="995"/>
      <c r="J101" s="1069"/>
      <c r="K101" s="1069"/>
      <c r="L101" s="780"/>
      <c r="M101" s="995"/>
      <c r="N101" s="995"/>
      <c r="O101" s="995"/>
      <c r="P101" s="1644"/>
      <c r="Q101" s="827"/>
      <c r="R101" s="995"/>
      <c r="T101" s="1586"/>
      <c r="U101" s="1586"/>
    </row>
    <row r="102" spans="1:21" s="1575" customFormat="1" ht="24" hidden="1" customHeight="1">
      <c r="B102" s="1988"/>
      <c r="C102" s="1989"/>
      <c r="D102" s="775"/>
      <c r="E102" s="772"/>
      <c r="F102" s="776"/>
      <c r="G102" s="818"/>
      <c r="H102" s="1045"/>
      <c r="I102" s="783"/>
      <c r="J102" s="783"/>
      <c r="K102" s="783"/>
      <c r="L102" s="780"/>
      <c r="M102" s="775"/>
      <c r="N102" s="775"/>
      <c r="O102" s="775"/>
      <c r="P102" s="1654"/>
      <c r="Q102" s="827"/>
      <c r="R102" s="819"/>
    </row>
    <row r="103" spans="1:21" s="1578" customFormat="1" ht="24" hidden="1" customHeight="1">
      <c r="B103" s="2147"/>
      <c r="C103" s="2148"/>
      <c r="D103" s="775"/>
      <c r="E103" s="772"/>
      <c r="F103" s="776"/>
      <c r="G103" s="818"/>
      <c r="H103" s="819"/>
      <c r="I103" s="783"/>
      <c r="J103" s="779"/>
      <c r="K103" s="779"/>
      <c r="L103" s="780"/>
      <c r="M103" s="775"/>
      <c r="N103" s="775"/>
      <c r="O103" s="775"/>
      <c r="P103" s="1654"/>
      <c r="Q103" s="827"/>
      <c r="R103" s="819"/>
    </row>
    <row r="104" spans="1:21" s="1577" customFormat="1" ht="20.100000000000001" hidden="1" customHeight="1">
      <c r="A104" s="1575"/>
      <c r="B104" s="2147"/>
      <c r="C104" s="2148"/>
      <c r="D104" s="965"/>
      <c r="E104" s="1578"/>
      <c r="F104" s="965"/>
      <c r="G104" s="1579"/>
      <c r="H104" s="1007"/>
      <c r="I104" s="965"/>
      <c r="J104" s="1580"/>
      <c r="K104" s="1580"/>
      <c r="L104" s="964"/>
      <c r="M104" s="965"/>
      <c r="N104" s="965"/>
      <c r="O104" s="965"/>
      <c r="P104" s="1645"/>
      <c r="Q104" s="1581"/>
      <c r="R104" s="995"/>
      <c r="S104" s="1582"/>
    </row>
    <row r="105" spans="1:21" s="194" customFormat="1" ht="24" hidden="1" customHeight="1">
      <c r="B105" s="1909"/>
      <c r="C105" s="1942"/>
      <c r="D105" s="214"/>
      <c r="E105" s="929"/>
      <c r="F105" s="198"/>
      <c r="G105" s="818"/>
      <c r="H105" s="819"/>
      <c r="I105" s="783"/>
      <c r="J105" s="779"/>
      <c r="K105" s="779"/>
      <c r="L105" s="780"/>
      <c r="M105" s="775"/>
      <c r="N105" s="775"/>
      <c r="O105" s="775"/>
      <c r="P105" s="1654"/>
      <c r="Q105" s="823"/>
      <c r="R105" s="846"/>
    </row>
    <row r="106" spans="1:21" s="194" customFormat="1" ht="24" hidden="1" customHeight="1">
      <c r="B106" s="1909"/>
      <c r="C106" s="1942"/>
      <c r="D106" s="214"/>
      <c r="E106" s="929"/>
      <c r="F106" s="198"/>
      <c r="G106" s="818"/>
      <c r="H106" s="819"/>
      <c r="I106" s="783"/>
      <c r="J106" s="779"/>
      <c r="K106" s="779"/>
      <c r="L106" s="780"/>
      <c r="M106" s="775"/>
      <c r="N106" s="775"/>
      <c r="O106" s="775"/>
      <c r="P106" s="1654"/>
      <c r="Q106" s="823"/>
      <c r="R106" s="846"/>
    </row>
    <row r="107" spans="1:21" s="194" customFormat="1" ht="24" hidden="1" customHeight="1">
      <c r="B107" s="1909"/>
      <c r="C107" s="1942"/>
      <c r="D107" s="214"/>
      <c r="E107" s="929"/>
      <c r="F107" s="198"/>
      <c r="G107" s="818"/>
      <c r="H107" s="819"/>
      <c r="I107" s="783"/>
      <c r="J107" s="779"/>
      <c r="K107" s="779"/>
      <c r="L107" s="780"/>
      <c r="M107" s="775"/>
      <c r="N107" s="775"/>
      <c r="O107" s="775"/>
      <c r="P107" s="1654"/>
      <c r="Q107" s="823"/>
      <c r="R107" s="846"/>
    </row>
    <row r="108" spans="1:21" s="194" customFormat="1" ht="24" hidden="1" customHeight="1">
      <c r="B108" s="1909"/>
      <c r="C108" s="1942"/>
      <c r="D108" s="214"/>
      <c r="E108" s="929"/>
      <c r="F108" s="198"/>
      <c r="G108" s="818"/>
      <c r="H108" s="819"/>
      <c r="I108" s="783"/>
      <c r="J108" s="779"/>
      <c r="K108" s="779"/>
      <c r="L108" s="780"/>
      <c r="M108" s="775"/>
      <c r="N108" s="775"/>
      <c r="O108" s="775"/>
      <c r="P108" s="1654"/>
      <c r="Q108" s="823"/>
      <c r="R108" s="846"/>
    </row>
    <row r="109" spans="1:21" s="194" customFormat="1" ht="24" hidden="1" customHeight="1">
      <c r="B109" s="1909"/>
      <c r="C109" s="1942"/>
      <c r="D109" s="214"/>
      <c r="E109" s="929"/>
      <c r="F109" s="198"/>
      <c r="G109" s="818"/>
      <c r="H109" s="819"/>
      <c r="I109" s="783"/>
      <c r="J109" s="779"/>
      <c r="K109" s="779"/>
      <c r="L109" s="780"/>
      <c r="M109" s="775"/>
      <c r="N109" s="775"/>
      <c r="O109" s="775"/>
      <c r="P109" s="1654"/>
      <c r="Q109" s="823"/>
      <c r="R109" s="846"/>
    </row>
    <row r="110" spans="1:21" s="194" customFormat="1" ht="24" hidden="1" customHeight="1">
      <c r="B110" s="1909"/>
      <c r="C110" s="1942"/>
      <c r="D110" s="214"/>
      <c r="E110" s="929"/>
      <c r="F110" s="198"/>
      <c r="G110" s="818"/>
      <c r="H110" s="819"/>
      <c r="I110" s="783"/>
      <c r="J110" s="779"/>
      <c r="K110" s="779"/>
      <c r="L110" s="780"/>
      <c r="M110" s="775"/>
      <c r="N110" s="775"/>
      <c r="O110" s="775"/>
      <c r="P110" s="1654"/>
      <c r="Q110" s="823"/>
      <c r="R110" s="846"/>
    </row>
    <row r="111" spans="1:21" s="194" customFormat="1" ht="24" hidden="1" customHeight="1">
      <c r="B111" s="1909"/>
      <c r="C111" s="1942"/>
      <c r="D111" s="214"/>
      <c r="E111" s="929"/>
      <c r="F111" s="198"/>
      <c r="G111" s="818"/>
      <c r="H111" s="819"/>
      <c r="I111" s="783"/>
      <c r="J111" s="779"/>
      <c r="K111" s="779"/>
      <c r="L111" s="780"/>
      <c r="M111" s="775"/>
      <c r="N111" s="775"/>
      <c r="O111" s="775"/>
      <c r="P111" s="1654"/>
      <c r="Q111" s="823"/>
      <c r="R111" s="846"/>
    </row>
    <row r="112" spans="1:21" s="194" customFormat="1" ht="24" hidden="1" customHeight="1">
      <c r="B112" s="1909"/>
      <c r="C112" s="1942"/>
      <c r="D112" s="214"/>
      <c r="E112" s="929"/>
      <c r="F112" s="198"/>
      <c r="G112" s="818"/>
      <c r="H112" s="819"/>
      <c r="I112" s="783"/>
      <c r="J112" s="779"/>
      <c r="K112" s="779"/>
      <c r="L112" s="780"/>
      <c r="M112" s="775"/>
      <c r="N112" s="775"/>
      <c r="O112" s="775"/>
      <c r="P112" s="1654"/>
      <c r="Q112" s="823"/>
      <c r="R112" s="846"/>
    </row>
    <row r="113" spans="1:18" s="194" customFormat="1" ht="24" hidden="1" customHeight="1">
      <c r="B113" s="1909"/>
      <c r="C113" s="1942"/>
      <c r="D113" s="214"/>
      <c r="E113" s="929"/>
      <c r="F113" s="198"/>
      <c r="G113" s="818"/>
      <c r="H113" s="819"/>
      <c r="I113" s="783"/>
      <c r="J113" s="779"/>
      <c r="K113" s="779"/>
      <c r="L113" s="780"/>
      <c r="M113" s="775"/>
      <c r="N113" s="775"/>
      <c r="O113" s="775"/>
      <c r="P113" s="1654"/>
      <c r="Q113" s="823"/>
      <c r="R113" s="846"/>
    </row>
    <row r="114" spans="1:18" s="194" customFormat="1" ht="24" hidden="1" customHeight="1">
      <c r="B114" s="1909"/>
      <c r="C114" s="1942"/>
      <c r="D114" s="214"/>
      <c r="E114" s="929"/>
      <c r="F114" s="198"/>
      <c r="G114" s="818"/>
      <c r="H114" s="819"/>
      <c r="I114" s="783"/>
      <c r="J114" s="779"/>
      <c r="K114" s="779"/>
      <c r="L114" s="780"/>
      <c r="M114" s="775"/>
      <c r="N114" s="775"/>
      <c r="O114" s="775"/>
      <c r="P114" s="1654"/>
      <c r="Q114" s="823"/>
      <c r="R114" s="846"/>
    </row>
    <row r="115" spans="1:18" s="194" customFormat="1" ht="24" hidden="1" customHeight="1">
      <c r="B115" s="1919"/>
      <c r="C115" s="2154"/>
      <c r="D115" s="217"/>
      <c r="E115" s="932"/>
      <c r="F115" s="208"/>
      <c r="G115" s="831"/>
      <c r="H115" s="835"/>
      <c r="I115" s="832"/>
      <c r="J115" s="1049"/>
      <c r="K115" s="1049"/>
      <c r="L115" s="833"/>
      <c r="M115" s="811"/>
      <c r="N115" s="811"/>
      <c r="O115" s="811"/>
      <c r="P115" s="812"/>
      <c r="Q115" s="834"/>
      <c r="R115" s="856"/>
    </row>
    <row r="116" spans="1:18" ht="20.100000000000001" customHeight="1">
      <c r="A116" s="1531"/>
      <c r="B116" s="1601"/>
      <c r="C116" s="1601"/>
      <c r="D116" s="233"/>
      <c r="E116" s="233"/>
      <c r="F116" s="233"/>
      <c r="G116" s="909"/>
      <c r="H116" s="233"/>
      <c r="I116" s="233"/>
      <c r="J116" s="233"/>
      <c r="K116" s="233"/>
      <c r="L116" s="933"/>
      <c r="M116" s="233"/>
      <c r="N116" s="1921" t="s">
        <v>724</v>
      </c>
      <c r="O116" s="1922"/>
      <c r="P116" s="934">
        <f>SUM(P101:P115)</f>
        <v>0</v>
      </c>
      <c r="Q116" s="935">
        <f>SUM(Q101:Q115)</f>
        <v>0</v>
      </c>
      <c r="R116" s="233"/>
    </row>
    <row r="117" spans="1:18" ht="19.5" customHeight="1">
      <c r="A117" s="876"/>
      <c r="B117" s="936"/>
      <c r="C117" s="876"/>
      <c r="D117" s="1531"/>
      <c r="E117" s="1531"/>
      <c r="F117" s="1531"/>
      <c r="G117" s="937"/>
      <c r="H117" s="938"/>
      <c r="I117" s="939"/>
      <c r="J117" s="876"/>
      <c r="K117" s="937"/>
      <c r="L117" s="940"/>
      <c r="M117" s="1531"/>
      <c r="N117" s="2149" t="s">
        <v>703</v>
      </c>
      <c r="O117" s="2149"/>
      <c r="P117" s="911">
        <f>P94+P116+P65+P34</f>
        <v>13</v>
      </c>
      <c r="Q117" s="941">
        <f>Q116+Q94+Q65+Q34</f>
        <v>99470813</v>
      </c>
      <c r="R117" s="1000"/>
    </row>
    <row r="118" spans="1:18" ht="4.5" customHeight="1">
      <c r="B118" s="1015"/>
      <c r="D118" s="1016"/>
      <c r="E118" s="1016"/>
      <c r="F118" s="1016"/>
      <c r="G118" s="1017"/>
      <c r="H118" s="1018"/>
      <c r="I118" s="1019"/>
      <c r="K118" s="1020"/>
      <c r="L118" s="1021"/>
      <c r="M118" s="1022"/>
      <c r="R118" s="1024"/>
    </row>
    <row r="119" spans="1:18" s="873" customFormat="1" ht="20.25" customHeight="1">
      <c r="B119" s="1091"/>
      <c r="D119" s="1939" t="s">
        <v>867</v>
      </c>
      <c r="E119" s="1939"/>
      <c r="F119" s="1939"/>
      <c r="G119" s="1939"/>
      <c r="H119" s="1092"/>
      <c r="I119" s="1896"/>
      <c r="J119" s="1951"/>
      <c r="K119" s="1951"/>
      <c r="L119" s="1093"/>
      <c r="M119" s="1896" t="str">
        <f>'B - UKUT'!M99:P99</f>
        <v>Jakarta, 1 Juli 2015</v>
      </c>
      <c r="N119" s="1896"/>
      <c r="O119" s="1896"/>
      <c r="P119" s="1896"/>
      <c r="Q119" s="1094"/>
      <c r="R119" s="1095"/>
    </row>
    <row r="120" spans="1:18" s="873" customFormat="1" ht="20.25" customHeight="1">
      <c r="B120" s="1091"/>
      <c r="D120" s="1948" t="s">
        <v>721</v>
      </c>
      <c r="E120" s="1948"/>
      <c r="F120" s="1948"/>
      <c r="G120" s="1948"/>
      <c r="H120" s="1096"/>
      <c r="I120" s="1606"/>
      <c r="J120" s="1606"/>
      <c r="K120" s="1606"/>
      <c r="L120" s="1093"/>
      <c r="M120" s="1896" t="str">
        <f>'B - UKUT'!M100:P100</f>
        <v>Pengurus Barang</v>
      </c>
      <c r="N120" s="1896"/>
      <c r="O120" s="1896"/>
      <c r="P120" s="1896"/>
      <c r="Q120" s="1094"/>
      <c r="R120" s="1095"/>
    </row>
    <row r="121" spans="1:18" s="873" customFormat="1" ht="20.25" customHeight="1">
      <c r="B121" s="1091"/>
      <c r="D121" s="1610"/>
      <c r="E121" s="1610"/>
      <c r="F121" s="1610"/>
      <c r="G121" s="1610"/>
      <c r="H121" s="1096"/>
      <c r="I121" s="1606"/>
      <c r="J121" s="1606"/>
      <c r="K121" s="1606"/>
      <c r="L121" s="1093"/>
      <c r="M121" s="1604"/>
      <c r="N121" s="1605"/>
      <c r="O121" s="1605"/>
      <c r="P121" s="1605"/>
      <c r="Q121" s="1094"/>
      <c r="R121" s="1095"/>
    </row>
    <row r="122" spans="1:18" s="873" customFormat="1" ht="20.25" customHeight="1">
      <c r="B122" s="1091"/>
      <c r="D122" s="1949"/>
      <c r="E122" s="1949"/>
      <c r="F122" s="1949"/>
      <c r="G122" s="1949"/>
      <c r="H122" s="1101"/>
      <c r="I122" s="1607"/>
      <c r="J122" s="1607"/>
      <c r="K122" s="1607"/>
      <c r="L122" s="1093"/>
      <c r="M122" s="1904"/>
      <c r="N122" s="1904"/>
      <c r="O122" s="1904"/>
      <c r="P122" s="1904"/>
      <c r="Q122" s="1094"/>
      <c r="R122" s="1095"/>
    </row>
    <row r="123" spans="1:18" s="873" customFormat="1" ht="20.25" customHeight="1">
      <c r="B123" s="1103"/>
      <c r="D123" s="1950" t="s">
        <v>846</v>
      </c>
      <c r="E123" s="1950"/>
      <c r="F123" s="1950"/>
      <c r="G123" s="1950"/>
      <c r="H123" s="1104"/>
      <c r="I123" s="1602"/>
      <c r="J123" s="1602"/>
      <c r="K123" s="1602"/>
      <c r="L123" s="1093"/>
      <c r="M123" s="1962" t="s">
        <v>1129</v>
      </c>
      <c r="N123" s="1905"/>
      <c r="O123" s="1905"/>
      <c r="P123" s="1905"/>
      <c r="Q123" s="1094"/>
      <c r="R123" s="1095"/>
    </row>
    <row r="124" spans="1:18" s="873" customFormat="1" ht="20.25" customHeight="1">
      <c r="B124" s="1091"/>
      <c r="D124" s="1947" t="s">
        <v>912</v>
      </c>
      <c r="E124" s="1947"/>
      <c r="F124" s="1947"/>
      <c r="G124" s="1947"/>
      <c r="H124" s="1106"/>
      <c r="I124" s="1603"/>
      <c r="J124" s="1603"/>
      <c r="K124" s="1603"/>
      <c r="L124" s="1093"/>
      <c r="M124" s="1907" t="s">
        <v>1130</v>
      </c>
      <c r="N124" s="1907"/>
      <c r="O124" s="1907"/>
      <c r="P124" s="1907"/>
      <c r="Q124" s="1094"/>
      <c r="R124" s="1095"/>
    </row>
    <row r="125" spans="1:18" ht="20.100000000000001" customHeight="1">
      <c r="H125" s="1047"/>
    </row>
    <row r="126" spans="1:18" ht="20.100000000000001" customHeight="1">
      <c r="R126" s="194"/>
    </row>
    <row r="127" spans="1:18" ht="20.100000000000001" customHeight="1">
      <c r="G127" s="1041"/>
    </row>
    <row r="128" spans="1:1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</sheetData>
  <mergeCells count="170">
    <mergeCell ref="D122:G122"/>
    <mergeCell ref="M122:P122"/>
    <mergeCell ref="D123:G123"/>
    <mergeCell ref="M123:P123"/>
    <mergeCell ref="D124:G124"/>
    <mergeCell ref="M124:P124"/>
    <mergeCell ref="N116:O116"/>
    <mergeCell ref="N117:O117"/>
    <mergeCell ref="D119:G119"/>
    <mergeCell ref="I119:K119"/>
    <mergeCell ref="M119:P119"/>
    <mergeCell ref="D120:G120"/>
    <mergeCell ref="M120:P120"/>
    <mergeCell ref="B110:C110"/>
    <mergeCell ref="B111:C111"/>
    <mergeCell ref="B112:C112"/>
    <mergeCell ref="B113:C113"/>
    <mergeCell ref="B114:C114"/>
    <mergeCell ref="B115:C115"/>
    <mergeCell ref="B104:C104"/>
    <mergeCell ref="B105:C105"/>
    <mergeCell ref="B106:C106"/>
    <mergeCell ref="B107:C107"/>
    <mergeCell ref="B108:C108"/>
    <mergeCell ref="B109:C109"/>
    <mergeCell ref="B99:C99"/>
    <mergeCell ref="E99:F99"/>
    <mergeCell ref="B100:R100"/>
    <mergeCell ref="B101:C101"/>
    <mergeCell ref="B102:C102"/>
    <mergeCell ref="B103:C103"/>
    <mergeCell ref="P96:Q97"/>
    <mergeCell ref="R96:R98"/>
    <mergeCell ref="B97:C98"/>
    <mergeCell ref="D97:D98"/>
    <mergeCell ref="E97:F98"/>
    <mergeCell ref="G97:G98"/>
    <mergeCell ref="H97:H98"/>
    <mergeCell ref="I97:I98"/>
    <mergeCell ref="B93:C93"/>
    <mergeCell ref="N94:O94"/>
    <mergeCell ref="B96:F96"/>
    <mergeCell ref="G96:I96"/>
    <mergeCell ref="J96:J98"/>
    <mergeCell ref="K96:K98"/>
    <mergeCell ref="L96:L98"/>
    <mergeCell ref="M96:M98"/>
    <mergeCell ref="N96:N98"/>
    <mergeCell ref="O96:O98"/>
    <mergeCell ref="B87:C87"/>
    <mergeCell ref="B88:C88"/>
    <mergeCell ref="B89:C89"/>
    <mergeCell ref="B90:C90"/>
    <mergeCell ref="B91:C91"/>
    <mergeCell ref="B92:C92"/>
    <mergeCell ref="B81:C81"/>
    <mergeCell ref="B82:C82"/>
    <mergeCell ref="B83:C83"/>
    <mergeCell ref="B84:C84"/>
    <mergeCell ref="B85:C85"/>
    <mergeCell ref="B86:C86"/>
    <mergeCell ref="B75:C75"/>
    <mergeCell ref="B76:C76"/>
    <mergeCell ref="B77:C77"/>
    <mergeCell ref="B78:C78"/>
    <mergeCell ref="B79:C79"/>
    <mergeCell ref="B80:C80"/>
    <mergeCell ref="B70:C70"/>
    <mergeCell ref="E70:F70"/>
    <mergeCell ref="B71:R71"/>
    <mergeCell ref="B72:C72"/>
    <mergeCell ref="B73:C73"/>
    <mergeCell ref="B74:C74"/>
    <mergeCell ref="O67:O69"/>
    <mergeCell ref="P67:Q68"/>
    <mergeCell ref="R67:R69"/>
    <mergeCell ref="B68:C69"/>
    <mergeCell ref="D68:D69"/>
    <mergeCell ref="E68:F69"/>
    <mergeCell ref="G68:G69"/>
    <mergeCell ref="H68:H69"/>
    <mergeCell ref="I68:I69"/>
    <mergeCell ref="G67:I67"/>
    <mergeCell ref="J67:J69"/>
    <mergeCell ref="K67:K69"/>
    <mergeCell ref="L67:L69"/>
    <mergeCell ref="M67:M69"/>
    <mergeCell ref="N67:N69"/>
    <mergeCell ref="B60:C60"/>
    <mergeCell ref="B61:C61"/>
    <mergeCell ref="B62:C62"/>
    <mergeCell ref="B63:C63"/>
    <mergeCell ref="B64:C64"/>
    <mergeCell ref="B67:F67"/>
    <mergeCell ref="B54:C54"/>
    <mergeCell ref="B55:C55"/>
    <mergeCell ref="B56:C56"/>
    <mergeCell ref="B57:C57"/>
    <mergeCell ref="B58:C58"/>
    <mergeCell ref="B59:C59"/>
    <mergeCell ref="B48:C48"/>
    <mergeCell ref="B49:C49"/>
    <mergeCell ref="B50:C50"/>
    <mergeCell ref="B51:C51"/>
    <mergeCell ref="B52:C52"/>
    <mergeCell ref="B53:C53"/>
    <mergeCell ref="B42:C42"/>
    <mergeCell ref="B43:C43"/>
    <mergeCell ref="B44:C44"/>
    <mergeCell ref="B45:C45"/>
    <mergeCell ref="B46:C46"/>
    <mergeCell ref="B47:C47"/>
    <mergeCell ref="B39:C39"/>
    <mergeCell ref="E39:F39"/>
    <mergeCell ref="B40:R40"/>
    <mergeCell ref="B41:C41"/>
    <mergeCell ref="L36:L38"/>
    <mergeCell ref="M36:M38"/>
    <mergeCell ref="N36:N38"/>
    <mergeCell ref="O36:O38"/>
    <mergeCell ref="P36:Q37"/>
    <mergeCell ref="R36:R38"/>
    <mergeCell ref="B32:C32"/>
    <mergeCell ref="B33:C33"/>
    <mergeCell ref="B36:F36"/>
    <mergeCell ref="G36:I36"/>
    <mergeCell ref="J36:J38"/>
    <mergeCell ref="K36:K38"/>
    <mergeCell ref="B37:C38"/>
    <mergeCell ref="D37:D38"/>
    <mergeCell ref="E37:F38"/>
    <mergeCell ref="G37:G38"/>
    <mergeCell ref="H37:H38"/>
    <mergeCell ref="I37:I38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B15:C15"/>
    <mergeCell ref="E15:F15"/>
    <mergeCell ref="B16:R16"/>
    <mergeCell ref="B17:C17"/>
    <mergeCell ref="B18:C18"/>
    <mergeCell ref="B19:C19"/>
    <mergeCell ref="P12:Q13"/>
    <mergeCell ref="R12:R14"/>
    <mergeCell ref="B13:C14"/>
    <mergeCell ref="D13:D14"/>
    <mergeCell ref="E13:F14"/>
    <mergeCell ref="G13:G14"/>
    <mergeCell ref="H13:H14"/>
    <mergeCell ref="I13:I14"/>
    <mergeCell ref="B1:R1"/>
    <mergeCell ref="B2:R2"/>
    <mergeCell ref="B12:F12"/>
    <mergeCell ref="G12:I12"/>
    <mergeCell ref="J12:J14"/>
    <mergeCell ref="K12:K14"/>
    <mergeCell ref="L12:L14"/>
    <mergeCell ref="M12:M14"/>
    <mergeCell ref="N12:N14"/>
    <mergeCell ref="O12:O14"/>
  </mergeCells>
  <pageMargins left="0.3" right="0" top="0.8" bottom="0.5" header="0.31496062992126" footer="0.31496062992126"/>
  <pageSetup paperSize="5" scale="80" orientation="landscape" horizontalDpi="300" verticalDpi="300" r:id="rId1"/>
  <headerFooter>
    <oddFooter>&amp;C&amp;8Page &amp;P
&amp;A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U102"/>
  <sheetViews>
    <sheetView topLeftCell="B1" zoomScale="70" zoomScaleNormal="70" workbookViewId="0">
      <selection activeCell="M23" sqref="M23:AA25"/>
    </sheetView>
  </sheetViews>
  <sheetFormatPr defaultRowHeight="12.75"/>
  <cols>
    <col min="1" max="1" width="3" style="99" customWidth="1"/>
    <col min="2" max="2" width="2.85546875" style="99" customWidth="1"/>
    <col min="3" max="3" width="1.7109375" style="99" customWidth="1"/>
    <col min="4" max="4" width="10.85546875" style="99" customWidth="1"/>
    <col min="5" max="5" width="11" style="99" customWidth="1"/>
    <col min="6" max="6" width="1.28515625" style="99" customWidth="1"/>
    <col min="7" max="7" width="30.7109375" style="99" customWidth="1"/>
    <col min="8" max="8" width="21" style="879" customWidth="1"/>
    <col min="9" max="9" width="15.7109375" style="880" customWidth="1"/>
    <col min="10" max="10" width="10.140625" style="99" customWidth="1"/>
    <col min="11" max="11" width="9.42578125" style="99" customWidth="1"/>
    <col min="12" max="12" width="9.42578125" style="881" customWidth="1"/>
    <col min="13" max="15" width="9.42578125" style="99" customWidth="1"/>
    <col min="16" max="16" width="8" style="99" customWidth="1"/>
    <col min="17" max="17" width="20.140625" style="882" customWidth="1"/>
    <col min="18" max="18" width="17.85546875" style="99" customWidth="1"/>
    <col min="19" max="16384" width="9.140625" style="99"/>
  </cols>
  <sheetData>
    <row r="1" spans="1:18" s="950" customFormat="1" ht="20.100000000000001" customHeight="1">
      <c r="A1" s="949"/>
      <c r="B1" s="2156" t="s">
        <v>706</v>
      </c>
      <c r="C1" s="2156"/>
      <c r="D1" s="2156"/>
      <c r="E1" s="2156"/>
      <c r="F1" s="2156"/>
      <c r="G1" s="2156"/>
      <c r="H1" s="2156"/>
      <c r="I1" s="2156"/>
      <c r="J1" s="2156"/>
      <c r="K1" s="2156"/>
      <c r="L1" s="2156"/>
      <c r="M1" s="2156"/>
      <c r="N1" s="2156"/>
      <c r="O1" s="2156"/>
      <c r="P1" s="2156"/>
      <c r="Q1" s="2156"/>
      <c r="R1" s="2156"/>
    </row>
    <row r="2" spans="1:18" s="950" customFormat="1" ht="20.25" customHeight="1">
      <c r="A2" s="949"/>
      <c r="B2" s="2157" t="s">
        <v>707</v>
      </c>
      <c r="C2" s="2157"/>
      <c r="D2" s="2157"/>
      <c r="E2" s="2157"/>
      <c r="F2" s="2157"/>
      <c r="G2" s="2157"/>
      <c r="H2" s="2157"/>
      <c r="I2" s="2157"/>
      <c r="J2" s="2157"/>
      <c r="K2" s="2157"/>
      <c r="L2" s="2157"/>
      <c r="M2" s="2157"/>
      <c r="N2" s="2157"/>
      <c r="O2" s="2157"/>
      <c r="P2" s="2157"/>
      <c r="Q2" s="2157"/>
      <c r="R2" s="2157"/>
    </row>
    <row r="3" spans="1:18" ht="15" customHeight="1">
      <c r="A3" s="873"/>
      <c r="B3" s="951" t="str">
        <f>'B - UKS II'!B3</f>
        <v>Provinsi</v>
      </c>
      <c r="C3" s="951"/>
      <c r="D3" s="951"/>
      <c r="E3" s="951"/>
      <c r="F3" s="952" t="s">
        <v>1</v>
      </c>
      <c r="G3" s="873" t="str">
        <f>'B - UKS II'!G3</f>
        <v>DAERAH KHUSUS IBUKOTA JAKARTA</v>
      </c>
      <c r="H3" s="873"/>
      <c r="I3" s="873"/>
      <c r="J3" s="873"/>
      <c r="K3" s="873"/>
      <c r="L3" s="873"/>
      <c r="M3" s="873"/>
      <c r="N3" s="873"/>
      <c r="O3" s="873"/>
      <c r="P3" s="873"/>
      <c r="Q3" s="1001"/>
      <c r="R3" s="873"/>
    </row>
    <row r="4" spans="1:18" ht="15" customHeight="1">
      <c r="A4" s="873"/>
      <c r="B4" s="951" t="str">
        <f>'B - UKS II'!B4</f>
        <v>Kab./Kota</v>
      </c>
      <c r="C4" s="951"/>
      <c r="D4" s="951"/>
      <c r="E4" s="951"/>
      <c r="F4" s="952" t="s">
        <v>1</v>
      </c>
      <c r="G4" s="873" t="str">
        <f>'B - UKS II'!G4</f>
        <v>KOTA JAKARTA TIMUR</v>
      </c>
      <c r="H4" s="873"/>
      <c r="I4" s="873"/>
      <c r="J4" s="873"/>
      <c r="K4" s="873"/>
      <c r="L4" s="873"/>
      <c r="M4" s="873"/>
      <c r="N4" s="873"/>
      <c r="O4" s="873"/>
      <c r="P4" s="873"/>
      <c r="Q4" s="1001"/>
      <c r="R4" s="873"/>
    </row>
    <row r="5" spans="1:18" ht="15" customHeight="1">
      <c r="A5" s="873"/>
      <c r="B5" s="951" t="str">
        <f>'B - UKS II'!B5</f>
        <v>Bidang</v>
      </c>
      <c r="C5" s="951"/>
      <c r="D5" s="951"/>
      <c r="E5" s="951"/>
      <c r="F5" s="952" t="s">
        <v>1</v>
      </c>
      <c r="G5" s="873" t="str">
        <f>'B - UKS II'!G5</f>
        <v>BIDANG KESEHATAN</v>
      </c>
      <c r="H5" s="873"/>
      <c r="I5" s="873"/>
      <c r="J5" s="873"/>
      <c r="K5" s="873"/>
      <c r="L5" s="873"/>
      <c r="M5" s="873"/>
      <c r="N5" s="873"/>
      <c r="O5" s="873"/>
      <c r="P5" s="873"/>
      <c r="Q5" s="1001"/>
      <c r="R5" s="873"/>
    </row>
    <row r="6" spans="1:18" ht="15" customHeight="1">
      <c r="A6" s="873"/>
      <c r="B6" s="951" t="str">
        <f>'B - UKS II'!B6</f>
        <v>Unit Organisasi</v>
      </c>
      <c r="C6" s="951"/>
      <c r="D6" s="951"/>
      <c r="E6" s="951"/>
      <c r="F6" s="952" t="s">
        <v>1</v>
      </c>
      <c r="G6" s="873" t="str">
        <f>'B - UKS II'!G6</f>
        <v>SUDIN KESEHATAN MASYARAKAT</v>
      </c>
      <c r="H6" s="873"/>
      <c r="I6" s="873"/>
      <c r="J6" s="873"/>
      <c r="K6" s="873"/>
      <c r="L6" s="873"/>
      <c r="M6" s="873"/>
      <c r="N6" s="873"/>
      <c r="O6" s="873"/>
      <c r="P6" s="873"/>
      <c r="Q6" s="1001"/>
      <c r="R6" s="873"/>
    </row>
    <row r="7" spans="1:18" ht="15" customHeight="1">
      <c r="A7" s="873"/>
      <c r="B7" s="951" t="str">
        <f>'B - UKS II'!B7</f>
        <v>Sub Unit Organisasi</v>
      </c>
      <c r="C7" s="951"/>
      <c r="D7" s="951"/>
      <c r="E7" s="951"/>
      <c r="F7" s="952" t="s">
        <v>1</v>
      </c>
      <c r="G7" s="873" t="str">
        <f>'B - UKS II'!G7</f>
        <v>PKM KEC. MATRAMAN</v>
      </c>
      <c r="H7" s="873"/>
      <c r="I7" s="873"/>
      <c r="J7" s="873"/>
      <c r="K7" s="873"/>
      <c r="L7" s="873"/>
      <c r="M7" s="873"/>
      <c r="N7" s="873"/>
      <c r="O7" s="873"/>
      <c r="P7" s="873"/>
      <c r="Q7" s="1001"/>
      <c r="R7" s="873"/>
    </row>
    <row r="8" spans="1:18" ht="15" customHeight="1">
      <c r="A8" s="873"/>
      <c r="B8" s="951" t="str">
        <f>'B - UKS II'!B8</f>
        <v>U P B</v>
      </c>
      <c r="C8" s="951"/>
      <c r="D8" s="951"/>
      <c r="E8" s="951"/>
      <c r="F8" s="952" t="s">
        <v>1</v>
      </c>
      <c r="G8" s="873" t="s">
        <v>828</v>
      </c>
      <c r="H8" s="873"/>
      <c r="I8" s="873" t="s">
        <v>711</v>
      </c>
      <c r="J8" s="873"/>
      <c r="K8" s="873"/>
      <c r="L8" s="873"/>
      <c r="M8" s="873"/>
      <c r="N8" s="873"/>
      <c r="O8" s="873"/>
      <c r="P8" s="873"/>
      <c r="Q8" s="1001"/>
      <c r="R8" s="873"/>
    </row>
    <row r="9" spans="1:18" ht="15" customHeight="1">
      <c r="A9" s="873"/>
      <c r="B9" s="951" t="str">
        <f>'B - UKS II'!B9</f>
        <v xml:space="preserve">NO. KODE LOKASI </v>
      </c>
      <c r="C9" s="951"/>
      <c r="D9" s="951"/>
      <c r="E9" s="951"/>
      <c r="F9" s="952" t="s">
        <v>1</v>
      </c>
      <c r="G9" s="873"/>
      <c r="H9" s="873"/>
      <c r="I9" s="873"/>
      <c r="J9" s="873"/>
      <c r="K9" s="873"/>
      <c r="L9" s="873"/>
      <c r="M9" s="873"/>
      <c r="N9" s="873"/>
      <c r="O9" s="873"/>
      <c r="P9" s="873"/>
      <c r="Q9" s="1001"/>
      <c r="R9" s="873"/>
    </row>
    <row r="10" spans="1:18" ht="6" customHeight="1"/>
    <row r="11" spans="1:18" ht="3" customHeight="1"/>
    <row r="12" spans="1:18" s="1531" customFormat="1" ht="29.25" customHeight="1">
      <c r="B12" s="2153" t="s">
        <v>10</v>
      </c>
      <c r="C12" s="2153"/>
      <c r="D12" s="2153"/>
      <c r="E12" s="2153"/>
      <c r="F12" s="2153"/>
      <c r="G12" s="2153" t="s">
        <v>11</v>
      </c>
      <c r="H12" s="2153"/>
      <c r="I12" s="2153"/>
      <c r="J12" s="2153" t="s">
        <v>15</v>
      </c>
      <c r="K12" s="2153" t="s">
        <v>13</v>
      </c>
      <c r="L12" s="2153" t="s">
        <v>700</v>
      </c>
      <c r="M12" s="2153" t="s">
        <v>701</v>
      </c>
      <c r="N12" s="2153" t="s">
        <v>16</v>
      </c>
      <c r="O12" s="2153" t="s">
        <v>702</v>
      </c>
      <c r="P12" s="2153" t="s">
        <v>12</v>
      </c>
      <c r="Q12" s="2153"/>
      <c r="R12" s="2153" t="s">
        <v>17</v>
      </c>
    </row>
    <row r="13" spans="1:18" s="1531" customFormat="1" ht="29.25" customHeight="1">
      <c r="B13" s="2153" t="s">
        <v>18</v>
      </c>
      <c r="C13" s="2153"/>
      <c r="D13" s="2153" t="s">
        <v>19</v>
      </c>
      <c r="E13" s="2153" t="s">
        <v>20</v>
      </c>
      <c r="F13" s="2153"/>
      <c r="G13" s="2153" t="s">
        <v>21</v>
      </c>
      <c r="H13" s="2153" t="s">
        <v>14</v>
      </c>
      <c r="I13" s="2153" t="s">
        <v>505</v>
      </c>
      <c r="J13" s="2153"/>
      <c r="K13" s="2153"/>
      <c r="L13" s="2153"/>
      <c r="M13" s="2153"/>
      <c r="N13" s="2153"/>
      <c r="O13" s="2153"/>
      <c r="P13" s="2153"/>
      <c r="Q13" s="2153"/>
      <c r="R13" s="2153"/>
    </row>
    <row r="14" spans="1:18" s="1531" customFormat="1" ht="29.25" customHeight="1">
      <c r="B14" s="2153"/>
      <c r="C14" s="2153"/>
      <c r="D14" s="2153"/>
      <c r="E14" s="2153"/>
      <c r="F14" s="2153"/>
      <c r="G14" s="2153"/>
      <c r="H14" s="2153"/>
      <c r="I14" s="2153"/>
      <c r="J14" s="2153"/>
      <c r="K14" s="2153"/>
      <c r="L14" s="2153"/>
      <c r="M14" s="2153"/>
      <c r="N14" s="2153"/>
      <c r="O14" s="2153"/>
      <c r="P14" s="1640" t="s">
        <v>22</v>
      </c>
      <c r="Q14" s="885" t="s">
        <v>23</v>
      </c>
      <c r="R14" s="2153"/>
    </row>
    <row r="15" spans="1:18" s="1531" customFormat="1" ht="20.100000000000001" customHeight="1">
      <c r="B15" s="2160" t="s">
        <v>24</v>
      </c>
      <c r="C15" s="2161"/>
      <c r="D15" s="1649" t="s">
        <v>25</v>
      </c>
      <c r="E15" s="1916" t="s">
        <v>26</v>
      </c>
      <c r="F15" s="1917"/>
      <c r="G15" s="887" t="s">
        <v>27</v>
      </c>
      <c r="H15" s="887" t="s">
        <v>28</v>
      </c>
      <c r="I15" s="887" t="s">
        <v>29</v>
      </c>
      <c r="J15" s="887" t="s">
        <v>30</v>
      </c>
      <c r="K15" s="887" t="s">
        <v>31</v>
      </c>
      <c r="L15" s="888" t="s">
        <v>32</v>
      </c>
      <c r="M15" s="887" t="s">
        <v>33</v>
      </c>
      <c r="N15" s="887" t="s">
        <v>34</v>
      </c>
      <c r="O15" s="887" t="s">
        <v>35</v>
      </c>
      <c r="P15" s="887" t="s">
        <v>36</v>
      </c>
      <c r="Q15" s="889" t="s">
        <v>37</v>
      </c>
      <c r="R15" s="887" t="s">
        <v>38</v>
      </c>
    </row>
    <row r="16" spans="1:18" s="890" customFormat="1" ht="12.75" customHeight="1">
      <c r="A16" s="1531"/>
      <c r="B16" s="1911"/>
      <c r="C16" s="1912"/>
      <c r="D16" s="1912"/>
      <c r="E16" s="1912"/>
      <c r="F16" s="1912"/>
      <c r="G16" s="1912"/>
      <c r="H16" s="1912"/>
      <c r="I16" s="1912"/>
      <c r="J16" s="1912"/>
      <c r="K16" s="1912"/>
      <c r="L16" s="1912"/>
      <c r="M16" s="1912"/>
      <c r="N16" s="1912"/>
      <c r="O16" s="1912"/>
      <c r="P16" s="1912"/>
      <c r="Q16" s="1912"/>
      <c r="R16" s="1937"/>
    </row>
    <row r="17" spans="1:18" s="764" customFormat="1" ht="20.100000000000001" hidden="1" customHeight="1">
      <c r="B17" s="2170"/>
      <c r="C17" s="2171"/>
      <c r="D17" s="121"/>
      <c r="E17" s="892"/>
      <c r="F17" s="121"/>
      <c r="G17" s="893"/>
      <c r="H17" s="894"/>
      <c r="I17" s="121"/>
      <c r="J17" s="894"/>
      <c r="K17" s="894"/>
      <c r="L17" s="916"/>
      <c r="M17" s="121"/>
      <c r="N17" s="121"/>
      <c r="O17" s="121"/>
      <c r="P17" s="1608"/>
      <c r="Q17" s="895"/>
      <c r="R17" s="1025"/>
    </row>
    <row r="18" spans="1:18" s="890" customFormat="1" ht="20.100000000000001" hidden="1" customHeight="1">
      <c r="A18" s="1531"/>
      <c r="B18" s="2166"/>
      <c r="C18" s="2167"/>
      <c r="D18" s="132"/>
      <c r="E18" s="194"/>
      <c r="F18" s="132"/>
      <c r="G18" s="860"/>
      <c r="H18" s="898"/>
      <c r="I18" s="132"/>
      <c r="J18" s="898"/>
      <c r="K18" s="898"/>
      <c r="L18" s="853"/>
      <c r="M18" s="132"/>
      <c r="N18" s="132"/>
      <c r="O18" s="132"/>
      <c r="P18" s="1641"/>
      <c r="Q18" s="900"/>
      <c r="R18" s="897"/>
    </row>
    <row r="19" spans="1:18" s="890" customFormat="1" ht="20.100000000000001" hidden="1" customHeight="1">
      <c r="A19" s="1531"/>
      <c r="B19" s="2166"/>
      <c r="C19" s="2167"/>
      <c r="D19" s="132"/>
      <c r="E19" s="194"/>
      <c r="F19" s="132"/>
      <c r="G19" s="860"/>
      <c r="H19" s="898"/>
      <c r="I19" s="132"/>
      <c r="J19" s="898"/>
      <c r="K19" s="898"/>
      <c r="L19" s="853"/>
      <c r="M19" s="132"/>
      <c r="N19" s="132"/>
      <c r="O19" s="132"/>
      <c r="P19" s="1641"/>
      <c r="Q19" s="900"/>
      <c r="R19" s="926"/>
    </row>
    <row r="20" spans="1:18" s="890" customFormat="1" ht="20.100000000000001" hidden="1" customHeight="1">
      <c r="A20" s="1531"/>
      <c r="B20" s="2166"/>
      <c r="C20" s="2167"/>
      <c r="D20" s="132"/>
      <c r="E20" s="194"/>
      <c r="F20" s="132"/>
      <c r="G20" s="860"/>
      <c r="H20" s="898"/>
      <c r="I20" s="132"/>
      <c r="J20" s="898"/>
      <c r="K20" s="898"/>
      <c r="L20" s="853"/>
      <c r="M20" s="132"/>
      <c r="N20" s="132"/>
      <c r="O20" s="132"/>
      <c r="P20" s="1641"/>
      <c r="Q20" s="900"/>
      <c r="R20" s="897"/>
    </row>
    <row r="21" spans="1:18" s="890" customFormat="1" ht="20.100000000000001" hidden="1" customHeight="1">
      <c r="A21" s="1531"/>
      <c r="B21" s="2166"/>
      <c r="C21" s="2167"/>
      <c r="D21" s="132"/>
      <c r="E21" s="194"/>
      <c r="F21" s="132"/>
      <c r="G21" s="860"/>
      <c r="H21" s="898"/>
      <c r="I21" s="132"/>
      <c r="J21" s="898"/>
      <c r="K21" s="898"/>
      <c r="L21" s="853"/>
      <c r="M21" s="132"/>
      <c r="N21" s="132"/>
      <c r="O21" s="132"/>
      <c r="P21" s="1641"/>
      <c r="Q21" s="900"/>
      <c r="R21" s="897"/>
    </row>
    <row r="22" spans="1:18" s="890" customFormat="1" ht="20.100000000000001" hidden="1" customHeight="1">
      <c r="A22" s="1531"/>
      <c r="B22" s="2166"/>
      <c r="C22" s="2167"/>
      <c r="D22" s="132"/>
      <c r="E22" s="194"/>
      <c r="F22" s="132"/>
      <c r="G22" s="860"/>
      <c r="H22" s="898"/>
      <c r="I22" s="132"/>
      <c r="J22" s="898"/>
      <c r="K22" s="898"/>
      <c r="L22" s="853"/>
      <c r="M22" s="132"/>
      <c r="N22" s="132"/>
      <c r="O22" s="132"/>
      <c r="P22" s="1641"/>
      <c r="Q22" s="900"/>
      <c r="R22" s="926"/>
    </row>
    <row r="23" spans="1:18" s="890" customFormat="1" ht="20.100000000000001" hidden="1" customHeight="1">
      <c r="A23" s="1531"/>
      <c r="B23" s="2166"/>
      <c r="C23" s="2167"/>
      <c r="D23" s="132"/>
      <c r="E23" s="194"/>
      <c r="F23" s="132"/>
      <c r="G23" s="860"/>
      <c r="H23" s="898"/>
      <c r="I23" s="132"/>
      <c r="J23" s="898"/>
      <c r="K23" s="898"/>
      <c r="L23" s="853"/>
      <c r="M23" s="132"/>
      <c r="N23" s="132"/>
      <c r="O23" s="132"/>
      <c r="P23" s="1641"/>
      <c r="Q23" s="900"/>
      <c r="R23" s="926"/>
    </row>
    <row r="24" spans="1:18" s="890" customFormat="1" ht="20.100000000000001" hidden="1" customHeight="1">
      <c r="A24" s="1531"/>
      <c r="B24" s="2166"/>
      <c r="C24" s="2167"/>
      <c r="D24" s="132"/>
      <c r="E24" s="194"/>
      <c r="F24" s="132"/>
      <c r="G24" s="860"/>
      <c r="H24" s="898"/>
      <c r="I24" s="132"/>
      <c r="J24" s="898"/>
      <c r="K24" s="898"/>
      <c r="L24" s="853"/>
      <c r="M24" s="132"/>
      <c r="N24" s="132"/>
      <c r="O24" s="132"/>
      <c r="P24" s="1641"/>
      <c r="Q24" s="900"/>
      <c r="R24" s="897"/>
    </row>
    <row r="25" spans="1:18" s="890" customFormat="1" ht="20.100000000000001" hidden="1" customHeight="1">
      <c r="A25" s="1531"/>
      <c r="B25" s="2166"/>
      <c r="C25" s="2167"/>
      <c r="D25" s="132"/>
      <c r="E25" s="194"/>
      <c r="F25" s="132"/>
      <c r="G25" s="860"/>
      <c r="H25" s="898"/>
      <c r="I25" s="132"/>
      <c r="J25" s="898"/>
      <c r="K25" s="898"/>
      <c r="L25" s="853"/>
      <c r="M25" s="132"/>
      <c r="N25" s="132"/>
      <c r="O25" s="132"/>
      <c r="P25" s="1641"/>
      <c r="Q25" s="900"/>
      <c r="R25" s="926"/>
    </row>
    <row r="26" spans="1:18" s="890" customFormat="1" ht="20.100000000000001" hidden="1" customHeight="1">
      <c r="A26" s="1531"/>
      <c r="B26" s="2166"/>
      <c r="C26" s="2167"/>
      <c r="D26" s="132"/>
      <c r="E26" s="194"/>
      <c r="F26" s="132"/>
      <c r="G26" s="860"/>
      <c r="H26" s="898"/>
      <c r="I26" s="132"/>
      <c r="J26" s="898"/>
      <c r="K26" s="898"/>
      <c r="L26" s="853"/>
      <c r="M26" s="132"/>
      <c r="N26" s="132"/>
      <c r="O26" s="132"/>
      <c r="P26" s="1641"/>
      <c r="Q26" s="900"/>
      <c r="R26" s="926"/>
    </row>
    <row r="27" spans="1:18" s="890" customFormat="1" ht="20.100000000000001" hidden="1" customHeight="1">
      <c r="A27" s="1531"/>
      <c r="B27" s="2166"/>
      <c r="C27" s="2167"/>
      <c r="D27" s="132"/>
      <c r="E27" s="194"/>
      <c r="F27" s="132"/>
      <c r="G27" s="860"/>
      <c r="H27" s="898"/>
      <c r="I27" s="132"/>
      <c r="J27" s="898"/>
      <c r="K27" s="898"/>
      <c r="L27" s="853"/>
      <c r="M27" s="132"/>
      <c r="N27" s="132"/>
      <c r="O27" s="132"/>
      <c r="P27" s="1641"/>
      <c r="Q27" s="900"/>
      <c r="R27" s="901"/>
    </row>
    <row r="28" spans="1:18" s="890" customFormat="1" ht="20.100000000000001" hidden="1" customHeight="1">
      <c r="A28" s="1531"/>
      <c r="B28" s="2166"/>
      <c r="C28" s="2167"/>
      <c r="D28" s="132"/>
      <c r="E28" s="194"/>
      <c r="F28" s="132"/>
      <c r="G28" s="860"/>
      <c r="H28" s="898"/>
      <c r="I28" s="132"/>
      <c r="J28" s="898"/>
      <c r="K28" s="898"/>
      <c r="L28" s="853"/>
      <c r="M28" s="132"/>
      <c r="N28" s="1026"/>
      <c r="O28" s="132"/>
      <c r="P28" s="1641"/>
      <c r="Q28" s="900"/>
      <c r="R28" s="132"/>
    </row>
    <row r="29" spans="1:18" s="890" customFormat="1" ht="20.100000000000001" hidden="1" customHeight="1">
      <c r="A29" s="1531"/>
      <c r="B29" s="2166"/>
      <c r="C29" s="2167"/>
      <c r="D29" s="132"/>
      <c r="E29" s="194"/>
      <c r="F29" s="132"/>
      <c r="G29" s="860"/>
      <c r="H29" s="898"/>
      <c r="I29" s="132"/>
      <c r="J29" s="898"/>
      <c r="K29" s="898"/>
      <c r="L29" s="853"/>
      <c r="M29" s="132"/>
      <c r="N29" s="132"/>
      <c r="O29" s="132"/>
      <c r="P29" s="1641"/>
      <c r="Q29" s="900"/>
      <c r="R29" s="132"/>
    </row>
    <row r="30" spans="1:18" s="890" customFormat="1" ht="20.100000000000001" hidden="1" customHeight="1">
      <c r="A30" s="1531"/>
      <c r="B30" s="2166"/>
      <c r="C30" s="2167"/>
      <c r="D30" s="132"/>
      <c r="E30" s="194"/>
      <c r="F30" s="132"/>
      <c r="G30" s="860"/>
      <c r="H30" s="898"/>
      <c r="I30" s="132"/>
      <c r="J30" s="898"/>
      <c r="K30" s="898"/>
      <c r="L30" s="853"/>
      <c r="M30" s="132"/>
      <c r="N30" s="1026"/>
      <c r="O30" s="132"/>
      <c r="P30" s="1641"/>
      <c r="Q30" s="900"/>
      <c r="R30" s="901"/>
    </row>
    <row r="31" spans="1:18" s="890" customFormat="1" ht="20.100000000000001" hidden="1" customHeight="1">
      <c r="A31" s="1531"/>
      <c r="B31" s="2166"/>
      <c r="C31" s="2167"/>
      <c r="D31" s="132"/>
      <c r="E31" s="194"/>
      <c r="F31" s="132"/>
      <c r="G31" s="860"/>
      <c r="H31" s="898"/>
      <c r="I31" s="132"/>
      <c r="J31" s="898"/>
      <c r="K31" s="898"/>
      <c r="L31" s="853"/>
      <c r="M31" s="132"/>
      <c r="N31" s="1026"/>
      <c r="O31" s="132"/>
      <c r="P31" s="1641"/>
      <c r="Q31" s="900"/>
      <c r="R31" s="901"/>
    </row>
    <row r="32" spans="1:18" s="890" customFormat="1" ht="20.100000000000001" hidden="1" customHeight="1">
      <c r="A32" s="1531"/>
      <c r="B32" s="2168"/>
      <c r="C32" s="2169"/>
      <c r="D32" s="187"/>
      <c r="E32" s="902"/>
      <c r="F32" s="187"/>
      <c r="G32" s="903"/>
      <c r="H32" s="904"/>
      <c r="I32" s="187"/>
      <c r="J32" s="904"/>
      <c r="K32" s="904"/>
      <c r="L32" s="869"/>
      <c r="M32" s="187"/>
      <c r="N32" s="1027"/>
      <c r="O32" s="187"/>
      <c r="P32" s="1642"/>
      <c r="Q32" s="906"/>
      <c r="R32" s="187"/>
    </row>
    <row r="33" spans="1:18" s="914" customFormat="1" ht="20.100000000000001" hidden="1" customHeight="1">
      <c r="A33" s="194"/>
      <c r="B33" s="1014"/>
      <c r="C33" s="1014"/>
      <c r="D33" s="194"/>
      <c r="E33" s="194"/>
      <c r="F33" s="194"/>
      <c r="G33" s="909"/>
      <c r="H33" s="233"/>
      <c r="I33" s="194"/>
      <c r="J33" s="233"/>
      <c r="K33" s="233"/>
      <c r="L33" s="910"/>
      <c r="M33" s="194"/>
      <c r="O33" s="194"/>
      <c r="P33" s="911">
        <f>SUM(P17:P32)</f>
        <v>0</v>
      </c>
      <c r="Q33" s="912">
        <f>SUM(Q17:Q32)</f>
        <v>0</v>
      </c>
      <c r="R33" s="194"/>
    </row>
    <row r="34" spans="1:18" s="914" customFormat="1" ht="32.25" hidden="1" customHeight="1">
      <c r="A34" s="194"/>
      <c r="B34" s="1014"/>
      <c r="C34" s="1014"/>
      <c r="D34" s="194"/>
      <c r="E34" s="194"/>
      <c r="F34" s="194"/>
      <c r="G34" s="909"/>
      <c r="H34" s="233"/>
      <c r="I34" s="194"/>
      <c r="J34" s="233"/>
      <c r="K34" s="233"/>
      <c r="L34" s="910"/>
      <c r="M34" s="194"/>
      <c r="O34" s="194"/>
      <c r="P34" s="1601"/>
      <c r="Q34" s="915"/>
      <c r="R34" s="194"/>
    </row>
    <row r="35" spans="1:18" s="1531" customFormat="1" ht="29.25" hidden="1" customHeight="1">
      <c r="B35" s="2153" t="s">
        <v>10</v>
      </c>
      <c r="C35" s="2153"/>
      <c r="D35" s="2153"/>
      <c r="E35" s="2153"/>
      <c r="F35" s="2153"/>
      <c r="G35" s="2153" t="s">
        <v>11</v>
      </c>
      <c r="H35" s="2153"/>
      <c r="I35" s="2153"/>
      <c r="J35" s="2153" t="s">
        <v>15</v>
      </c>
      <c r="K35" s="2153" t="s">
        <v>13</v>
      </c>
      <c r="L35" s="2153" t="s">
        <v>700</v>
      </c>
      <c r="M35" s="2153" t="s">
        <v>701</v>
      </c>
      <c r="N35" s="2153" t="s">
        <v>16</v>
      </c>
      <c r="O35" s="2153" t="s">
        <v>702</v>
      </c>
      <c r="P35" s="2153" t="s">
        <v>12</v>
      </c>
      <c r="Q35" s="2153"/>
      <c r="R35" s="2153" t="s">
        <v>17</v>
      </c>
    </row>
    <row r="36" spans="1:18" s="1531" customFormat="1" ht="29.25" hidden="1" customHeight="1">
      <c r="B36" s="2153" t="s">
        <v>18</v>
      </c>
      <c r="C36" s="2153"/>
      <c r="D36" s="2153" t="s">
        <v>19</v>
      </c>
      <c r="E36" s="2153" t="s">
        <v>20</v>
      </c>
      <c r="F36" s="2153"/>
      <c r="G36" s="2153" t="s">
        <v>21</v>
      </c>
      <c r="H36" s="2153" t="s">
        <v>14</v>
      </c>
      <c r="I36" s="2153" t="s">
        <v>505</v>
      </c>
      <c r="J36" s="2153"/>
      <c r="K36" s="2153"/>
      <c r="L36" s="2153"/>
      <c r="M36" s="2153"/>
      <c r="N36" s="2153"/>
      <c r="O36" s="2153"/>
      <c r="P36" s="2153"/>
      <c r="Q36" s="2153"/>
      <c r="R36" s="2153"/>
    </row>
    <row r="37" spans="1:18" s="1531" customFormat="1" ht="29.25" hidden="1" customHeight="1">
      <c r="B37" s="2153"/>
      <c r="C37" s="2153"/>
      <c r="D37" s="2153"/>
      <c r="E37" s="2153"/>
      <c r="F37" s="2153"/>
      <c r="G37" s="2153"/>
      <c r="H37" s="2153"/>
      <c r="I37" s="2153"/>
      <c r="J37" s="2153"/>
      <c r="K37" s="2153"/>
      <c r="L37" s="2153"/>
      <c r="M37" s="2153"/>
      <c r="N37" s="2153"/>
      <c r="O37" s="2153"/>
      <c r="P37" s="1640" t="s">
        <v>22</v>
      </c>
      <c r="Q37" s="885" t="s">
        <v>23</v>
      </c>
      <c r="R37" s="2153"/>
    </row>
    <row r="38" spans="1:18" s="1531" customFormat="1" ht="20.100000000000001" hidden="1" customHeight="1">
      <c r="B38" s="2160" t="s">
        <v>24</v>
      </c>
      <c r="C38" s="2161"/>
      <c r="D38" s="1649" t="s">
        <v>25</v>
      </c>
      <c r="E38" s="1916" t="s">
        <v>26</v>
      </c>
      <c r="F38" s="1917"/>
      <c r="G38" s="887" t="s">
        <v>27</v>
      </c>
      <c r="H38" s="887" t="s">
        <v>28</v>
      </c>
      <c r="I38" s="887" t="s">
        <v>29</v>
      </c>
      <c r="J38" s="887" t="s">
        <v>30</v>
      </c>
      <c r="K38" s="887" t="s">
        <v>31</v>
      </c>
      <c r="L38" s="888" t="s">
        <v>32</v>
      </c>
      <c r="M38" s="887" t="s">
        <v>33</v>
      </c>
      <c r="N38" s="887" t="s">
        <v>34</v>
      </c>
      <c r="O38" s="887" t="s">
        <v>35</v>
      </c>
      <c r="P38" s="887" t="s">
        <v>36</v>
      </c>
      <c r="Q38" s="889" t="s">
        <v>37</v>
      </c>
      <c r="R38" s="887" t="s">
        <v>38</v>
      </c>
    </row>
    <row r="39" spans="1:18" s="890" customFormat="1" ht="12.75" hidden="1" customHeight="1">
      <c r="A39" s="1531"/>
      <c r="B39" s="1911"/>
      <c r="C39" s="1912"/>
      <c r="D39" s="1912"/>
      <c r="E39" s="1912"/>
      <c r="F39" s="1912"/>
      <c r="G39" s="1912"/>
      <c r="H39" s="1912"/>
      <c r="I39" s="1912"/>
      <c r="J39" s="1912"/>
      <c r="K39" s="1912"/>
      <c r="L39" s="1912"/>
      <c r="M39" s="1912"/>
      <c r="N39" s="1912"/>
      <c r="O39" s="1912"/>
      <c r="P39" s="1912"/>
      <c r="Q39" s="1912"/>
      <c r="R39" s="1937"/>
    </row>
    <row r="40" spans="1:18" s="890" customFormat="1" ht="20.100000000000001" hidden="1" customHeight="1">
      <c r="A40" s="1531"/>
      <c r="B40" s="2170"/>
      <c r="C40" s="2171"/>
      <c r="D40" s="121"/>
      <c r="E40" s="892"/>
      <c r="F40" s="121"/>
      <c r="G40" s="893"/>
      <c r="H40" s="896"/>
      <c r="I40" s="121"/>
      <c r="J40" s="894"/>
      <c r="K40" s="894"/>
      <c r="L40" s="916"/>
      <c r="M40" s="121"/>
      <c r="N40" s="1028"/>
      <c r="O40" s="121"/>
      <c r="P40" s="1608"/>
      <c r="Q40" s="895"/>
      <c r="R40" s="121"/>
    </row>
    <row r="41" spans="1:18" s="890" customFormat="1" ht="20.100000000000001" hidden="1" customHeight="1">
      <c r="A41" s="1531"/>
      <c r="B41" s="2166"/>
      <c r="C41" s="2167"/>
      <c r="D41" s="132"/>
      <c r="E41" s="194"/>
      <c r="F41" s="132"/>
      <c r="G41" s="860"/>
      <c r="H41" s="898"/>
      <c r="I41" s="132"/>
      <c r="J41" s="898"/>
      <c r="K41" s="898"/>
      <c r="L41" s="853"/>
      <c r="M41" s="132"/>
      <c r="N41" s="1026"/>
      <c r="O41" s="132"/>
      <c r="P41" s="1641"/>
      <c r="Q41" s="900"/>
      <c r="R41" s="901"/>
    </row>
    <row r="42" spans="1:18" s="890" customFormat="1" ht="20.100000000000001" hidden="1" customHeight="1">
      <c r="A42" s="1531"/>
      <c r="B42" s="2166"/>
      <c r="C42" s="2167"/>
      <c r="D42" s="132"/>
      <c r="E42" s="194"/>
      <c r="F42" s="132"/>
      <c r="G42" s="860"/>
      <c r="H42" s="898"/>
      <c r="I42" s="132"/>
      <c r="J42" s="898"/>
      <c r="K42" s="898"/>
      <c r="L42" s="853"/>
      <c r="M42" s="132"/>
      <c r="N42" s="1026"/>
      <c r="O42" s="132"/>
      <c r="P42" s="1641"/>
      <c r="Q42" s="900"/>
      <c r="R42" s="132"/>
    </row>
    <row r="43" spans="1:18" s="890" customFormat="1" ht="20.100000000000001" hidden="1" customHeight="1">
      <c r="A43" s="1531"/>
      <c r="B43" s="2166"/>
      <c r="C43" s="2167"/>
      <c r="D43" s="132"/>
      <c r="E43" s="194"/>
      <c r="F43" s="132"/>
      <c r="G43" s="860"/>
      <c r="H43" s="901"/>
      <c r="I43" s="132"/>
      <c r="J43" s="898"/>
      <c r="K43" s="898"/>
      <c r="L43" s="853"/>
      <c r="M43" s="132"/>
      <c r="N43" s="1026"/>
      <c r="O43" s="132"/>
      <c r="P43" s="1641"/>
      <c r="Q43" s="900"/>
      <c r="R43" s="132"/>
    </row>
    <row r="44" spans="1:18" s="890" customFormat="1" ht="20.100000000000001" hidden="1" customHeight="1">
      <c r="A44" s="1531"/>
      <c r="B44" s="2166"/>
      <c r="C44" s="2167"/>
      <c r="D44" s="132"/>
      <c r="E44" s="194"/>
      <c r="F44" s="132"/>
      <c r="G44" s="860"/>
      <c r="H44" s="898"/>
      <c r="I44" s="132"/>
      <c r="J44" s="898"/>
      <c r="K44" s="898"/>
      <c r="L44" s="853"/>
      <c r="M44" s="132"/>
      <c r="N44" s="1026"/>
      <c r="O44" s="132"/>
      <c r="P44" s="1641"/>
      <c r="Q44" s="900"/>
      <c r="R44" s="132"/>
    </row>
    <row r="45" spans="1:18" s="890" customFormat="1" ht="20.100000000000001" hidden="1" customHeight="1">
      <c r="A45" s="1531"/>
      <c r="B45" s="2166"/>
      <c r="C45" s="2167"/>
      <c r="D45" s="132"/>
      <c r="E45" s="194"/>
      <c r="F45" s="132"/>
      <c r="G45" s="860"/>
      <c r="H45" s="898"/>
      <c r="I45" s="132"/>
      <c r="J45" s="898"/>
      <c r="K45" s="898"/>
      <c r="L45" s="853"/>
      <c r="M45" s="132"/>
      <c r="N45" s="1026"/>
      <c r="O45" s="132"/>
      <c r="P45" s="1641"/>
      <c r="Q45" s="900"/>
      <c r="R45" s="132"/>
    </row>
    <row r="46" spans="1:18" s="890" customFormat="1" ht="20.100000000000001" hidden="1" customHeight="1">
      <c r="A46" s="1531"/>
      <c r="B46" s="2166"/>
      <c r="C46" s="2167"/>
      <c r="D46" s="132"/>
      <c r="E46" s="194"/>
      <c r="F46" s="132"/>
      <c r="G46" s="860"/>
      <c r="H46" s="898"/>
      <c r="I46" s="132"/>
      <c r="J46" s="898"/>
      <c r="K46" s="898"/>
      <c r="L46" s="853"/>
      <c r="M46" s="132"/>
      <c r="N46" s="1026"/>
      <c r="O46" s="132"/>
      <c r="P46" s="1641"/>
      <c r="Q46" s="900"/>
      <c r="R46" s="132"/>
    </row>
    <row r="47" spans="1:18" s="890" customFormat="1" ht="20.100000000000001" customHeight="1">
      <c r="A47" s="1531"/>
      <c r="B47" s="2166">
        <v>24</v>
      </c>
      <c r="C47" s="2167"/>
      <c r="D47" s="132" t="s">
        <v>54</v>
      </c>
      <c r="E47" s="194"/>
      <c r="F47" s="132"/>
      <c r="G47" s="860" t="s">
        <v>56</v>
      </c>
      <c r="H47" s="898" t="s">
        <v>59</v>
      </c>
      <c r="I47" s="132"/>
      <c r="J47" s="898" t="s">
        <v>43</v>
      </c>
      <c r="K47" s="898" t="s">
        <v>44</v>
      </c>
      <c r="L47" s="853">
        <v>2008</v>
      </c>
      <c r="M47" s="132"/>
      <c r="N47" s="1026"/>
      <c r="O47" s="132" t="s">
        <v>45</v>
      </c>
      <c r="P47" s="1641">
        <v>1</v>
      </c>
      <c r="Q47" s="900">
        <v>3590240</v>
      </c>
      <c r="R47" s="901"/>
    </row>
    <row r="48" spans="1:18" s="890" customFormat="1" ht="20.100000000000001" customHeight="1">
      <c r="A48" s="1531"/>
      <c r="B48" s="2166">
        <v>25</v>
      </c>
      <c r="C48" s="2167"/>
      <c r="D48" s="132" t="s">
        <v>54</v>
      </c>
      <c r="E48" s="194"/>
      <c r="F48" s="132"/>
      <c r="G48" s="860" t="s">
        <v>56</v>
      </c>
      <c r="H48" s="898" t="s">
        <v>57</v>
      </c>
      <c r="I48" s="132"/>
      <c r="J48" s="898" t="s">
        <v>43</v>
      </c>
      <c r="K48" s="898" t="s">
        <v>44</v>
      </c>
      <c r="L48" s="853">
        <v>2008</v>
      </c>
      <c r="M48" s="132"/>
      <c r="N48" s="1026"/>
      <c r="O48" s="132" t="s">
        <v>45</v>
      </c>
      <c r="P48" s="1641">
        <v>1</v>
      </c>
      <c r="Q48" s="900">
        <v>4607240</v>
      </c>
      <c r="R48" s="901"/>
    </row>
    <row r="49" spans="1:18" s="890" customFormat="1" ht="20.100000000000001" hidden="1" customHeight="1">
      <c r="A49" s="1531"/>
      <c r="B49" s="2166"/>
      <c r="C49" s="2167"/>
      <c r="D49" s="132"/>
      <c r="E49" s="194"/>
      <c r="F49" s="132"/>
      <c r="G49" s="860"/>
      <c r="H49" s="898"/>
      <c r="I49" s="132"/>
      <c r="J49" s="898"/>
      <c r="K49" s="898"/>
      <c r="L49" s="853"/>
      <c r="M49" s="132"/>
      <c r="N49" s="132"/>
      <c r="O49" s="132"/>
      <c r="P49" s="1641"/>
      <c r="Q49" s="900"/>
      <c r="R49" s="901"/>
    </row>
    <row r="50" spans="1:18" s="890" customFormat="1" ht="20.100000000000001" hidden="1" customHeight="1">
      <c r="A50" s="1531"/>
      <c r="B50" s="2166"/>
      <c r="C50" s="2167"/>
      <c r="D50" s="132"/>
      <c r="E50" s="194"/>
      <c r="F50" s="132"/>
      <c r="G50" s="860"/>
      <c r="H50" s="898"/>
      <c r="I50" s="132"/>
      <c r="J50" s="898"/>
      <c r="K50" s="898"/>
      <c r="L50" s="853"/>
      <c r="M50" s="132"/>
      <c r="N50" s="132"/>
      <c r="O50" s="132"/>
      <c r="P50" s="1641"/>
      <c r="Q50" s="900"/>
      <c r="R50" s="132"/>
    </row>
    <row r="51" spans="1:18" s="890" customFormat="1" ht="20.100000000000001" hidden="1" customHeight="1">
      <c r="A51" s="1531"/>
      <c r="B51" s="2166"/>
      <c r="C51" s="2167"/>
      <c r="D51" s="132"/>
      <c r="E51" s="194"/>
      <c r="F51" s="132"/>
      <c r="G51" s="860"/>
      <c r="H51" s="898"/>
      <c r="I51" s="132"/>
      <c r="J51" s="898"/>
      <c r="K51" s="898"/>
      <c r="L51" s="853"/>
      <c r="M51" s="132"/>
      <c r="N51" s="132"/>
      <c r="O51" s="132"/>
      <c r="P51" s="1641"/>
      <c r="Q51" s="900"/>
      <c r="R51" s="901"/>
    </row>
    <row r="52" spans="1:18" s="890" customFormat="1" ht="20.100000000000001" hidden="1" customHeight="1">
      <c r="A52" s="1531"/>
      <c r="B52" s="2166"/>
      <c r="C52" s="2167"/>
      <c r="D52" s="132"/>
      <c r="E52" s="194"/>
      <c r="F52" s="132"/>
      <c r="G52" s="860"/>
      <c r="H52" s="898"/>
      <c r="I52" s="132"/>
      <c r="J52" s="898"/>
      <c r="K52" s="898"/>
      <c r="L52" s="853"/>
      <c r="M52" s="132"/>
      <c r="N52" s="132"/>
      <c r="O52" s="132"/>
      <c r="P52" s="1641"/>
      <c r="Q52" s="782"/>
      <c r="R52" s="132"/>
    </row>
    <row r="53" spans="1:18" s="890" customFormat="1" ht="20.100000000000001" hidden="1" customHeight="1">
      <c r="A53" s="1531"/>
      <c r="B53" s="2166"/>
      <c r="C53" s="2167"/>
      <c r="D53" s="132"/>
      <c r="E53" s="194"/>
      <c r="F53" s="132"/>
      <c r="G53" s="860"/>
      <c r="H53" s="901"/>
      <c r="I53" s="132"/>
      <c r="J53" s="898"/>
      <c r="K53" s="898"/>
      <c r="L53" s="853"/>
      <c r="M53" s="132"/>
      <c r="N53" s="132"/>
      <c r="O53" s="132"/>
      <c r="P53" s="1641"/>
      <c r="Q53" s="900"/>
      <c r="R53" s="132"/>
    </row>
    <row r="54" spans="1:18" s="890" customFormat="1" ht="20.100000000000001" customHeight="1">
      <c r="A54" s="1531"/>
      <c r="B54" s="2166">
        <v>31</v>
      </c>
      <c r="C54" s="2167"/>
      <c r="D54" s="132" t="s">
        <v>134</v>
      </c>
      <c r="E54" s="194"/>
      <c r="F54" s="132"/>
      <c r="G54" s="860" t="s">
        <v>135</v>
      </c>
      <c r="H54" s="898" t="s">
        <v>137</v>
      </c>
      <c r="I54" s="132"/>
      <c r="J54" s="898" t="s">
        <v>559</v>
      </c>
      <c r="K54" s="898" t="s">
        <v>44</v>
      </c>
      <c r="L54" s="853">
        <v>2009</v>
      </c>
      <c r="M54" s="132"/>
      <c r="N54" s="132"/>
      <c r="O54" s="132" t="s">
        <v>45</v>
      </c>
      <c r="P54" s="1641">
        <v>1</v>
      </c>
      <c r="Q54" s="900">
        <v>2438386</v>
      </c>
      <c r="R54" s="132"/>
    </row>
    <row r="55" spans="1:18" s="890" customFormat="1" ht="20.100000000000001" customHeight="1">
      <c r="A55" s="1531"/>
      <c r="B55" s="2166">
        <v>32</v>
      </c>
      <c r="C55" s="2167"/>
      <c r="D55" s="132" t="s">
        <v>51</v>
      </c>
      <c r="E55" s="194"/>
      <c r="F55" s="132"/>
      <c r="G55" s="860" t="s">
        <v>53</v>
      </c>
      <c r="H55" s="898" t="s">
        <v>1194</v>
      </c>
      <c r="I55" s="132"/>
      <c r="J55" s="898" t="s">
        <v>43</v>
      </c>
      <c r="K55" s="898" t="s">
        <v>44</v>
      </c>
      <c r="L55" s="853">
        <v>2010</v>
      </c>
      <c r="M55" s="132"/>
      <c r="N55" s="132"/>
      <c r="O55" s="132" t="s">
        <v>45</v>
      </c>
      <c r="P55" s="1641">
        <v>1</v>
      </c>
      <c r="Q55" s="900">
        <v>1711875</v>
      </c>
      <c r="R55" s="132"/>
    </row>
    <row r="56" spans="1:18" s="890" customFormat="1" ht="20.100000000000001" hidden="1" customHeight="1">
      <c r="A56" s="1531"/>
      <c r="B56" s="2166"/>
      <c r="C56" s="2167"/>
      <c r="D56" s="132"/>
      <c r="E56" s="194"/>
      <c r="F56" s="132"/>
      <c r="G56" s="860"/>
      <c r="H56" s="898"/>
      <c r="I56" s="132"/>
      <c r="J56" s="898"/>
      <c r="K56" s="898"/>
      <c r="L56" s="853"/>
      <c r="M56" s="132"/>
      <c r="N56" s="132"/>
      <c r="O56" s="132"/>
      <c r="P56" s="1641"/>
      <c r="Q56" s="900"/>
      <c r="R56" s="132"/>
    </row>
    <row r="57" spans="1:18" s="890" customFormat="1" ht="20.100000000000001" customHeight="1">
      <c r="A57" s="1531"/>
      <c r="B57" s="2166">
        <v>34</v>
      </c>
      <c r="C57" s="2167"/>
      <c r="D57" s="132" t="s">
        <v>157</v>
      </c>
      <c r="E57" s="194"/>
      <c r="F57" s="132"/>
      <c r="G57" s="860" t="s">
        <v>829</v>
      </c>
      <c r="H57" s="898"/>
      <c r="I57" s="132"/>
      <c r="J57" s="898" t="s">
        <v>197</v>
      </c>
      <c r="K57" s="898"/>
      <c r="L57" s="853">
        <v>2012</v>
      </c>
      <c r="M57" s="132"/>
      <c r="N57" s="132"/>
      <c r="O57" s="132" t="s">
        <v>45</v>
      </c>
      <c r="P57" s="1641">
        <v>1</v>
      </c>
      <c r="Q57" s="900">
        <v>50400250</v>
      </c>
      <c r="R57" s="132"/>
    </row>
    <row r="58" spans="1:18" s="890" customFormat="1" ht="20.100000000000001" hidden="1" customHeight="1">
      <c r="A58" s="1531"/>
      <c r="B58" s="2166"/>
      <c r="C58" s="2167"/>
      <c r="D58" s="132"/>
      <c r="E58" s="194"/>
      <c r="F58" s="132"/>
      <c r="G58" s="860"/>
      <c r="H58" s="898"/>
      <c r="I58" s="132"/>
      <c r="J58" s="898"/>
      <c r="K58" s="898"/>
      <c r="L58" s="853"/>
      <c r="M58" s="132"/>
      <c r="N58" s="132"/>
      <c r="O58" s="132"/>
      <c r="P58" s="1641"/>
      <c r="Q58" s="782"/>
      <c r="R58" s="132"/>
    </row>
    <row r="59" spans="1:18" s="890" customFormat="1" ht="20.100000000000001" hidden="1" customHeight="1">
      <c r="A59" s="1531"/>
      <c r="B59" s="2166"/>
      <c r="C59" s="2167"/>
      <c r="D59" s="132"/>
      <c r="E59" s="194"/>
      <c r="F59" s="132"/>
      <c r="G59" s="860"/>
      <c r="H59" s="898"/>
      <c r="I59" s="132"/>
      <c r="J59" s="898"/>
      <c r="K59" s="898"/>
      <c r="L59" s="853"/>
      <c r="M59" s="132"/>
      <c r="N59" s="132"/>
      <c r="O59" s="132"/>
      <c r="P59" s="1641"/>
      <c r="Q59" s="900"/>
      <c r="R59" s="132"/>
    </row>
    <row r="60" spans="1:18" s="890" customFormat="1" ht="20.100000000000001" hidden="1" customHeight="1">
      <c r="A60" s="1531"/>
      <c r="B60" s="2166"/>
      <c r="C60" s="2167"/>
      <c r="D60" s="132"/>
      <c r="E60" s="194"/>
      <c r="F60" s="132"/>
      <c r="G60" s="983"/>
      <c r="H60" s="898"/>
      <c r="I60" s="132"/>
      <c r="J60" s="898"/>
      <c r="K60" s="898"/>
      <c r="L60" s="853"/>
      <c r="M60" s="132"/>
      <c r="N60" s="132"/>
      <c r="O60" s="132"/>
      <c r="P60" s="1641"/>
      <c r="Q60" s="900"/>
      <c r="R60" s="132"/>
    </row>
    <row r="61" spans="1:18" s="890" customFormat="1" ht="20.100000000000001" hidden="1" customHeight="1">
      <c r="A61" s="1531"/>
      <c r="B61" s="2166"/>
      <c r="C61" s="2167"/>
      <c r="D61" s="132"/>
      <c r="E61" s="194"/>
      <c r="F61" s="132"/>
      <c r="G61" s="860"/>
      <c r="H61" s="901"/>
      <c r="I61" s="132"/>
      <c r="J61" s="898"/>
      <c r="K61" s="898"/>
      <c r="L61" s="853"/>
      <c r="M61" s="132"/>
      <c r="N61" s="132"/>
      <c r="O61" s="132"/>
      <c r="P61" s="1641"/>
      <c r="Q61" s="900"/>
      <c r="R61" s="132"/>
    </row>
    <row r="62" spans="1:18" s="890" customFormat="1" ht="20.100000000000001" customHeight="1">
      <c r="A62" s="1531"/>
      <c r="B62" s="2166">
        <v>39</v>
      </c>
      <c r="C62" s="2167"/>
      <c r="D62" s="132"/>
      <c r="E62" s="194"/>
      <c r="F62" s="132"/>
      <c r="G62" s="860" t="s">
        <v>1239</v>
      </c>
      <c r="H62" s="901"/>
      <c r="I62" s="132"/>
      <c r="J62" s="898" t="s">
        <v>85</v>
      </c>
      <c r="K62" s="898" t="s">
        <v>44</v>
      </c>
      <c r="L62" s="853">
        <v>2012</v>
      </c>
      <c r="M62" s="132"/>
      <c r="N62" s="132"/>
      <c r="O62" s="132" t="s">
        <v>45</v>
      </c>
      <c r="P62" s="1641">
        <v>2</v>
      </c>
      <c r="Q62" s="900">
        <v>5000000</v>
      </c>
      <c r="R62" s="132"/>
    </row>
    <row r="63" spans="1:18" s="890" customFormat="1" ht="20.100000000000001" hidden="1" customHeight="1">
      <c r="A63" s="1531"/>
      <c r="B63" s="2168"/>
      <c r="C63" s="2169"/>
      <c r="D63" s="187"/>
      <c r="E63" s="902"/>
      <c r="F63" s="187"/>
      <c r="G63" s="903"/>
      <c r="H63" s="907"/>
      <c r="I63" s="187"/>
      <c r="J63" s="904"/>
      <c r="K63" s="904"/>
      <c r="L63" s="869"/>
      <c r="M63" s="187"/>
      <c r="N63" s="187"/>
      <c r="O63" s="187"/>
      <c r="P63" s="1642"/>
      <c r="Q63" s="906"/>
      <c r="R63" s="187"/>
    </row>
    <row r="64" spans="1:18" s="914" customFormat="1" ht="20.100000000000001" hidden="1" customHeight="1">
      <c r="A64" s="194"/>
      <c r="B64" s="1014"/>
      <c r="C64" s="1014"/>
      <c r="D64" s="194"/>
      <c r="E64" s="194"/>
      <c r="F64" s="194"/>
      <c r="G64" s="909"/>
      <c r="H64" s="233"/>
      <c r="I64" s="194"/>
      <c r="J64" s="233"/>
      <c r="K64" s="233"/>
      <c r="L64" s="910"/>
      <c r="M64" s="194"/>
      <c r="O64" s="194"/>
      <c r="P64" s="911">
        <f>SUM(P40:P63)</f>
        <v>7</v>
      </c>
      <c r="Q64" s="912">
        <f>SUM(Q40:Q63)</f>
        <v>67747991</v>
      </c>
      <c r="R64" s="194"/>
    </row>
    <row r="65" spans="1:18" s="914" customFormat="1" ht="20.100000000000001" hidden="1" customHeight="1">
      <c r="A65" s="194"/>
      <c r="B65" s="1014"/>
      <c r="C65" s="1014"/>
      <c r="D65" s="194"/>
      <c r="E65" s="194"/>
      <c r="F65" s="194"/>
      <c r="G65" s="909"/>
      <c r="H65" s="233"/>
      <c r="I65" s="194"/>
      <c r="J65" s="233"/>
      <c r="K65" s="233"/>
      <c r="L65" s="910"/>
      <c r="M65" s="194"/>
      <c r="O65" s="194"/>
      <c r="P65" s="1601"/>
      <c r="Q65" s="915"/>
      <c r="R65" s="194"/>
    </row>
    <row r="66" spans="1:18" s="1531" customFormat="1" ht="29.25" hidden="1" customHeight="1">
      <c r="B66" s="2153" t="s">
        <v>10</v>
      </c>
      <c r="C66" s="2153"/>
      <c r="D66" s="2153"/>
      <c r="E66" s="2153"/>
      <c r="F66" s="2153"/>
      <c r="G66" s="2153" t="s">
        <v>11</v>
      </c>
      <c r="H66" s="2153"/>
      <c r="I66" s="2153"/>
      <c r="J66" s="2153" t="s">
        <v>15</v>
      </c>
      <c r="K66" s="2153" t="s">
        <v>13</v>
      </c>
      <c r="L66" s="2153" t="s">
        <v>700</v>
      </c>
      <c r="M66" s="2153" t="s">
        <v>701</v>
      </c>
      <c r="N66" s="2153" t="s">
        <v>16</v>
      </c>
      <c r="O66" s="2153" t="s">
        <v>702</v>
      </c>
      <c r="P66" s="2153" t="s">
        <v>12</v>
      </c>
      <c r="Q66" s="2153"/>
      <c r="R66" s="2153" t="s">
        <v>17</v>
      </c>
    </row>
    <row r="67" spans="1:18" s="1531" customFormat="1" ht="29.25" hidden="1" customHeight="1">
      <c r="B67" s="2153" t="s">
        <v>18</v>
      </c>
      <c r="C67" s="2153"/>
      <c r="D67" s="2153" t="s">
        <v>19</v>
      </c>
      <c r="E67" s="2153" t="s">
        <v>20</v>
      </c>
      <c r="F67" s="2153"/>
      <c r="G67" s="2153" t="s">
        <v>21</v>
      </c>
      <c r="H67" s="2153" t="s">
        <v>14</v>
      </c>
      <c r="I67" s="2153" t="s">
        <v>505</v>
      </c>
      <c r="J67" s="2153"/>
      <c r="K67" s="2153"/>
      <c r="L67" s="2153"/>
      <c r="M67" s="2153"/>
      <c r="N67" s="2153"/>
      <c r="O67" s="2153"/>
      <c r="P67" s="2153"/>
      <c r="Q67" s="2153"/>
      <c r="R67" s="2153"/>
    </row>
    <row r="68" spans="1:18" s="1531" customFormat="1" ht="29.25" hidden="1" customHeight="1">
      <c r="B68" s="2153"/>
      <c r="C68" s="2153"/>
      <c r="D68" s="2153"/>
      <c r="E68" s="2153"/>
      <c r="F68" s="2153"/>
      <c r="G68" s="2153"/>
      <c r="H68" s="2153"/>
      <c r="I68" s="2153"/>
      <c r="J68" s="2153"/>
      <c r="K68" s="2153"/>
      <c r="L68" s="2153"/>
      <c r="M68" s="2153"/>
      <c r="N68" s="2153"/>
      <c r="O68" s="2153"/>
      <c r="P68" s="1640" t="s">
        <v>22</v>
      </c>
      <c r="Q68" s="885" t="s">
        <v>23</v>
      </c>
      <c r="R68" s="2153"/>
    </row>
    <row r="69" spans="1:18" s="1531" customFormat="1" ht="20.100000000000001" hidden="1" customHeight="1">
      <c r="B69" s="2160" t="s">
        <v>24</v>
      </c>
      <c r="C69" s="2161"/>
      <c r="D69" s="1649" t="s">
        <v>25</v>
      </c>
      <c r="E69" s="1916" t="s">
        <v>26</v>
      </c>
      <c r="F69" s="1917"/>
      <c r="G69" s="887" t="s">
        <v>27</v>
      </c>
      <c r="H69" s="887" t="s">
        <v>28</v>
      </c>
      <c r="I69" s="887" t="s">
        <v>29</v>
      </c>
      <c r="J69" s="887" t="s">
        <v>30</v>
      </c>
      <c r="K69" s="887" t="s">
        <v>31</v>
      </c>
      <c r="L69" s="888" t="s">
        <v>32</v>
      </c>
      <c r="M69" s="887" t="s">
        <v>33</v>
      </c>
      <c r="N69" s="887" t="s">
        <v>34</v>
      </c>
      <c r="O69" s="887" t="s">
        <v>35</v>
      </c>
      <c r="P69" s="887" t="s">
        <v>36</v>
      </c>
      <c r="Q69" s="889" t="s">
        <v>37</v>
      </c>
      <c r="R69" s="887" t="s">
        <v>38</v>
      </c>
    </row>
    <row r="70" spans="1:18" s="890" customFormat="1" ht="12.75" hidden="1" customHeight="1">
      <c r="A70" s="1531"/>
      <c r="B70" s="1911"/>
      <c r="C70" s="1912"/>
      <c r="D70" s="1912"/>
      <c r="E70" s="1912"/>
      <c r="F70" s="1912"/>
      <c r="G70" s="1912"/>
      <c r="H70" s="1912"/>
      <c r="I70" s="1912"/>
      <c r="J70" s="1912"/>
      <c r="K70" s="1912"/>
      <c r="L70" s="1912"/>
      <c r="M70" s="1912"/>
      <c r="N70" s="1912"/>
      <c r="O70" s="1912"/>
      <c r="P70" s="1912"/>
      <c r="Q70" s="1912"/>
      <c r="R70" s="1937"/>
    </row>
    <row r="71" spans="1:18" s="890" customFormat="1" ht="15" hidden="1" customHeight="1">
      <c r="A71" s="1531"/>
      <c r="B71" s="2170"/>
      <c r="C71" s="2171"/>
      <c r="D71" s="121"/>
      <c r="E71" s="892"/>
      <c r="F71" s="121"/>
      <c r="G71" s="893"/>
      <c r="H71" s="894"/>
      <c r="I71" s="121"/>
      <c r="J71" s="894"/>
      <c r="K71" s="894"/>
      <c r="L71" s="916"/>
      <c r="M71" s="121"/>
      <c r="N71" s="121"/>
      <c r="O71" s="121"/>
      <c r="P71" s="1608"/>
      <c r="Q71" s="895"/>
      <c r="R71" s="121"/>
    </row>
    <row r="72" spans="1:18" s="890" customFormat="1" ht="15" hidden="1" customHeight="1">
      <c r="A72" s="1531"/>
      <c r="B72" s="2166"/>
      <c r="C72" s="2167"/>
      <c r="D72" s="132"/>
      <c r="E72" s="194"/>
      <c r="F72" s="132"/>
      <c r="G72" s="860"/>
      <c r="H72" s="898"/>
      <c r="I72" s="132"/>
      <c r="J72" s="898"/>
      <c r="K72" s="898"/>
      <c r="L72" s="853"/>
      <c r="M72" s="132"/>
      <c r="N72" s="132"/>
      <c r="O72" s="132"/>
      <c r="P72" s="1641"/>
      <c r="Q72" s="900"/>
      <c r="R72" s="132"/>
    </row>
    <row r="73" spans="1:18" s="890" customFormat="1" ht="15" hidden="1" customHeight="1">
      <c r="A73" s="1531"/>
      <c r="B73" s="2166"/>
      <c r="C73" s="2167"/>
      <c r="D73" s="132"/>
      <c r="E73" s="194"/>
      <c r="F73" s="132"/>
      <c r="G73" s="860"/>
      <c r="H73" s="898"/>
      <c r="I73" s="132"/>
      <c r="J73" s="898"/>
      <c r="K73" s="898"/>
      <c r="L73" s="853"/>
      <c r="M73" s="132"/>
      <c r="N73" s="132"/>
      <c r="O73" s="132"/>
      <c r="P73" s="1641"/>
      <c r="Q73" s="900"/>
      <c r="R73" s="132"/>
    </row>
    <row r="74" spans="1:18" s="890" customFormat="1" ht="15" customHeight="1">
      <c r="A74" s="1531"/>
      <c r="B74" s="2166">
        <v>44</v>
      </c>
      <c r="C74" s="2167"/>
      <c r="D74" s="132"/>
      <c r="E74" s="194"/>
      <c r="F74" s="132"/>
      <c r="G74" s="860" t="s">
        <v>53</v>
      </c>
      <c r="H74" s="898" t="s">
        <v>1244</v>
      </c>
      <c r="I74" s="132"/>
      <c r="J74" s="898" t="s">
        <v>85</v>
      </c>
      <c r="K74" s="898" t="s">
        <v>44</v>
      </c>
      <c r="L74" s="853">
        <v>2012</v>
      </c>
      <c r="M74" s="132"/>
      <c r="N74" s="132"/>
      <c r="O74" s="132" t="s">
        <v>45</v>
      </c>
      <c r="P74" s="1641">
        <v>2</v>
      </c>
      <c r="Q74" s="900">
        <v>2400000</v>
      </c>
      <c r="R74" s="132"/>
    </row>
    <row r="75" spans="1:18" s="890" customFormat="1" ht="15" customHeight="1">
      <c r="A75" s="1531"/>
      <c r="B75" s="2166">
        <v>45</v>
      </c>
      <c r="C75" s="2167"/>
      <c r="D75" s="132"/>
      <c r="E75" s="194"/>
      <c r="F75" s="132"/>
      <c r="G75" s="860" t="s">
        <v>53</v>
      </c>
      <c r="H75" s="898" t="s">
        <v>1245</v>
      </c>
      <c r="I75" s="132"/>
      <c r="J75" s="898" t="s">
        <v>85</v>
      </c>
      <c r="K75" s="898" t="s">
        <v>44</v>
      </c>
      <c r="L75" s="853">
        <v>2012</v>
      </c>
      <c r="M75" s="132"/>
      <c r="N75" s="132"/>
      <c r="O75" s="132" t="s">
        <v>45</v>
      </c>
      <c r="P75" s="1641">
        <v>1</v>
      </c>
      <c r="Q75" s="900">
        <v>1700000</v>
      </c>
      <c r="R75" s="132"/>
    </row>
    <row r="76" spans="1:18" s="890" customFormat="1" ht="15" customHeight="1">
      <c r="A76" s="1531"/>
      <c r="B76" s="2166">
        <v>46</v>
      </c>
      <c r="C76" s="2167"/>
      <c r="D76" s="132"/>
      <c r="E76" s="194"/>
      <c r="F76" s="132"/>
      <c r="G76" s="860" t="s">
        <v>260</v>
      </c>
      <c r="H76" s="898" t="s">
        <v>1246</v>
      </c>
      <c r="I76" s="132"/>
      <c r="J76" s="898" t="s">
        <v>197</v>
      </c>
      <c r="K76" s="898" t="s">
        <v>44</v>
      </c>
      <c r="L76" s="853">
        <v>2012</v>
      </c>
      <c r="M76" s="132"/>
      <c r="N76" s="132"/>
      <c r="O76" s="132" t="s">
        <v>45</v>
      </c>
      <c r="P76" s="1641">
        <v>1</v>
      </c>
      <c r="Q76" s="900">
        <v>700000</v>
      </c>
      <c r="R76" s="132"/>
    </row>
    <row r="77" spans="1:18" s="890" customFormat="1" ht="19.5" customHeight="1">
      <c r="A77" s="1531"/>
      <c r="B77" s="2166">
        <v>47</v>
      </c>
      <c r="C77" s="2167"/>
      <c r="D77" s="132"/>
      <c r="E77" s="194"/>
      <c r="F77" s="132"/>
      <c r="G77" s="860" t="s">
        <v>260</v>
      </c>
      <c r="H77" s="898" t="s">
        <v>1247</v>
      </c>
      <c r="I77" s="132"/>
      <c r="J77" s="898" t="s">
        <v>197</v>
      </c>
      <c r="K77" s="898" t="s">
        <v>44</v>
      </c>
      <c r="L77" s="853">
        <v>2012</v>
      </c>
      <c r="M77" s="132"/>
      <c r="N77" s="132"/>
      <c r="O77" s="132" t="s">
        <v>45</v>
      </c>
      <c r="P77" s="1641">
        <v>1</v>
      </c>
      <c r="Q77" s="900">
        <v>1500000</v>
      </c>
      <c r="R77" s="132"/>
    </row>
    <row r="78" spans="1:18" s="890" customFormat="1" ht="19.5" customHeight="1">
      <c r="A78" s="1531"/>
      <c r="B78" s="2166">
        <v>48</v>
      </c>
      <c r="C78" s="2167"/>
      <c r="D78" s="132"/>
      <c r="E78" s="194"/>
      <c r="F78" s="132"/>
      <c r="G78" s="860" t="s">
        <v>1197</v>
      </c>
      <c r="H78" s="898" t="s">
        <v>1248</v>
      </c>
      <c r="I78" s="132"/>
      <c r="J78" s="898" t="s">
        <v>85</v>
      </c>
      <c r="K78" s="898" t="s">
        <v>44</v>
      </c>
      <c r="L78" s="853">
        <v>2012</v>
      </c>
      <c r="M78" s="132"/>
      <c r="N78" s="132"/>
      <c r="O78" s="132" t="s">
        <v>45</v>
      </c>
      <c r="P78" s="1641">
        <v>1</v>
      </c>
      <c r="Q78" s="900">
        <v>5000000</v>
      </c>
      <c r="R78" s="132"/>
    </row>
    <row r="79" spans="1:18" s="890" customFormat="1" ht="19.5" customHeight="1">
      <c r="A79" s="1531"/>
      <c r="B79" s="2166">
        <v>49</v>
      </c>
      <c r="C79" s="2167"/>
      <c r="D79" s="132"/>
      <c r="E79" s="194"/>
      <c r="F79" s="132"/>
      <c r="G79" s="860" t="s">
        <v>417</v>
      </c>
      <c r="H79" s="898" t="s">
        <v>1249</v>
      </c>
      <c r="I79" s="132"/>
      <c r="J79" s="898" t="s">
        <v>85</v>
      </c>
      <c r="K79" s="898" t="s">
        <v>44</v>
      </c>
      <c r="L79" s="853">
        <v>2012</v>
      </c>
      <c r="M79" s="132"/>
      <c r="N79" s="132"/>
      <c r="O79" s="132" t="s">
        <v>45</v>
      </c>
      <c r="P79" s="1641">
        <v>1</v>
      </c>
      <c r="Q79" s="900">
        <v>3000000</v>
      </c>
      <c r="R79" s="132"/>
    </row>
    <row r="80" spans="1:18" s="890" customFormat="1" ht="19.5" hidden="1" customHeight="1">
      <c r="A80" s="1531"/>
      <c r="B80" s="2166"/>
      <c r="C80" s="2167"/>
      <c r="D80" s="132"/>
      <c r="E80" s="194"/>
      <c r="F80" s="132"/>
      <c r="G80" s="860"/>
      <c r="H80" s="898"/>
      <c r="I80" s="132"/>
      <c r="J80" s="898"/>
      <c r="K80" s="898"/>
      <c r="L80" s="853"/>
      <c r="M80" s="132"/>
      <c r="N80" s="132"/>
      <c r="O80" s="132"/>
      <c r="P80" s="1641"/>
      <c r="Q80" s="900"/>
      <c r="R80" s="132"/>
    </row>
    <row r="81" spans="1:21" s="890" customFormat="1" ht="20.100000000000001" hidden="1" customHeight="1">
      <c r="A81" s="1531"/>
      <c r="B81" s="2166"/>
      <c r="C81" s="2167"/>
      <c r="D81" s="132"/>
      <c r="E81" s="194"/>
      <c r="F81" s="132"/>
      <c r="G81" s="860"/>
      <c r="H81" s="898"/>
      <c r="I81" s="132"/>
      <c r="J81" s="898"/>
      <c r="K81" s="898"/>
      <c r="L81" s="853"/>
      <c r="M81" s="132"/>
      <c r="N81" s="132"/>
      <c r="O81" s="132"/>
      <c r="P81" s="1641"/>
      <c r="Q81" s="900"/>
      <c r="R81" s="132"/>
    </row>
    <row r="82" spans="1:21" s="890" customFormat="1" ht="20.100000000000001" hidden="1" customHeight="1">
      <c r="A82" s="1531"/>
      <c r="B82" s="2166"/>
      <c r="C82" s="2167"/>
      <c r="D82" s="198"/>
      <c r="E82" s="194"/>
      <c r="F82" s="198"/>
      <c r="G82" s="851"/>
      <c r="H82" s="852"/>
      <c r="I82" s="852"/>
      <c r="J82" s="852"/>
      <c r="K82" s="852"/>
      <c r="L82" s="853"/>
      <c r="M82" s="198"/>
      <c r="N82" s="198"/>
      <c r="O82" s="198"/>
      <c r="P82" s="1652"/>
      <c r="Q82" s="1008"/>
      <c r="R82" s="132"/>
    </row>
    <row r="83" spans="1:21" s="890" customFormat="1" ht="20.100000000000001" hidden="1" customHeight="1">
      <c r="A83" s="1531"/>
      <c r="B83" s="2166"/>
      <c r="C83" s="2167"/>
      <c r="D83" s="214"/>
      <c r="E83" s="922"/>
      <c r="F83" s="198"/>
      <c r="G83" s="851"/>
      <c r="H83" s="985"/>
      <c r="I83" s="852"/>
      <c r="J83" s="852"/>
      <c r="K83" s="852"/>
      <c r="L83" s="853"/>
      <c r="M83" s="198"/>
      <c r="N83" s="198"/>
      <c r="O83" s="198"/>
      <c r="P83" s="1652"/>
      <c r="Q83" s="813"/>
      <c r="R83" s="985"/>
    </row>
    <row r="84" spans="1:21" s="1531" customFormat="1" ht="20.100000000000001" hidden="1" customHeight="1">
      <c r="B84" s="2166"/>
      <c r="C84" s="2167"/>
      <c r="D84" s="865"/>
      <c r="E84" s="928"/>
      <c r="F84" s="929"/>
      <c r="G84" s="861"/>
      <c r="H84" s="862"/>
      <c r="I84" s="863"/>
      <c r="J84" s="863"/>
      <c r="K84" s="863"/>
      <c r="L84" s="864"/>
      <c r="M84" s="865"/>
      <c r="N84" s="865"/>
      <c r="O84" s="865"/>
      <c r="P84" s="1651"/>
      <c r="Q84" s="866"/>
      <c r="R84" s="846"/>
      <c r="S84" s="922"/>
    </row>
    <row r="85" spans="1:21" s="1531" customFormat="1" ht="20.100000000000001" hidden="1" customHeight="1">
      <c r="B85" s="2166"/>
      <c r="C85" s="2167"/>
      <c r="D85" s="897"/>
      <c r="E85" s="1009"/>
      <c r="F85" s="132"/>
      <c r="G85" s="860"/>
      <c r="H85" s="846"/>
      <c r="I85" s="847"/>
      <c r="J85" s="852"/>
      <c r="K85" s="852"/>
      <c r="L85" s="848"/>
      <c r="M85" s="214"/>
      <c r="N85" s="214"/>
      <c r="O85" s="214"/>
      <c r="P85" s="1536"/>
      <c r="Q85" s="823"/>
      <c r="R85" s="985"/>
    </row>
    <row r="86" spans="1:21" s="764" customFormat="1" ht="21.75" customHeight="1">
      <c r="B86" s="2166">
        <v>56</v>
      </c>
      <c r="C86" s="2167"/>
      <c r="D86" s="198"/>
      <c r="E86" s="865"/>
      <c r="F86" s="198"/>
      <c r="G86" s="845" t="s">
        <v>176</v>
      </c>
      <c r="H86" s="846" t="s">
        <v>1252</v>
      </c>
      <c r="I86" s="847"/>
      <c r="J86" s="847" t="s">
        <v>85</v>
      </c>
      <c r="K86" s="847" t="s">
        <v>44</v>
      </c>
      <c r="L86" s="848">
        <v>2012</v>
      </c>
      <c r="M86" s="214"/>
      <c r="N86" s="214"/>
      <c r="O86" s="214" t="s">
        <v>45</v>
      </c>
      <c r="P86" s="1536">
        <v>1</v>
      </c>
      <c r="Q86" s="823">
        <v>60000000</v>
      </c>
      <c r="R86" s="846"/>
      <c r="T86" s="931"/>
      <c r="U86" s="931"/>
    </row>
    <row r="87" spans="1:21" s="1578" customFormat="1" ht="20.100000000000001" hidden="1" customHeight="1">
      <c r="B87" s="1988"/>
      <c r="C87" s="1989"/>
      <c r="D87" s="775"/>
      <c r="E87" s="772"/>
      <c r="F87" s="776"/>
      <c r="G87" s="777"/>
      <c r="H87" s="819"/>
      <c r="I87" s="783"/>
      <c r="J87" s="779"/>
      <c r="K87" s="779"/>
      <c r="L87" s="780"/>
      <c r="M87" s="775"/>
      <c r="N87" s="775"/>
      <c r="O87" s="775"/>
      <c r="P87" s="1654"/>
      <c r="Q87" s="823"/>
      <c r="R87" s="819"/>
    </row>
    <row r="88" spans="1:21" s="1578" customFormat="1" ht="20.100000000000001" hidden="1" customHeight="1">
      <c r="B88" s="1988"/>
      <c r="C88" s="1989"/>
      <c r="D88" s="775"/>
      <c r="E88" s="772"/>
      <c r="F88" s="776"/>
      <c r="G88" s="777"/>
      <c r="H88" s="819"/>
      <c r="I88" s="783"/>
      <c r="J88" s="779"/>
      <c r="K88" s="779"/>
      <c r="L88" s="780"/>
      <c r="M88" s="775"/>
      <c r="N88" s="775"/>
      <c r="O88" s="775"/>
      <c r="P88" s="1654"/>
      <c r="Q88" s="823"/>
      <c r="R88" s="819"/>
    </row>
    <row r="89" spans="1:21" s="1578" customFormat="1" ht="20.100000000000001" hidden="1" customHeight="1">
      <c r="B89" s="1988"/>
      <c r="C89" s="1989"/>
      <c r="D89" s="775"/>
      <c r="E89" s="772"/>
      <c r="F89" s="776"/>
      <c r="G89" s="996"/>
      <c r="H89" s="1069"/>
      <c r="I89" s="995"/>
      <c r="J89" s="1069"/>
      <c r="K89" s="1069"/>
      <c r="L89" s="780"/>
      <c r="M89" s="995"/>
      <c r="N89" s="995"/>
      <c r="O89" s="995"/>
      <c r="P89" s="1644"/>
      <c r="Q89" s="827"/>
      <c r="R89" s="995"/>
    </row>
    <row r="90" spans="1:21" s="1578" customFormat="1" ht="21.75" hidden="1" customHeight="1">
      <c r="B90" s="1988"/>
      <c r="C90" s="1989"/>
      <c r="D90" s="775"/>
      <c r="E90" s="772"/>
      <c r="F90" s="776"/>
      <c r="G90" s="777"/>
      <c r="H90" s="819"/>
      <c r="I90" s="783"/>
      <c r="J90" s="779"/>
      <c r="K90" s="779"/>
      <c r="L90" s="780"/>
      <c r="M90" s="775"/>
      <c r="N90" s="775"/>
      <c r="O90" s="775"/>
      <c r="P90" s="1654"/>
      <c r="Q90" s="827"/>
      <c r="R90" s="819"/>
    </row>
    <row r="91" spans="1:21" s="1577" customFormat="1" ht="20.100000000000001" hidden="1" customHeight="1">
      <c r="A91" s="1575"/>
      <c r="B91" s="2172"/>
      <c r="C91" s="2173"/>
      <c r="D91" s="1263"/>
      <c r="E91" s="1587"/>
      <c r="F91" s="1263"/>
      <c r="G91" s="1588"/>
      <c r="H91" s="1589"/>
      <c r="I91" s="1263"/>
      <c r="J91" s="1590"/>
      <c r="K91" s="1590"/>
      <c r="L91" s="1262"/>
      <c r="M91" s="1263"/>
      <c r="N91" s="1263"/>
      <c r="O91" s="1263"/>
      <c r="P91" s="1653"/>
      <c r="Q91" s="1591"/>
      <c r="R91" s="995"/>
      <c r="S91" s="1582"/>
    </row>
    <row r="92" spans="1:21" s="890" customFormat="1" ht="21.75" customHeight="1">
      <c r="A92" s="1531"/>
      <c r="B92" s="1601"/>
      <c r="C92" s="1601"/>
      <c r="D92" s="233"/>
      <c r="E92" s="233"/>
      <c r="F92" s="194"/>
      <c r="G92" s="909"/>
      <c r="H92" s="913"/>
      <c r="I92" s="233"/>
      <c r="J92" s="233"/>
      <c r="K92" s="233"/>
      <c r="L92" s="993"/>
      <c r="M92" s="233"/>
      <c r="N92" s="1921" t="s">
        <v>724</v>
      </c>
      <c r="O92" s="1922"/>
      <c r="P92" s="1029">
        <f>SUM(P71:P91)</f>
        <v>8</v>
      </c>
      <c r="Q92" s="1030">
        <f>SUM(Q71:Q91)</f>
        <v>74300000</v>
      </c>
      <c r="R92" s="233"/>
      <c r="S92" s="914"/>
    </row>
    <row r="93" spans="1:21" s="890" customFormat="1" ht="20.100000000000001" customHeight="1">
      <c r="B93" s="1015"/>
      <c r="D93" s="1016"/>
      <c r="E93" s="1016"/>
      <c r="F93" s="1016"/>
      <c r="G93" s="1017" t="s">
        <v>711</v>
      </c>
      <c r="H93" s="1018"/>
      <c r="I93" s="1019"/>
      <c r="K93" s="1020"/>
      <c r="L93" s="1031"/>
      <c r="M93" s="1022"/>
      <c r="N93" s="1921" t="s">
        <v>703</v>
      </c>
      <c r="O93" s="1922"/>
      <c r="P93" s="911">
        <f>P92+P64+P33</f>
        <v>15</v>
      </c>
      <c r="Q93" s="941">
        <f>Q92+Q64+Q33</f>
        <v>142047991</v>
      </c>
      <c r="R93" s="1032"/>
    </row>
    <row r="94" spans="1:21" s="873" customFormat="1" ht="18.75" customHeight="1">
      <c r="B94" s="1091"/>
      <c r="D94" s="1939" t="s">
        <v>867</v>
      </c>
      <c r="E94" s="1939"/>
      <c r="F94" s="1939"/>
      <c r="G94" s="1939"/>
      <c r="H94" s="1092"/>
      <c r="I94" s="1896"/>
      <c r="J94" s="1951"/>
      <c r="K94" s="1951"/>
      <c r="L94" s="1093"/>
      <c r="M94" s="1896" t="str">
        <f>'B - P.B'!M119:P119</f>
        <v>Jakarta, 1 Juli 2015</v>
      </c>
      <c r="N94" s="1896"/>
      <c r="O94" s="1896"/>
      <c r="P94" s="1896"/>
      <c r="Q94" s="1094"/>
      <c r="R94" s="1095"/>
    </row>
    <row r="95" spans="1:21" s="873" customFormat="1" ht="18.75" customHeight="1">
      <c r="B95" s="1091"/>
      <c r="D95" s="1948" t="s">
        <v>723</v>
      </c>
      <c r="E95" s="1948"/>
      <c r="F95" s="1948"/>
      <c r="G95" s="1948"/>
      <c r="H95" s="1096"/>
      <c r="I95" s="1606"/>
      <c r="J95" s="1606"/>
      <c r="K95" s="1606"/>
      <c r="L95" s="1093"/>
      <c r="M95" s="1896" t="str">
        <f>'B - P.B'!M120:P120</f>
        <v>Pengurus Barang</v>
      </c>
      <c r="N95" s="1897"/>
      <c r="O95" s="1897"/>
      <c r="P95" s="1897"/>
      <c r="Q95" s="1094"/>
      <c r="R95" s="1095"/>
    </row>
    <row r="96" spans="1:21" s="873" customFormat="1" ht="27" customHeight="1">
      <c r="B96" s="1091"/>
      <c r="D96" s="1949"/>
      <c r="E96" s="1949"/>
      <c r="F96" s="1949"/>
      <c r="G96" s="1949"/>
      <c r="H96" s="1101"/>
      <c r="I96" s="1607"/>
      <c r="J96" s="1607"/>
      <c r="K96" s="1607"/>
      <c r="L96" s="1093"/>
      <c r="M96" s="1904"/>
      <c r="N96" s="1904"/>
      <c r="O96" s="1904"/>
      <c r="P96" s="1904"/>
      <c r="Q96" s="1094"/>
      <c r="R96" s="1095"/>
    </row>
    <row r="97" spans="2:18" s="873" customFormat="1" ht="18.75" customHeight="1">
      <c r="B97" s="1103"/>
      <c r="D97" s="1950" t="s">
        <v>866</v>
      </c>
      <c r="E97" s="1950"/>
      <c r="F97" s="1950"/>
      <c r="G97" s="1950"/>
      <c r="H97" s="1104"/>
      <c r="I97" s="1602"/>
      <c r="J97" s="1602"/>
      <c r="K97" s="1602"/>
      <c r="L97" s="1093"/>
      <c r="M97" s="1962" t="s">
        <v>1131</v>
      </c>
      <c r="N97" s="1905"/>
      <c r="O97" s="1905"/>
      <c r="P97" s="1905"/>
      <c r="Q97" s="1094"/>
      <c r="R97" s="1095"/>
    </row>
    <row r="98" spans="2:18" s="873" customFormat="1" ht="18.75" customHeight="1">
      <c r="B98" s="1091"/>
      <c r="D98" s="1947" t="s">
        <v>913</v>
      </c>
      <c r="E98" s="1947"/>
      <c r="F98" s="1947"/>
      <c r="G98" s="1947"/>
      <c r="H98" s="1106"/>
      <c r="I98" s="1603"/>
      <c r="J98" s="1603"/>
      <c r="K98" s="1603"/>
      <c r="L98" s="1093"/>
      <c r="M98" s="1907" t="s">
        <v>1132</v>
      </c>
      <c r="N98" s="1907"/>
      <c r="O98" s="1907"/>
      <c r="P98" s="1907"/>
      <c r="Q98" s="1094"/>
      <c r="R98" s="1095"/>
    </row>
    <row r="102" spans="2:18">
      <c r="G102" s="947"/>
    </row>
  </sheetData>
  <mergeCells count="133">
    <mergeCell ref="D96:G96"/>
    <mergeCell ref="M96:P96"/>
    <mergeCell ref="D97:G97"/>
    <mergeCell ref="M97:P97"/>
    <mergeCell ref="D98:G98"/>
    <mergeCell ref="M98:P98"/>
    <mergeCell ref="N92:O92"/>
    <mergeCell ref="N93:O93"/>
    <mergeCell ref="D94:G94"/>
    <mergeCell ref="I94:K94"/>
    <mergeCell ref="M94:P94"/>
    <mergeCell ref="D95:G95"/>
    <mergeCell ref="M95:P95"/>
    <mergeCell ref="B86:C86"/>
    <mergeCell ref="B87:C87"/>
    <mergeCell ref="B88:C88"/>
    <mergeCell ref="B89:C89"/>
    <mergeCell ref="B90:C90"/>
    <mergeCell ref="B91:C91"/>
    <mergeCell ref="B80:C80"/>
    <mergeCell ref="B81:C81"/>
    <mergeCell ref="B82:C82"/>
    <mergeCell ref="B83:C83"/>
    <mergeCell ref="B84:C84"/>
    <mergeCell ref="B85:C85"/>
    <mergeCell ref="B74:C74"/>
    <mergeCell ref="B75:C75"/>
    <mergeCell ref="B76:C76"/>
    <mergeCell ref="B77:C77"/>
    <mergeCell ref="B78:C78"/>
    <mergeCell ref="B79:C79"/>
    <mergeCell ref="B69:C69"/>
    <mergeCell ref="E69:F69"/>
    <mergeCell ref="B70:R70"/>
    <mergeCell ref="B71:C71"/>
    <mergeCell ref="B72:C72"/>
    <mergeCell ref="B73:C73"/>
    <mergeCell ref="R66:R68"/>
    <mergeCell ref="B67:C68"/>
    <mergeCell ref="D67:D68"/>
    <mergeCell ref="E67:F68"/>
    <mergeCell ref="G67:G68"/>
    <mergeCell ref="H67:H68"/>
    <mergeCell ref="I67:I68"/>
    <mergeCell ref="K66:K68"/>
    <mergeCell ref="L66:L68"/>
    <mergeCell ref="M66:M68"/>
    <mergeCell ref="N66:N68"/>
    <mergeCell ref="O66:O68"/>
    <mergeCell ref="P66:Q67"/>
    <mergeCell ref="B61:C61"/>
    <mergeCell ref="B62:C62"/>
    <mergeCell ref="B63:C63"/>
    <mergeCell ref="B66:F66"/>
    <mergeCell ref="G66:I66"/>
    <mergeCell ref="J66:J68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38:C38"/>
    <mergeCell ref="E38:F38"/>
    <mergeCell ref="B39:R39"/>
    <mergeCell ref="B40:C40"/>
    <mergeCell ref="B41:C41"/>
    <mergeCell ref="B42:C42"/>
    <mergeCell ref="M35:M37"/>
    <mergeCell ref="N35:N37"/>
    <mergeCell ref="O35:O37"/>
    <mergeCell ref="P35:Q36"/>
    <mergeCell ref="R35:R37"/>
    <mergeCell ref="B36:C37"/>
    <mergeCell ref="D36:D37"/>
    <mergeCell ref="E36:F37"/>
    <mergeCell ref="G36:G37"/>
    <mergeCell ref="H36:H37"/>
    <mergeCell ref="B32:C32"/>
    <mergeCell ref="B35:F35"/>
    <mergeCell ref="G35:I35"/>
    <mergeCell ref="J35:J37"/>
    <mergeCell ref="K35:K37"/>
    <mergeCell ref="L35:L37"/>
    <mergeCell ref="I36:I37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B15:C15"/>
    <mergeCell ref="E15:F15"/>
    <mergeCell ref="B16:R16"/>
    <mergeCell ref="B17:C17"/>
    <mergeCell ref="B18:C18"/>
    <mergeCell ref="B19:C19"/>
    <mergeCell ref="P12:Q13"/>
    <mergeCell ref="R12:R14"/>
    <mergeCell ref="B13:C14"/>
    <mergeCell ref="D13:D14"/>
    <mergeCell ref="E13:F14"/>
    <mergeCell ref="G13:G14"/>
    <mergeCell ref="H13:H14"/>
    <mergeCell ref="I13:I14"/>
    <mergeCell ref="B1:R1"/>
    <mergeCell ref="B2:R2"/>
    <mergeCell ref="B12:F12"/>
    <mergeCell ref="G12:I12"/>
    <mergeCell ref="J12:J14"/>
    <mergeCell ref="K12:K14"/>
    <mergeCell ref="L12:L14"/>
    <mergeCell ref="M12:M14"/>
    <mergeCell ref="N12:N14"/>
    <mergeCell ref="O12:O14"/>
  </mergeCells>
  <pageMargins left="0.3" right="0" top="0.8" bottom="0.5" header="0.31496062992126" footer="0.31496062992126"/>
  <pageSetup paperSize="5" scale="80" orientation="landscape" r:id="rId1"/>
  <headerFooter>
    <oddFooter>&amp;C&amp;8Page &amp;P
&amp;A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A1:U99"/>
  <sheetViews>
    <sheetView workbookViewId="0">
      <selection activeCell="M23" sqref="M23:AA25"/>
    </sheetView>
  </sheetViews>
  <sheetFormatPr defaultRowHeight="11.25"/>
  <cols>
    <col min="1" max="1" width="3" style="890" customWidth="1"/>
    <col min="2" max="2" width="2.85546875" style="890" customWidth="1"/>
    <col min="3" max="3" width="1.7109375" style="890" customWidth="1"/>
    <col min="4" max="4" width="10.85546875" style="890" customWidth="1"/>
    <col min="5" max="5" width="11" style="890" customWidth="1"/>
    <col min="6" max="6" width="1.28515625" style="890" customWidth="1"/>
    <col min="7" max="7" width="27.140625" style="890" customWidth="1"/>
    <col min="8" max="8" width="21" style="1039" customWidth="1"/>
    <col min="9" max="9" width="15.7109375" style="1040" customWidth="1"/>
    <col min="10" max="13" width="9.42578125" style="890" customWidth="1"/>
    <col min="14" max="14" width="7.7109375" style="890" customWidth="1"/>
    <col min="15" max="15" width="9.42578125" style="890" customWidth="1"/>
    <col min="16" max="16" width="8" style="890" customWidth="1"/>
    <col min="17" max="17" width="20.42578125" style="1037" customWidth="1"/>
    <col min="18" max="18" width="19.140625" style="890" customWidth="1"/>
    <col min="19" max="16384" width="9.140625" style="890"/>
  </cols>
  <sheetData>
    <row r="1" spans="1:18" ht="20.100000000000001" customHeight="1">
      <c r="A1" s="876"/>
      <c r="B1" s="1923" t="s">
        <v>706</v>
      </c>
      <c r="C1" s="1923"/>
      <c r="D1" s="1923"/>
      <c r="E1" s="1923"/>
      <c r="F1" s="1923"/>
      <c r="G1" s="1923"/>
      <c r="H1" s="1923"/>
      <c r="I1" s="1923"/>
      <c r="J1" s="1923"/>
      <c r="K1" s="1923"/>
      <c r="L1" s="1923"/>
      <c r="M1" s="1923"/>
      <c r="N1" s="1923"/>
      <c r="O1" s="1923"/>
      <c r="P1" s="1923"/>
      <c r="Q1" s="1923"/>
      <c r="R1" s="1923"/>
    </row>
    <row r="2" spans="1:18" ht="20.100000000000001" customHeight="1">
      <c r="A2" s="876"/>
      <c r="B2" s="1924" t="s">
        <v>707</v>
      </c>
      <c r="C2" s="1924"/>
      <c r="D2" s="1924"/>
      <c r="E2" s="1924"/>
      <c r="F2" s="1924"/>
      <c r="G2" s="1924"/>
      <c r="H2" s="1924"/>
      <c r="I2" s="1924"/>
      <c r="J2" s="1924"/>
      <c r="K2" s="1924"/>
      <c r="L2" s="1924"/>
      <c r="M2" s="1924"/>
      <c r="N2" s="1924"/>
      <c r="O2" s="1924"/>
      <c r="P2" s="1924"/>
      <c r="Q2" s="1924"/>
      <c r="R2" s="1924"/>
    </row>
    <row r="3" spans="1:18" ht="15" customHeight="1">
      <c r="A3" s="876"/>
      <c r="B3" s="874" t="str">
        <f>'B - UKS II'!B3</f>
        <v>Provinsi</v>
      </c>
      <c r="C3" s="874"/>
      <c r="D3" s="874"/>
      <c r="E3" s="874"/>
      <c r="F3" s="875" t="s">
        <v>1</v>
      </c>
      <c r="G3" s="876" t="str">
        <f>'B - UKS II'!G3</f>
        <v>DAERAH KHUSUS IBUKOTA JAKARTA</v>
      </c>
      <c r="H3" s="876"/>
      <c r="I3" s="876"/>
      <c r="J3" s="876"/>
      <c r="K3" s="876"/>
      <c r="L3" s="876"/>
      <c r="M3" s="876"/>
      <c r="N3" s="876"/>
      <c r="O3" s="876"/>
      <c r="P3" s="876"/>
      <c r="Q3" s="1038"/>
      <c r="R3" s="876"/>
    </row>
    <row r="4" spans="1:18" ht="15" customHeight="1">
      <c r="A4" s="876"/>
      <c r="B4" s="874" t="str">
        <f>'B - UKS II'!B4</f>
        <v>Kab./Kota</v>
      </c>
      <c r="C4" s="874"/>
      <c r="D4" s="874"/>
      <c r="E4" s="874"/>
      <c r="F4" s="875" t="s">
        <v>1</v>
      </c>
      <c r="G4" s="876" t="str">
        <f>'B - UKS II'!G4</f>
        <v>KOTA JAKARTA TIMUR</v>
      </c>
      <c r="H4" s="876"/>
      <c r="I4" s="876"/>
      <c r="J4" s="876"/>
      <c r="K4" s="876"/>
      <c r="L4" s="876"/>
      <c r="M4" s="876"/>
      <c r="N4" s="876"/>
      <c r="O4" s="876"/>
      <c r="P4" s="876"/>
      <c r="Q4" s="1038"/>
      <c r="R4" s="876"/>
    </row>
    <row r="5" spans="1:18" ht="15" customHeight="1">
      <c r="A5" s="876"/>
      <c r="B5" s="874" t="str">
        <f>'B - UKS II'!B5</f>
        <v>Bidang</v>
      </c>
      <c r="C5" s="874"/>
      <c r="D5" s="874"/>
      <c r="E5" s="874"/>
      <c r="F5" s="875" t="s">
        <v>1</v>
      </c>
      <c r="G5" s="876" t="str">
        <f>'B - UKS II'!G5</f>
        <v>BIDANG KESEHATAN</v>
      </c>
      <c r="H5" s="876"/>
      <c r="I5" s="876"/>
      <c r="J5" s="876"/>
      <c r="K5" s="876"/>
      <c r="L5" s="876"/>
      <c r="M5" s="876"/>
      <c r="N5" s="876"/>
      <c r="O5" s="876"/>
      <c r="P5" s="876"/>
      <c r="Q5" s="1038"/>
      <c r="R5" s="876"/>
    </row>
    <row r="6" spans="1:18" ht="15" customHeight="1">
      <c r="A6" s="876"/>
      <c r="B6" s="874" t="str">
        <f>'B - UKS II'!B6</f>
        <v>Unit Organisasi</v>
      </c>
      <c r="C6" s="874"/>
      <c r="D6" s="874"/>
      <c r="E6" s="874"/>
      <c r="F6" s="875" t="s">
        <v>1</v>
      </c>
      <c r="G6" s="876" t="str">
        <f>'B - UKS II'!G6</f>
        <v>SUDIN KESEHATAN MASYARAKAT</v>
      </c>
      <c r="H6" s="876"/>
      <c r="I6" s="876"/>
      <c r="J6" s="876"/>
      <c r="K6" s="876"/>
      <c r="L6" s="876"/>
      <c r="M6" s="876"/>
      <c r="N6" s="876"/>
      <c r="O6" s="876"/>
      <c r="P6" s="876"/>
      <c r="Q6" s="1038"/>
      <c r="R6" s="876"/>
    </row>
    <row r="7" spans="1:18" ht="15" customHeight="1">
      <c r="A7" s="876"/>
      <c r="B7" s="874" t="str">
        <f>'B - UKS II'!B7</f>
        <v>Sub Unit Organisasi</v>
      </c>
      <c r="C7" s="874"/>
      <c r="D7" s="874"/>
      <c r="E7" s="874"/>
      <c r="F7" s="875" t="s">
        <v>1</v>
      </c>
      <c r="G7" s="876" t="str">
        <f>'B - UKS II'!G7</f>
        <v>PKM KEC. MATRAMAN</v>
      </c>
      <c r="H7" s="876"/>
      <c r="I7" s="876"/>
      <c r="J7" s="876"/>
      <c r="K7" s="876"/>
      <c r="L7" s="876"/>
      <c r="M7" s="876"/>
      <c r="N7" s="876"/>
      <c r="O7" s="876"/>
      <c r="P7" s="876"/>
      <c r="Q7" s="1038"/>
      <c r="R7" s="876"/>
    </row>
    <row r="8" spans="1:18" ht="15" customHeight="1">
      <c r="A8" s="876"/>
      <c r="B8" s="874" t="str">
        <f>'B - UKS II'!B8</f>
        <v>U P B</v>
      </c>
      <c r="C8" s="874"/>
      <c r="D8" s="874"/>
      <c r="E8" s="874"/>
      <c r="F8" s="875" t="s">
        <v>1</v>
      </c>
      <c r="G8" s="876" t="s">
        <v>720</v>
      </c>
      <c r="H8" s="876"/>
      <c r="I8" s="876" t="s">
        <v>711</v>
      </c>
      <c r="J8" s="876"/>
      <c r="K8" s="876"/>
      <c r="L8" s="876"/>
      <c r="M8" s="876"/>
      <c r="N8" s="876"/>
      <c r="O8" s="876"/>
      <c r="P8" s="876"/>
      <c r="Q8" s="1038"/>
      <c r="R8" s="876"/>
    </row>
    <row r="9" spans="1:18" ht="15" customHeight="1">
      <c r="A9" s="876"/>
      <c r="B9" s="874" t="str">
        <f>'B - UKS II'!B9</f>
        <v xml:space="preserve">NO. KODE LOKASI </v>
      </c>
      <c r="C9" s="874"/>
      <c r="D9" s="874"/>
      <c r="E9" s="874"/>
      <c r="F9" s="875" t="s">
        <v>1</v>
      </c>
      <c r="G9" s="876"/>
      <c r="H9" s="876"/>
      <c r="I9" s="876"/>
      <c r="J9" s="876"/>
      <c r="K9" s="876"/>
      <c r="L9" s="876"/>
      <c r="M9" s="876"/>
      <c r="N9" s="876"/>
      <c r="O9" s="876"/>
      <c r="P9" s="876"/>
      <c r="Q9" s="1038"/>
      <c r="R9" s="876"/>
    </row>
    <row r="10" spans="1:18" ht="6" customHeight="1"/>
    <row r="11" spans="1:18" ht="3" customHeight="1"/>
    <row r="12" spans="1:18" s="1531" customFormat="1" ht="29.25" customHeight="1">
      <c r="B12" s="2153" t="s">
        <v>10</v>
      </c>
      <c r="C12" s="2153"/>
      <c r="D12" s="2153"/>
      <c r="E12" s="2153"/>
      <c r="F12" s="2153"/>
      <c r="G12" s="2153" t="s">
        <v>11</v>
      </c>
      <c r="H12" s="2153"/>
      <c r="I12" s="2153"/>
      <c r="J12" s="2153" t="s">
        <v>15</v>
      </c>
      <c r="K12" s="2153" t="s">
        <v>13</v>
      </c>
      <c r="L12" s="2153" t="s">
        <v>700</v>
      </c>
      <c r="M12" s="2153" t="s">
        <v>701</v>
      </c>
      <c r="N12" s="2153" t="s">
        <v>16</v>
      </c>
      <c r="O12" s="2153" t="s">
        <v>702</v>
      </c>
      <c r="P12" s="2153" t="s">
        <v>12</v>
      </c>
      <c r="Q12" s="2153"/>
      <c r="R12" s="2153" t="s">
        <v>17</v>
      </c>
    </row>
    <row r="13" spans="1:18" s="1531" customFormat="1" ht="29.25" customHeight="1">
      <c r="B13" s="2153" t="s">
        <v>18</v>
      </c>
      <c r="C13" s="2153"/>
      <c r="D13" s="2153" t="s">
        <v>19</v>
      </c>
      <c r="E13" s="2153" t="s">
        <v>20</v>
      </c>
      <c r="F13" s="2153"/>
      <c r="G13" s="2153" t="s">
        <v>21</v>
      </c>
      <c r="H13" s="2153" t="s">
        <v>14</v>
      </c>
      <c r="I13" s="2153" t="s">
        <v>505</v>
      </c>
      <c r="J13" s="2153"/>
      <c r="K13" s="2153"/>
      <c r="L13" s="2153"/>
      <c r="M13" s="2153"/>
      <c r="N13" s="2153"/>
      <c r="O13" s="2153"/>
      <c r="P13" s="2153"/>
      <c r="Q13" s="2153"/>
      <c r="R13" s="2153"/>
    </row>
    <row r="14" spans="1:18" s="1531" customFormat="1" ht="29.25" customHeight="1">
      <c r="B14" s="2153"/>
      <c r="C14" s="2153"/>
      <c r="D14" s="2153"/>
      <c r="E14" s="2153"/>
      <c r="F14" s="2153"/>
      <c r="G14" s="2153"/>
      <c r="H14" s="2153"/>
      <c r="I14" s="2153"/>
      <c r="J14" s="2153"/>
      <c r="K14" s="2153"/>
      <c r="L14" s="2153"/>
      <c r="M14" s="2153"/>
      <c r="N14" s="2153"/>
      <c r="O14" s="2153"/>
      <c r="P14" s="1640" t="s">
        <v>22</v>
      </c>
      <c r="Q14" s="1640" t="s">
        <v>23</v>
      </c>
      <c r="R14" s="2153"/>
    </row>
    <row r="15" spans="1:18" s="1531" customFormat="1" ht="20.100000000000001" customHeight="1">
      <c r="B15" s="2160" t="s">
        <v>24</v>
      </c>
      <c r="C15" s="2161"/>
      <c r="D15" s="1649" t="s">
        <v>25</v>
      </c>
      <c r="E15" s="1916" t="s">
        <v>26</v>
      </c>
      <c r="F15" s="1917"/>
      <c r="G15" s="887" t="s">
        <v>27</v>
      </c>
      <c r="H15" s="887" t="s">
        <v>28</v>
      </c>
      <c r="I15" s="887" t="s">
        <v>29</v>
      </c>
      <c r="J15" s="887" t="s">
        <v>30</v>
      </c>
      <c r="K15" s="887" t="s">
        <v>31</v>
      </c>
      <c r="L15" s="887" t="s">
        <v>32</v>
      </c>
      <c r="M15" s="887" t="s">
        <v>33</v>
      </c>
      <c r="N15" s="887" t="s">
        <v>34</v>
      </c>
      <c r="O15" s="887" t="s">
        <v>35</v>
      </c>
      <c r="P15" s="887" t="s">
        <v>36</v>
      </c>
      <c r="Q15" s="1033" t="s">
        <v>37</v>
      </c>
      <c r="R15" s="887" t="s">
        <v>38</v>
      </c>
    </row>
    <row r="16" spans="1:18" ht="12.75" customHeight="1">
      <c r="A16" s="1531"/>
      <c r="B16" s="1915"/>
      <c r="C16" s="1913"/>
      <c r="D16" s="1913"/>
      <c r="E16" s="1913"/>
      <c r="F16" s="1913"/>
      <c r="G16" s="1913"/>
      <c r="H16" s="1913"/>
      <c r="I16" s="1913"/>
      <c r="J16" s="1913"/>
      <c r="K16" s="1913"/>
      <c r="L16" s="1913"/>
      <c r="M16" s="1913"/>
      <c r="N16" s="1913"/>
      <c r="O16" s="1913"/>
      <c r="P16" s="1913"/>
      <c r="Q16" s="1913"/>
      <c r="R16" s="1914"/>
    </row>
    <row r="17" spans="1:18" s="764" customFormat="1" ht="20.100000000000001" customHeight="1">
      <c r="B17" s="2170">
        <v>1</v>
      </c>
      <c r="C17" s="2171"/>
      <c r="D17" s="121" t="s">
        <v>266</v>
      </c>
      <c r="E17" s="892" t="s">
        <v>47</v>
      </c>
      <c r="F17" s="121"/>
      <c r="G17" s="893" t="s">
        <v>393</v>
      </c>
      <c r="H17" s="894" t="s">
        <v>515</v>
      </c>
      <c r="I17" s="121" t="s">
        <v>43</v>
      </c>
      <c r="J17" s="894" t="s">
        <v>43</v>
      </c>
      <c r="K17" s="894" t="s">
        <v>190</v>
      </c>
      <c r="L17" s="953">
        <v>1988</v>
      </c>
      <c r="M17" s="121" t="s">
        <v>43</v>
      </c>
      <c r="N17" s="121"/>
      <c r="O17" s="121" t="s">
        <v>345</v>
      </c>
      <c r="P17" s="1608">
        <v>1</v>
      </c>
      <c r="Q17" s="954">
        <v>50000</v>
      </c>
      <c r="R17" s="121"/>
    </row>
    <row r="18" spans="1:18" s="764" customFormat="1" ht="20.100000000000001" customHeight="1">
      <c r="B18" s="2166">
        <v>2</v>
      </c>
      <c r="C18" s="2167"/>
      <c r="D18" s="132" t="s">
        <v>507</v>
      </c>
      <c r="E18" s="194" t="s">
        <v>47</v>
      </c>
      <c r="F18" s="132"/>
      <c r="G18" s="860" t="s">
        <v>518</v>
      </c>
      <c r="H18" s="898" t="s">
        <v>42</v>
      </c>
      <c r="I18" s="132" t="s">
        <v>43</v>
      </c>
      <c r="J18" s="898" t="s">
        <v>1253</v>
      </c>
      <c r="K18" s="898" t="s">
        <v>190</v>
      </c>
      <c r="L18" s="955">
        <v>1988</v>
      </c>
      <c r="M18" s="132" t="s">
        <v>43</v>
      </c>
      <c r="N18" s="132"/>
      <c r="O18" s="132" t="s">
        <v>242</v>
      </c>
      <c r="P18" s="1641">
        <v>5</v>
      </c>
      <c r="Q18" s="956">
        <v>175000</v>
      </c>
      <c r="R18" s="132"/>
    </row>
    <row r="19" spans="1:18" s="764" customFormat="1" ht="20.100000000000001" customHeight="1">
      <c r="B19" s="2166">
        <v>3</v>
      </c>
      <c r="C19" s="2167"/>
      <c r="D19" s="132" t="s">
        <v>507</v>
      </c>
      <c r="E19" s="194" t="s">
        <v>75</v>
      </c>
      <c r="F19" s="132"/>
      <c r="G19" s="860" t="s">
        <v>521</v>
      </c>
      <c r="H19" s="898" t="s">
        <v>42</v>
      </c>
      <c r="I19" s="132" t="s">
        <v>43</v>
      </c>
      <c r="J19" s="898" t="s">
        <v>43</v>
      </c>
      <c r="K19" s="898" t="s">
        <v>190</v>
      </c>
      <c r="L19" s="955">
        <v>1988</v>
      </c>
      <c r="M19" s="132" t="s">
        <v>43</v>
      </c>
      <c r="N19" s="132"/>
      <c r="O19" s="132" t="s">
        <v>45</v>
      </c>
      <c r="P19" s="1641">
        <v>1</v>
      </c>
      <c r="Q19" s="956">
        <v>75000</v>
      </c>
      <c r="R19" s="132"/>
    </row>
    <row r="20" spans="1:18" s="764" customFormat="1" ht="20.100000000000001" hidden="1" customHeight="1">
      <c r="B20" s="2166"/>
      <c r="C20" s="2167"/>
      <c r="D20" s="132"/>
      <c r="E20" s="194"/>
      <c r="F20" s="132"/>
      <c r="G20" s="860"/>
      <c r="H20" s="898"/>
      <c r="I20" s="132"/>
      <c r="J20" s="898"/>
      <c r="K20" s="898"/>
      <c r="L20" s="955"/>
      <c r="M20" s="132"/>
      <c r="N20" s="132"/>
      <c r="O20" s="132"/>
      <c r="P20" s="1641"/>
      <c r="Q20" s="956"/>
      <c r="R20" s="132"/>
    </row>
    <row r="21" spans="1:18" s="764" customFormat="1" ht="20.100000000000001" hidden="1" customHeight="1">
      <c r="B21" s="2166"/>
      <c r="C21" s="2167"/>
      <c r="D21" s="132"/>
      <c r="E21" s="194"/>
      <c r="F21" s="132"/>
      <c r="G21" s="860"/>
      <c r="H21" s="898"/>
      <c r="I21" s="132"/>
      <c r="J21" s="898"/>
      <c r="K21" s="898"/>
      <c r="L21" s="955"/>
      <c r="M21" s="132"/>
      <c r="N21" s="132"/>
      <c r="O21" s="132"/>
      <c r="P21" s="1641"/>
      <c r="Q21" s="956"/>
      <c r="R21" s="901"/>
    </row>
    <row r="22" spans="1:18" s="764" customFormat="1" ht="20.100000000000001" hidden="1" customHeight="1">
      <c r="B22" s="2166"/>
      <c r="C22" s="2167"/>
      <c r="D22" s="132"/>
      <c r="E22" s="194"/>
      <c r="F22" s="132"/>
      <c r="G22" s="860"/>
      <c r="H22" s="898"/>
      <c r="I22" s="132"/>
      <c r="J22" s="898"/>
      <c r="K22" s="898"/>
      <c r="L22" s="955"/>
      <c r="M22" s="132"/>
      <c r="N22" s="132"/>
      <c r="O22" s="132"/>
      <c r="P22" s="1641"/>
      <c r="Q22" s="956"/>
      <c r="R22" s="901"/>
    </row>
    <row r="23" spans="1:18" s="764" customFormat="1" ht="20.100000000000001" customHeight="1">
      <c r="B23" s="2166">
        <v>7</v>
      </c>
      <c r="C23" s="2167"/>
      <c r="D23" s="132" t="s">
        <v>516</v>
      </c>
      <c r="E23" s="194" t="s">
        <v>47</v>
      </c>
      <c r="F23" s="132"/>
      <c r="G23" s="860" t="s">
        <v>317</v>
      </c>
      <c r="H23" s="898" t="s">
        <v>42</v>
      </c>
      <c r="I23" s="132" t="s">
        <v>43</v>
      </c>
      <c r="J23" s="898" t="s">
        <v>43</v>
      </c>
      <c r="K23" s="898" t="s">
        <v>190</v>
      </c>
      <c r="L23" s="955">
        <v>2002</v>
      </c>
      <c r="M23" s="132" t="s">
        <v>43</v>
      </c>
      <c r="N23" s="132"/>
      <c r="O23" s="132" t="s">
        <v>242</v>
      </c>
      <c r="P23" s="1641">
        <v>1</v>
      </c>
      <c r="Q23" s="956">
        <v>2000000</v>
      </c>
      <c r="R23" s="132"/>
    </row>
    <row r="24" spans="1:18" s="914" customFormat="1" ht="20.100000000000001" customHeight="1">
      <c r="A24" s="194"/>
      <c r="B24" s="2166">
        <v>8</v>
      </c>
      <c r="C24" s="2167"/>
      <c r="D24" s="132" t="s">
        <v>90</v>
      </c>
      <c r="E24" s="194" t="s">
        <v>512</v>
      </c>
      <c r="F24" s="132"/>
      <c r="G24" s="860" t="s">
        <v>176</v>
      </c>
      <c r="H24" s="898" t="s">
        <v>42</v>
      </c>
      <c r="I24" s="132" t="s">
        <v>43</v>
      </c>
      <c r="J24" s="898" t="s">
        <v>43</v>
      </c>
      <c r="K24" s="898" t="s">
        <v>190</v>
      </c>
      <c r="L24" s="955">
        <v>2002</v>
      </c>
      <c r="M24" s="132" t="s">
        <v>43</v>
      </c>
      <c r="N24" s="132"/>
      <c r="O24" s="132" t="s">
        <v>45</v>
      </c>
      <c r="P24" s="1641">
        <v>1</v>
      </c>
      <c r="Q24" s="956">
        <v>50000000</v>
      </c>
      <c r="R24" s="901" t="s">
        <v>349</v>
      </c>
    </row>
    <row r="25" spans="1:18" s="914" customFormat="1" ht="20.100000000000001" hidden="1" customHeight="1">
      <c r="A25" s="194"/>
      <c r="B25" s="2166"/>
      <c r="C25" s="2167"/>
      <c r="D25" s="132"/>
      <c r="E25" s="194"/>
      <c r="F25" s="132"/>
      <c r="G25" s="860"/>
      <c r="H25" s="898"/>
      <c r="I25" s="132"/>
      <c r="J25" s="898"/>
      <c r="K25" s="898"/>
      <c r="L25" s="955"/>
      <c r="M25" s="132"/>
      <c r="N25" s="132"/>
      <c r="O25" s="132"/>
      <c r="P25" s="1641"/>
      <c r="Q25" s="956"/>
      <c r="R25" s="132"/>
    </row>
    <row r="26" spans="1:18" s="914" customFormat="1" ht="20.100000000000001" customHeight="1">
      <c r="A26" s="194"/>
      <c r="B26" s="2166">
        <v>10</v>
      </c>
      <c r="C26" s="2167"/>
      <c r="D26" s="132" t="s">
        <v>513</v>
      </c>
      <c r="E26" s="194" t="s">
        <v>75</v>
      </c>
      <c r="F26" s="132"/>
      <c r="G26" s="860" t="s">
        <v>538</v>
      </c>
      <c r="H26" s="898" t="s">
        <v>42</v>
      </c>
      <c r="I26" s="132" t="s">
        <v>43</v>
      </c>
      <c r="J26" s="898" t="s">
        <v>43</v>
      </c>
      <c r="K26" s="898" t="s">
        <v>190</v>
      </c>
      <c r="L26" s="955">
        <v>2003</v>
      </c>
      <c r="M26" s="132" t="s">
        <v>43</v>
      </c>
      <c r="N26" s="132"/>
      <c r="O26" s="132" t="s">
        <v>45</v>
      </c>
      <c r="P26" s="1641">
        <v>1</v>
      </c>
      <c r="Q26" s="956">
        <v>600000</v>
      </c>
      <c r="R26" s="132"/>
    </row>
    <row r="27" spans="1:18" s="914" customFormat="1" ht="20.100000000000001" customHeight="1">
      <c r="A27" s="194"/>
      <c r="B27" s="2166">
        <v>11</v>
      </c>
      <c r="C27" s="2167"/>
      <c r="D27" s="132" t="s">
        <v>513</v>
      </c>
      <c r="E27" s="194" t="s">
        <v>58</v>
      </c>
      <c r="F27" s="132"/>
      <c r="G27" s="860" t="s">
        <v>174</v>
      </c>
      <c r="H27" s="898" t="s">
        <v>42</v>
      </c>
      <c r="I27" s="132" t="s">
        <v>43</v>
      </c>
      <c r="J27" s="898" t="s">
        <v>43</v>
      </c>
      <c r="K27" s="898" t="s">
        <v>44</v>
      </c>
      <c r="L27" s="955">
        <v>2003</v>
      </c>
      <c r="M27" s="132" t="s">
        <v>43</v>
      </c>
      <c r="N27" s="132"/>
      <c r="O27" s="132" t="s">
        <v>242</v>
      </c>
      <c r="P27" s="1641">
        <v>1</v>
      </c>
      <c r="Q27" s="956">
        <v>5000000</v>
      </c>
      <c r="R27" s="132"/>
    </row>
    <row r="28" spans="1:18" s="914" customFormat="1" ht="20.100000000000001" hidden="1" customHeight="1">
      <c r="A28" s="194"/>
      <c r="B28" s="2166"/>
      <c r="C28" s="2167"/>
      <c r="D28" s="132"/>
      <c r="E28" s="194"/>
      <c r="F28" s="132"/>
      <c r="G28" s="860"/>
      <c r="H28" s="898"/>
      <c r="I28" s="132"/>
      <c r="J28" s="898"/>
      <c r="K28" s="898"/>
      <c r="L28" s="955"/>
      <c r="M28" s="132"/>
      <c r="N28" s="132"/>
      <c r="O28" s="132"/>
      <c r="P28" s="1641"/>
      <c r="Q28" s="956"/>
      <c r="R28" s="901"/>
    </row>
    <row r="29" spans="1:18" s="914" customFormat="1" ht="20.100000000000001" hidden="1" customHeight="1">
      <c r="A29" s="194"/>
      <c r="B29" s="2166"/>
      <c r="C29" s="2167"/>
      <c r="D29" s="132"/>
      <c r="E29" s="194"/>
      <c r="F29" s="132"/>
      <c r="G29" s="860"/>
      <c r="H29" s="898"/>
      <c r="I29" s="132"/>
      <c r="J29" s="898"/>
      <c r="K29" s="898"/>
      <c r="L29" s="955"/>
      <c r="M29" s="132"/>
      <c r="N29" s="132"/>
      <c r="O29" s="132"/>
      <c r="P29" s="1641"/>
      <c r="Q29" s="956"/>
      <c r="R29" s="901"/>
    </row>
    <row r="30" spans="1:18" s="914" customFormat="1" ht="20.100000000000001" hidden="1" customHeight="1">
      <c r="A30" s="194"/>
      <c r="B30" s="2166"/>
      <c r="C30" s="2167"/>
      <c r="D30" s="132"/>
      <c r="E30" s="194"/>
      <c r="F30" s="132"/>
      <c r="G30" s="860"/>
      <c r="H30" s="898"/>
      <c r="I30" s="132"/>
      <c r="J30" s="898"/>
      <c r="K30" s="898"/>
      <c r="L30" s="955"/>
      <c r="M30" s="132"/>
      <c r="N30" s="132"/>
      <c r="O30" s="132"/>
      <c r="P30" s="1641"/>
      <c r="Q30" s="956"/>
      <c r="R30" s="132"/>
    </row>
    <row r="31" spans="1:18" s="914" customFormat="1" ht="20.100000000000001" hidden="1" customHeight="1">
      <c r="A31" s="194"/>
      <c r="B31" s="2166"/>
      <c r="C31" s="2167"/>
      <c r="D31" s="132"/>
      <c r="E31" s="194"/>
      <c r="F31" s="132"/>
      <c r="G31" s="860"/>
      <c r="H31" s="898"/>
      <c r="I31" s="132"/>
      <c r="J31" s="898"/>
      <c r="K31" s="898"/>
      <c r="L31" s="955"/>
      <c r="M31" s="132"/>
      <c r="N31" s="132"/>
      <c r="O31" s="132"/>
      <c r="P31" s="1641"/>
      <c r="Q31" s="956"/>
      <c r="R31" s="132"/>
    </row>
    <row r="32" spans="1:18" s="914" customFormat="1" ht="20.100000000000001" customHeight="1">
      <c r="A32" s="194"/>
      <c r="B32" s="2166">
        <v>16</v>
      </c>
      <c r="C32" s="2167"/>
      <c r="D32" s="132" t="s">
        <v>266</v>
      </c>
      <c r="E32" s="194" t="s">
        <v>75</v>
      </c>
      <c r="F32" s="132"/>
      <c r="G32" s="860" t="s">
        <v>404</v>
      </c>
      <c r="H32" s="898" t="s">
        <v>547</v>
      </c>
      <c r="I32" s="132" t="s">
        <v>43</v>
      </c>
      <c r="J32" s="898" t="s">
        <v>43</v>
      </c>
      <c r="K32" s="898" t="s">
        <v>190</v>
      </c>
      <c r="L32" s="955">
        <v>2004</v>
      </c>
      <c r="M32" s="132" t="s">
        <v>43</v>
      </c>
      <c r="N32" s="132"/>
      <c r="O32" s="132" t="s">
        <v>345</v>
      </c>
      <c r="P32" s="1641">
        <v>1</v>
      </c>
      <c r="Q32" s="956">
        <v>100000</v>
      </c>
      <c r="R32" s="132"/>
    </row>
    <row r="33" spans="1:18" s="914" customFormat="1" ht="20.100000000000001" customHeight="1">
      <c r="A33" s="194"/>
      <c r="B33" s="2168">
        <v>17</v>
      </c>
      <c r="C33" s="2169"/>
      <c r="D33" s="187" t="s">
        <v>266</v>
      </c>
      <c r="E33" s="902" t="s">
        <v>198</v>
      </c>
      <c r="F33" s="187"/>
      <c r="G33" s="903" t="s">
        <v>404</v>
      </c>
      <c r="H33" s="904" t="s">
        <v>405</v>
      </c>
      <c r="I33" s="187" t="s">
        <v>43</v>
      </c>
      <c r="J33" s="904" t="s">
        <v>43</v>
      </c>
      <c r="K33" s="904" t="s">
        <v>190</v>
      </c>
      <c r="L33" s="958">
        <v>2004</v>
      </c>
      <c r="M33" s="187" t="s">
        <v>43</v>
      </c>
      <c r="N33" s="187"/>
      <c r="O33" s="187" t="s">
        <v>45</v>
      </c>
      <c r="P33" s="1642">
        <v>1</v>
      </c>
      <c r="Q33" s="959">
        <v>100000</v>
      </c>
      <c r="R33" s="907" t="s">
        <v>230</v>
      </c>
    </row>
    <row r="34" spans="1:18" s="914" customFormat="1" ht="20.100000000000001" hidden="1" customHeight="1">
      <c r="A34" s="194"/>
      <c r="B34" s="1014"/>
      <c r="C34" s="1014"/>
      <c r="D34" s="194"/>
      <c r="E34" s="194"/>
      <c r="F34" s="194"/>
      <c r="G34" s="909"/>
      <c r="H34" s="233"/>
      <c r="I34" s="194"/>
      <c r="J34" s="233"/>
      <c r="K34" s="233"/>
      <c r="L34" s="960"/>
      <c r="M34" s="194"/>
      <c r="N34" s="194"/>
      <c r="O34" s="194"/>
      <c r="P34" s="911">
        <f>SUM(P17:P33)</f>
        <v>13</v>
      </c>
      <c r="Q34" s="994">
        <f>SUM(Q17:Q33)</f>
        <v>58100000</v>
      </c>
      <c r="R34" s="913"/>
    </row>
    <row r="35" spans="1:18" s="914" customFormat="1" ht="20.100000000000001" hidden="1" customHeight="1">
      <c r="A35" s="194"/>
      <c r="B35" s="1014"/>
      <c r="C35" s="1014"/>
      <c r="D35" s="194"/>
      <c r="E35" s="194"/>
      <c r="F35" s="194"/>
      <c r="G35" s="909"/>
      <c r="H35" s="233"/>
      <c r="I35" s="194"/>
      <c r="J35" s="233"/>
      <c r="K35" s="233"/>
      <c r="L35" s="960"/>
      <c r="M35" s="194"/>
      <c r="N35" s="194"/>
      <c r="O35" s="194"/>
      <c r="P35" s="1601"/>
      <c r="Q35" s="963"/>
      <c r="R35" s="913"/>
    </row>
    <row r="36" spans="1:18" s="1531" customFormat="1" ht="29.25" hidden="1" customHeight="1">
      <c r="B36" s="2153" t="s">
        <v>10</v>
      </c>
      <c r="C36" s="2153"/>
      <c r="D36" s="2153"/>
      <c r="E36" s="2153"/>
      <c r="F36" s="2153"/>
      <c r="G36" s="2153" t="s">
        <v>11</v>
      </c>
      <c r="H36" s="2153"/>
      <c r="I36" s="2153"/>
      <c r="J36" s="2153" t="s">
        <v>15</v>
      </c>
      <c r="K36" s="2153" t="s">
        <v>13</v>
      </c>
      <c r="L36" s="2153" t="s">
        <v>700</v>
      </c>
      <c r="M36" s="2153" t="s">
        <v>701</v>
      </c>
      <c r="N36" s="2153" t="s">
        <v>16</v>
      </c>
      <c r="O36" s="2153" t="s">
        <v>702</v>
      </c>
      <c r="P36" s="2153" t="s">
        <v>12</v>
      </c>
      <c r="Q36" s="2153"/>
      <c r="R36" s="2153" t="s">
        <v>17</v>
      </c>
    </row>
    <row r="37" spans="1:18" s="1531" customFormat="1" ht="29.25" hidden="1" customHeight="1">
      <c r="B37" s="2153" t="s">
        <v>18</v>
      </c>
      <c r="C37" s="2153"/>
      <c r="D37" s="2153" t="s">
        <v>19</v>
      </c>
      <c r="E37" s="2153" t="s">
        <v>20</v>
      </c>
      <c r="F37" s="2153"/>
      <c r="G37" s="2153" t="s">
        <v>21</v>
      </c>
      <c r="H37" s="2153" t="s">
        <v>14</v>
      </c>
      <c r="I37" s="2153" t="s">
        <v>505</v>
      </c>
      <c r="J37" s="2153"/>
      <c r="K37" s="2153"/>
      <c r="L37" s="2153"/>
      <c r="M37" s="2153"/>
      <c r="N37" s="2153"/>
      <c r="O37" s="2153"/>
      <c r="P37" s="2153"/>
      <c r="Q37" s="2153"/>
      <c r="R37" s="2153"/>
    </row>
    <row r="38" spans="1:18" s="1531" customFormat="1" ht="29.25" hidden="1" customHeight="1">
      <c r="B38" s="2153"/>
      <c r="C38" s="2153"/>
      <c r="D38" s="2153"/>
      <c r="E38" s="2153"/>
      <c r="F38" s="2153"/>
      <c r="G38" s="2153"/>
      <c r="H38" s="2153"/>
      <c r="I38" s="2153"/>
      <c r="J38" s="2153"/>
      <c r="K38" s="2153"/>
      <c r="L38" s="2153"/>
      <c r="M38" s="2153"/>
      <c r="N38" s="2153"/>
      <c r="O38" s="2153"/>
      <c r="P38" s="1640" t="s">
        <v>22</v>
      </c>
      <c r="Q38" s="1640" t="s">
        <v>23</v>
      </c>
      <c r="R38" s="2153"/>
    </row>
    <row r="39" spans="1:18" s="1531" customFormat="1" ht="20.100000000000001" hidden="1" customHeight="1">
      <c r="B39" s="2160" t="s">
        <v>24</v>
      </c>
      <c r="C39" s="2161"/>
      <c r="D39" s="1649" t="s">
        <v>25</v>
      </c>
      <c r="E39" s="1916" t="s">
        <v>26</v>
      </c>
      <c r="F39" s="1917"/>
      <c r="G39" s="887" t="s">
        <v>27</v>
      </c>
      <c r="H39" s="887" t="s">
        <v>28</v>
      </c>
      <c r="I39" s="887" t="s">
        <v>29</v>
      </c>
      <c r="J39" s="887" t="s">
        <v>30</v>
      </c>
      <c r="K39" s="887" t="s">
        <v>31</v>
      </c>
      <c r="L39" s="887" t="s">
        <v>32</v>
      </c>
      <c r="M39" s="887" t="s">
        <v>33</v>
      </c>
      <c r="N39" s="887" t="s">
        <v>34</v>
      </c>
      <c r="O39" s="887" t="s">
        <v>35</v>
      </c>
      <c r="P39" s="887" t="s">
        <v>36</v>
      </c>
      <c r="Q39" s="1033" t="s">
        <v>37</v>
      </c>
      <c r="R39" s="887" t="s">
        <v>38</v>
      </c>
    </row>
    <row r="40" spans="1:18" ht="12.75" hidden="1" customHeight="1">
      <c r="A40" s="1531"/>
      <c r="B40" s="1915"/>
      <c r="C40" s="1913"/>
      <c r="D40" s="1913"/>
      <c r="E40" s="1913"/>
      <c r="F40" s="1913"/>
      <c r="G40" s="1913"/>
      <c r="H40" s="1913"/>
      <c r="I40" s="1913"/>
      <c r="J40" s="1913"/>
      <c r="K40" s="1913"/>
      <c r="L40" s="1913"/>
      <c r="M40" s="1913"/>
      <c r="N40" s="1913"/>
      <c r="O40" s="1913"/>
      <c r="P40" s="1913"/>
      <c r="Q40" s="1913"/>
      <c r="R40" s="1914"/>
    </row>
    <row r="41" spans="1:18" s="914" customFormat="1" ht="20.100000000000001" customHeight="1">
      <c r="A41" s="194"/>
      <c r="B41" s="2170">
        <v>18</v>
      </c>
      <c r="C41" s="2171"/>
      <c r="D41" s="121" t="s">
        <v>517</v>
      </c>
      <c r="E41" s="892"/>
      <c r="F41" s="121"/>
      <c r="G41" s="893" t="s">
        <v>518</v>
      </c>
      <c r="H41" s="894" t="s">
        <v>548</v>
      </c>
      <c r="I41" s="121"/>
      <c r="J41" s="894" t="s">
        <v>43</v>
      </c>
      <c r="K41" s="894" t="s">
        <v>190</v>
      </c>
      <c r="L41" s="953">
        <v>2004</v>
      </c>
      <c r="M41" s="121"/>
      <c r="N41" s="121" t="s">
        <v>43</v>
      </c>
      <c r="O41" s="121" t="s">
        <v>45</v>
      </c>
      <c r="P41" s="1608">
        <v>2</v>
      </c>
      <c r="Q41" s="954">
        <v>70000</v>
      </c>
      <c r="R41" s="121"/>
    </row>
    <row r="42" spans="1:18" s="914" customFormat="1" ht="20.100000000000001" hidden="1" customHeight="1">
      <c r="A42" s="194"/>
      <c r="B42" s="2166"/>
      <c r="C42" s="2167"/>
      <c r="D42" s="132"/>
      <c r="E42" s="194"/>
      <c r="F42" s="132"/>
      <c r="G42" s="860"/>
      <c r="H42" s="898"/>
      <c r="I42" s="132"/>
      <c r="J42" s="898"/>
      <c r="K42" s="898"/>
      <c r="L42" s="955"/>
      <c r="M42" s="132"/>
      <c r="N42" s="132"/>
      <c r="O42" s="132"/>
      <c r="P42" s="1641"/>
      <c r="Q42" s="956"/>
      <c r="R42" s="132"/>
    </row>
    <row r="43" spans="1:18" s="914" customFormat="1" ht="20.100000000000001" customHeight="1">
      <c r="A43" s="194"/>
      <c r="B43" s="2166">
        <v>20</v>
      </c>
      <c r="C43" s="2167"/>
      <c r="D43" s="132" t="s">
        <v>551</v>
      </c>
      <c r="E43" s="194"/>
      <c r="F43" s="132"/>
      <c r="G43" s="860" t="s">
        <v>552</v>
      </c>
      <c r="H43" s="898" t="s">
        <v>42</v>
      </c>
      <c r="I43" s="132"/>
      <c r="J43" s="898" t="s">
        <v>43</v>
      </c>
      <c r="K43" s="898" t="s">
        <v>190</v>
      </c>
      <c r="L43" s="955">
        <v>2005</v>
      </c>
      <c r="M43" s="132"/>
      <c r="N43" s="132" t="s">
        <v>43</v>
      </c>
      <c r="O43" s="132" t="s">
        <v>45</v>
      </c>
      <c r="P43" s="1641">
        <v>1</v>
      </c>
      <c r="Q43" s="956">
        <v>70000</v>
      </c>
      <c r="R43" s="132"/>
    </row>
    <row r="44" spans="1:18" s="914" customFormat="1" ht="20.100000000000001" hidden="1" customHeight="1">
      <c r="A44" s="194"/>
      <c r="B44" s="2166"/>
      <c r="C44" s="2167"/>
      <c r="D44" s="132"/>
      <c r="E44" s="194"/>
      <c r="F44" s="132"/>
      <c r="G44" s="860"/>
      <c r="H44" s="898"/>
      <c r="I44" s="132"/>
      <c r="J44" s="898"/>
      <c r="K44" s="898"/>
      <c r="L44" s="955"/>
      <c r="M44" s="132"/>
      <c r="N44" s="132"/>
      <c r="O44" s="132"/>
      <c r="P44" s="1641"/>
      <c r="Q44" s="956"/>
      <c r="R44" s="132"/>
    </row>
    <row r="45" spans="1:18" s="914" customFormat="1" ht="20.100000000000001" customHeight="1">
      <c r="A45" s="194"/>
      <c r="B45" s="2166">
        <v>22</v>
      </c>
      <c r="C45" s="2167"/>
      <c r="D45" s="132" t="s">
        <v>259</v>
      </c>
      <c r="E45" s="194"/>
      <c r="F45" s="132"/>
      <c r="G45" s="860" t="s">
        <v>260</v>
      </c>
      <c r="H45" s="901" t="s">
        <v>310</v>
      </c>
      <c r="I45" s="898"/>
      <c r="J45" s="132" t="s">
        <v>43</v>
      </c>
      <c r="K45" s="898" t="s">
        <v>190</v>
      </c>
      <c r="L45" s="955">
        <v>2005</v>
      </c>
      <c r="M45" s="132"/>
      <c r="N45" s="132" t="s">
        <v>43</v>
      </c>
      <c r="O45" s="132" t="s">
        <v>45</v>
      </c>
      <c r="P45" s="1641">
        <v>1</v>
      </c>
      <c r="Q45" s="956">
        <v>1200000</v>
      </c>
      <c r="R45" s="132"/>
    </row>
    <row r="46" spans="1:18" s="914" customFormat="1" ht="20.100000000000001" customHeight="1">
      <c r="A46" s="194"/>
      <c r="B46" s="2166">
        <v>23</v>
      </c>
      <c r="C46" s="2167"/>
      <c r="D46" s="132" t="s">
        <v>54</v>
      </c>
      <c r="E46" s="194"/>
      <c r="F46" s="132"/>
      <c r="G46" s="860" t="s">
        <v>56</v>
      </c>
      <c r="H46" s="898" t="s">
        <v>59</v>
      </c>
      <c r="I46" s="132"/>
      <c r="J46" s="898" t="s">
        <v>43</v>
      </c>
      <c r="K46" s="898" t="s">
        <v>44</v>
      </c>
      <c r="L46" s="955">
        <v>2008</v>
      </c>
      <c r="M46" s="132"/>
      <c r="N46" s="132" t="s">
        <v>43</v>
      </c>
      <c r="O46" s="132" t="s">
        <v>45</v>
      </c>
      <c r="P46" s="1641">
        <v>1</v>
      </c>
      <c r="Q46" s="956">
        <v>3590240</v>
      </c>
      <c r="R46" s="901"/>
    </row>
    <row r="47" spans="1:18" s="914" customFormat="1" ht="20.100000000000001" customHeight="1">
      <c r="A47" s="194"/>
      <c r="B47" s="2166">
        <v>24</v>
      </c>
      <c r="C47" s="2167"/>
      <c r="D47" s="132" t="s">
        <v>54</v>
      </c>
      <c r="E47" s="194"/>
      <c r="F47" s="132"/>
      <c r="G47" s="860" t="s">
        <v>56</v>
      </c>
      <c r="H47" s="898" t="s">
        <v>57</v>
      </c>
      <c r="I47" s="132"/>
      <c r="J47" s="898" t="s">
        <v>43</v>
      </c>
      <c r="K47" s="898" t="s">
        <v>44</v>
      </c>
      <c r="L47" s="955">
        <v>2008</v>
      </c>
      <c r="M47" s="132"/>
      <c r="N47" s="132" t="s">
        <v>43</v>
      </c>
      <c r="O47" s="132" t="s">
        <v>45</v>
      </c>
      <c r="P47" s="1641">
        <v>1</v>
      </c>
      <c r="Q47" s="956">
        <v>4607240</v>
      </c>
      <c r="R47" s="132"/>
    </row>
    <row r="48" spans="1:18" s="914" customFormat="1" ht="20.100000000000001" hidden="1" customHeight="1">
      <c r="A48" s="194"/>
      <c r="B48" s="2166"/>
      <c r="C48" s="2167"/>
      <c r="D48" s="132"/>
      <c r="E48" s="194"/>
      <c r="F48" s="132"/>
      <c r="G48" s="860"/>
      <c r="H48" s="898"/>
      <c r="I48" s="132"/>
      <c r="J48" s="898"/>
      <c r="K48" s="898"/>
      <c r="L48" s="955"/>
      <c r="M48" s="132"/>
      <c r="N48" s="132"/>
      <c r="O48" s="132"/>
      <c r="P48" s="1641"/>
      <c r="Q48" s="956"/>
      <c r="R48" s="132"/>
    </row>
    <row r="49" spans="1:18" s="914" customFormat="1" ht="20.100000000000001" customHeight="1">
      <c r="A49" s="194"/>
      <c r="B49" s="2166">
        <v>26</v>
      </c>
      <c r="C49" s="2167"/>
      <c r="D49" s="132" t="s">
        <v>259</v>
      </c>
      <c r="E49" s="194"/>
      <c r="F49" s="132"/>
      <c r="G49" s="860" t="s">
        <v>260</v>
      </c>
      <c r="H49" s="898" t="s">
        <v>310</v>
      </c>
      <c r="I49" s="132"/>
      <c r="J49" s="898" t="s">
        <v>43</v>
      </c>
      <c r="K49" s="898" t="s">
        <v>44</v>
      </c>
      <c r="L49" s="955">
        <v>2008</v>
      </c>
      <c r="M49" s="132"/>
      <c r="N49" s="132" t="s">
        <v>43</v>
      </c>
      <c r="O49" s="132" t="s">
        <v>45</v>
      </c>
      <c r="P49" s="1641">
        <v>1</v>
      </c>
      <c r="Q49" s="956">
        <v>2974643</v>
      </c>
      <c r="R49" s="132"/>
    </row>
    <row r="50" spans="1:18" s="914" customFormat="1" ht="20.100000000000001" hidden="1" customHeight="1">
      <c r="A50" s="194"/>
      <c r="B50" s="2166"/>
      <c r="C50" s="2167"/>
      <c r="D50" s="132"/>
      <c r="E50" s="194"/>
      <c r="F50" s="132"/>
      <c r="G50" s="860"/>
      <c r="H50" s="898"/>
      <c r="I50" s="132"/>
      <c r="J50" s="898"/>
      <c r="K50" s="898"/>
      <c r="L50" s="955"/>
      <c r="M50" s="132"/>
      <c r="N50" s="132"/>
      <c r="O50" s="132"/>
      <c r="P50" s="1641"/>
      <c r="Q50" s="956"/>
      <c r="R50" s="901"/>
    </row>
    <row r="51" spans="1:18" s="914" customFormat="1" ht="20.100000000000001" customHeight="1">
      <c r="A51" s="194"/>
      <c r="B51" s="2166">
        <v>28</v>
      </c>
      <c r="C51" s="2167"/>
      <c r="D51" s="132" t="s">
        <v>175</v>
      </c>
      <c r="E51" s="194"/>
      <c r="F51" s="132"/>
      <c r="G51" s="860" t="s">
        <v>176</v>
      </c>
      <c r="H51" s="898" t="s">
        <v>42</v>
      </c>
      <c r="I51" s="132"/>
      <c r="J51" s="898" t="s">
        <v>43</v>
      </c>
      <c r="K51" s="898" t="s">
        <v>44</v>
      </c>
      <c r="L51" s="955">
        <v>2008</v>
      </c>
      <c r="M51" s="132"/>
      <c r="N51" s="132" t="s">
        <v>43</v>
      </c>
      <c r="O51" s="132" t="s">
        <v>45</v>
      </c>
      <c r="P51" s="1641">
        <v>1</v>
      </c>
      <c r="Q51" s="956">
        <v>38959240</v>
      </c>
      <c r="R51" s="901"/>
    </row>
    <row r="52" spans="1:18" s="914" customFormat="1" ht="20.100000000000001" hidden="1" customHeight="1">
      <c r="A52" s="194"/>
      <c r="B52" s="2166"/>
      <c r="C52" s="2167"/>
      <c r="D52" s="132"/>
      <c r="E52" s="194"/>
      <c r="F52" s="132"/>
      <c r="G52" s="860"/>
      <c r="H52" s="898"/>
      <c r="I52" s="132"/>
      <c r="J52" s="898"/>
      <c r="K52" s="898"/>
      <c r="L52" s="955"/>
      <c r="M52" s="132"/>
      <c r="N52" s="132"/>
      <c r="O52" s="132"/>
      <c r="P52" s="1641"/>
      <c r="Q52" s="956"/>
      <c r="R52" s="132"/>
    </row>
    <row r="53" spans="1:18" s="914" customFormat="1" ht="20.100000000000001" hidden="1" customHeight="1">
      <c r="A53" s="194"/>
      <c r="B53" s="2166"/>
      <c r="C53" s="2167"/>
      <c r="D53" s="132"/>
      <c r="E53" s="194"/>
      <c r="F53" s="132"/>
      <c r="G53" s="860"/>
      <c r="H53" s="898"/>
      <c r="I53" s="132"/>
      <c r="J53" s="898"/>
      <c r="K53" s="898"/>
      <c r="L53" s="955"/>
      <c r="M53" s="132"/>
      <c r="N53" s="132"/>
      <c r="O53" s="132"/>
      <c r="P53" s="1641"/>
      <c r="Q53" s="956"/>
      <c r="R53" s="901"/>
    </row>
    <row r="54" spans="1:18" s="914" customFormat="1" ht="20.100000000000001" hidden="1" customHeight="1">
      <c r="A54" s="194"/>
      <c r="B54" s="2166"/>
      <c r="C54" s="2167"/>
      <c r="D54" s="132"/>
      <c r="E54" s="194"/>
      <c r="F54" s="132"/>
      <c r="G54" s="860"/>
      <c r="H54" s="898"/>
      <c r="I54" s="132"/>
      <c r="J54" s="898"/>
      <c r="K54" s="898"/>
      <c r="L54" s="955"/>
      <c r="M54" s="132"/>
      <c r="N54" s="132"/>
      <c r="O54" s="132"/>
      <c r="P54" s="1641"/>
      <c r="Q54" s="956"/>
      <c r="R54" s="132"/>
    </row>
    <row r="55" spans="1:18" s="914" customFormat="1" ht="20.100000000000001" hidden="1" customHeight="1">
      <c r="A55" s="194"/>
      <c r="B55" s="2166"/>
      <c r="C55" s="2167"/>
      <c r="D55" s="132"/>
      <c r="E55" s="194"/>
      <c r="F55" s="132"/>
      <c r="G55" s="860"/>
      <c r="H55" s="898"/>
      <c r="I55" s="132"/>
      <c r="J55" s="898"/>
      <c r="K55" s="898"/>
      <c r="L55" s="955"/>
      <c r="M55" s="132"/>
      <c r="N55" s="132"/>
      <c r="O55" s="132"/>
      <c r="P55" s="1641"/>
      <c r="Q55" s="956"/>
      <c r="R55" s="132"/>
    </row>
    <row r="56" spans="1:18" s="914" customFormat="1" ht="20.100000000000001" hidden="1" customHeight="1">
      <c r="A56" s="194"/>
      <c r="B56" s="2166"/>
      <c r="C56" s="2167"/>
      <c r="D56" s="132"/>
      <c r="E56" s="194"/>
      <c r="F56" s="132"/>
      <c r="G56" s="860"/>
      <c r="H56" s="898"/>
      <c r="I56" s="132"/>
      <c r="J56" s="898"/>
      <c r="K56" s="898"/>
      <c r="L56" s="955"/>
      <c r="M56" s="132"/>
      <c r="N56" s="132"/>
      <c r="O56" s="132"/>
      <c r="P56" s="1641"/>
      <c r="Q56" s="956"/>
      <c r="R56" s="132"/>
    </row>
    <row r="57" spans="1:18" s="914" customFormat="1" ht="20.100000000000001" customHeight="1">
      <c r="A57" s="194"/>
      <c r="B57" s="2166">
        <v>34</v>
      </c>
      <c r="C57" s="2167"/>
      <c r="D57" s="132" t="s">
        <v>127</v>
      </c>
      <c r="E57" s="194"/>
      <c r="F57" s="132"/>
      <c r="G57" s="860" t="s">
        <v>128</v>
      </c>
      <c r="H57" s="898" t="s">
        <v>558</v>
      </c>
      <c r="I57" s="132"/>
      <c r="J57" s="898" t="s">
        <v>43</v>
      </c>
      <c r="K57" s="898" t="s">
        <v>44</v>
      </c>
      <c r="L57" s="955">
        <v>2009</v>
      </c>
      <c r="M57" s="132"/>
      <c r="N57" s="132" t="s">
        <v>43</v>
      </c>
      <c r="O57" s="132" t="s">
        <v>242</v>
      </c>
      <c r="P57" s="1641">
        <v>1</v>
      </c>
      <c r="Q57" s="956">
        <v>4620000</v>
      </c>
      <c r="R57" s="132"/>
    </row>
    <row r="58" spans="1:18" s="914" customFormat="1" ht="20.100000000000001" customHeight="1">
      <c r="A58" s="194"/>
      <c r="B58" s="2166">
        <v>35</v>
      </c>
      <c r="C58" s="2167"/>
      <c r="D58" s="132" t="s">
        <v>134</v>
      </c>
      <c r="E58" s="194"/>
      <c r="F58" s="132"/>
      <c r="G58" s="860" t="s">
        <v>135</v>
      </c>
      <c r="H58" s="898" t="s">
        <v>137</v>
      </c>
      <c r="I58" s="132"/>
      <c r="J58" s="898" t="s">
        <v>1255</v>
      </c>
      <c r="K58" s="898" t="s">
        <v>44</v>
      </c>
      <c r="L58" s="955">
        <v>2009</v>
      </c>
      <c r="M58" s="132"/>
      <c r="N58" s="132" t="s">
        <v>43</v>
      </c>
      <c r="O58" s="132" t="s">
        <v>45</v>
      </c>
      <c r="P58" s="1641">
        <v>1</v>
      </c>
      <c r="Q58" s="956">
        <v>2438386</v>
      </c>
      <c r="R58" s="132"/>
    </row>
    <row r="59" spans="1:18" s="914" customFormat="1" ht="20.100000000000001" customHeight="1">
      <c r="A59" s="194"/>
      <c r="B59" s="2166">
        <v>36</v>
      </c>
      <c r="C59" s="2167"/>
      <c r="D59" s="132" t="s">
        <v>51</v>
      </c>
      <c r="E59" s="194"/>
      <c r="F59" s="132"/>
      <c r="G59" s="860" t="s">
        <v>53</v>
      </c>
      <c r="H59" s="898" t="s">
        <v>172</v>
      </c>
      <c r="I59" s="132"/>
      <c r="J59" s="898" t="s">
        <v>43</v>
      </c>
      <c r="K59" s="898" t="s">
        <v>44</v>
      </c>
      <c r="L59" s="955">
        <v>2010</v>
      </c>
      <c r="M59" s="132"/>
      <c r="N59" s="132" t="s">
        <v>43</v>
      </c>
      <c r="O59" s="132" t="s">
        <v>45</v>
      </c>
      <c r="P59" s="1641">
        <v>1</v>
      </c>
      <c r="Q59" s="956">
        <v>1711875</v>
      </c>
      <c r="R59" s="132"/>
    </row>
    <row r="60" spans="1:18" s="914" customFormat="1" ht="20.100000000000001" hidden="1" customHeight="1">
      <c r="A60" s="194"/>
      <c r="B60" s="2166"/>
      <c r="C60" s="2167"/>
      <c r="D60" s="132"/>
      <c r="E60" s="194"/>
      <c r="F60" s="132"/>
      <c r="G60" s="860"/>
      <c r="H60" s="898"/>
      <c r="I60" s="132"/>
      <c r="J60" s="898"/>
      <c r="K60" s="898"/>
      <c r="L60" s="955"/>
      <c r="M60" s="132"/>
      <c r="N60" s="132"/>
      <c r="O60" s="132"/>
      <c r="P60" s="1641"/>
      <c r="Q60" s="956"/>
      <c r="R60" s="132"/>
    </row>
    <row r="61" spans="1:18" s="914" customFormat="1" ht="20.100000000000001" hidden="1" customHeight="1">
      <c r="A61" s="194"/>
      <c r="B61" s="2166"/>
      <c r="C61" s="2167"/>
      <c r="D61" s="132"/>
      <c r="E61" s="194"/>
      <c r="F61" s="132"/>
      <c r="G61" s="860"/>
      <c r="H61" s="898"/>
      <c r="I61" s="132"/>
      <c r="J61" s="898"/>
      <c r="K61" s="898"/>
      <c r="L61" s="955"/>
      <c r="M61" s="132"/>
      <c r="N61" s="132"/>
      <c r="O61" s="132"/>
      <c r="P61" s="1641"/>
      <c r="Q61" s="956"/>
      <c r="R61" s="901"/>
    </row>
    <row r="62" spans="1:18" s="1034" customFormat="1" ht="20.100000000000001" hidden="1" customHeight="1">
      <c r="A62" s="929"/>
      <c r="B62" s="2166"/>
      <c r="C62" s="2167"/>
      <c r="D62" s="132"/>
      <c r="E62" s="194"/>
      <c r="F62" s="132"/>
      <c r="G62" s="860"/>
      <c r="H62" s="898"/>
      <c r="I62" s="132"/>
      <c r="J62" s="898"/>
      <c r="K62" s="898"/>
      <c r="L62" s="955"/>
      <c r="M62" s="132"/>
      <c r="N62" s="132"/>
      <c r="O62" s="132"/>
      <c r="P62" s="1641"/>
      <c r="Q62" s="956"/>
      <c r="R62" s="132"/>
    </row>
    <row r="63" spans="1:18" s="1034" customFormat="1" ht="20.100000000000001" hidden="1" customHeight="1">
      <c r="A63" s="929"/>
      <c r="B63" s="2166"/>
      <c r="C63" s="2167"/>
      <c r="D63" s="132"/>
      <c r="E63" s="194"/>
      <c r="F63" s="132"/>
      <c r="G63" s="860"/>
      <c r="H63" s="898"/>
      <c r="I63" s="132"/>
      <c r="J63" s="898"/>
      <c r="K63" s="898"/>
      <c r="L63" s="955"/>
      <c r="M63" s="132"/>
      <c r="N63" s="132"/>
      <c r="O63" s="132"/>
      <c r="P63" s="1641"/>
      <c r="Q63" s="956"/>
      <c r="R63" s="1151"/>
    </row>
    <row r="64" spans="1:18" s="1034" customFormat="1" ht="20.100000000000001" customHeight="1">
      <c r="A64" s="929"/>
      <c r="B64" s="2168">
        <v>41</v>
      </c>
      <c r="C64" s="2169"/>
      <c r="D64" s="187" t="s">
        <v>157</v>
      </c>
      <c r="E64" s="902"/>
      <c r="F64" s="187"/>
      <c r="G64" s="903" t="s">
        <v>829</v>
      </c>
      <c r="H64" s="904"/>
      <c r="I64" s="187"/>
      <c r="J64" s="904" t="s">
        <v>45</v>
      </c>
      <c r="K64" s="904" t="s">
        <v>44</v>
      </c>
      <c r="L64" s="958">
        <v>2012</v>
      </c>
      <c r="M64" s="187"/>
      <c r="N64" s="187"/>
      <c r="O64" s="187" t="s">
        <v>45</v>
      </c>
      <c r="P64" s="1642">
        <v>3</v>
      </c>
      <c r="Q64" s="959">
        <v>50400250</v>
      </c>
      <c r="R64" s="187"/>
    </row>
    <row r="65" spans="1:18" s="914" customFormat="1" ht="20.100000000000001" hidden="1" customHeight="1">
      <c r="A65" s="194"/>
      <c r="B65" s="1014"/>
      <c r="C65" s="1014"/>
      <c r="D65" s="194"/>
      <c r="E65" s="194"/>
      <c r="F65" s="194"/>
      <c r="G65" s="909"/>
      <c r="H65" s="233"/>
      <c r="I65" s="194"/>
      <c r="J65" s="233"/>
      <c r="K65" s="233"/>
      <c r="L65" s="960"/>
      <c r="M65" s="194"/>
      <c r="N65" s="194"/>
      <c r="O65" s="194"/>
      <c r="P65" s="911">
        <f>SUM(P41:P64)</f>
        <v>14</v>
      </c>
      <c r="Q65" s="994">
        <f>SUM(Q41:Q64)</f>
        <v>110641874</v>
      </c>
      <c r="R65" s="913"/>
    </row>
    <row r="66" spans="1:18" s="914" customFormat="1" ht="20.100000000000001" hidden="1" customHeight="1">
      <c r="A66" s="194"/>
      <c r="B66" s="1014"/>
      <c r="C66" s="1014"/>
      <c r="D66" s="194"/>
      <c r="E66" s="194"/>
      <c r="F66" s="194"/>
      <c r="G66" s="909"/>
      <c r="H66" s="233"/>
      <c r="I66" s="194"/>
      <c r="J66" s="233"/>
      <c r="K66" s="233"/>
      <c r="L66" s="960"/>
      <c r="M66" s="194"/>
      <c r="N66" s="194"/>
      <c r="O66" s="194"/>
      <c r="P66" s="1601"/>
      <c r="Q66" s="963"/>
      <c r="R66" s="913"/>
    </row>
    <row r="67" spans="1:18" s="1531" customFormat="1" ht="29.25" hidden="1" customHeight="1">
      <c r="B67" s="2153" t="s">
        <v>10</v>
      </c>
      <c r="C67" s="2153"/>
      <c r="D67" s="2153"/>
      <c r="E67" s="2153"/>
      <c r="F67" s="2153"/>
      <c r="G67" s="2153" t="s">
        <v>11</v>
      </c>
      <c r="H67" s="2153"/>
      <c r="I67" s="2153"/>
      <c r="J67" s="2153" t="s">
        <v>15</v>
      </c>
      <c r="K67" s="2153" t="s">
        <v>13</v>
      </c>
      <c r="L67" s="2153" t="s">
        <v>700</v>
      </c>
      <c r="M67" s="2153" t="s">
        <v>701</v>
      </c>
      <c r="N67" s="2153" t="s">
        <v>16</v>
      </c>
      <c r="O67" s="2153" t="s">
        <v>702</v>
      </c>
      <c r="P67" s="2153" t="s">
        <v>12</v>
      </c>
      <c r="Q67" s="2153"/>
      <c r="R67" s="2153" t="s">
        <v>17</v>
      </c>
    </row>
    <row r="68" spans="1:18" s="1531" customFormat="1" ht="29.25" hidden="1" customHeight="1">
      <c r="B68" s="2153" t="s">
        <v>18</v>
      </c>
      <c r="C68" s="2153"/>
      <c r="D68" s="2153" t="s">
        <v>19</v>
      </c>
      <c r="E68" s="2153" t="s">
        <v>20</v>
      </c>
      <c r="F68" s="2153"/>
      <c r="G68" s="2153" t="s">
        <v>21</v>
      </c>
      <c r="H68" s="2153" t="s">
        <v>14</v>
      </c>
      <c r="I68" s="2153" t="s">
        <v>505</v>
      </c>
      <c r="J68" s="2153"/>
      <c r="K68" s="2153"/>
      <c r="L68" s="2153"/>
      <c r="M68" s="2153"/>
      <c r="N68" s="2153"/>
      <c r="O68" s="2153"/>
      <c r="P68" s="2153"/>
      <c r="Q68" s="2153"/>
      <c r="R68" s="2153"/>
    </row>
    <row r="69" spans="1:18" s="1531" customFormat="1" ht="29.25" hidden="1" customHeight="1">
      <c r="B69" s="2153"/>
      <c r="C69" s="2153"/>
      <c r="D69" s="2153"/>
      <c r="E69" s="2153"/>
      <c r="F69" s="2153"/>
      <c r="G69" s="2153"/>
      <c r="H69" s="2153"/>
      <c r="I69" s="2153"/>
      <c r="J69" s="2153"/>
      <c r="K69" s="2153"/>
      <c r="L69" s="2153"/>
      <c r="M69" s="2153"/>
      <c r="N69" s="2153"/>
      <c r="O69" s="2153"/>
      <c r="P69" s="1640" t="s">
        <v>22</v>
      </c>
      <c r="Q69" s="1640" t="s">
        <v>23</v>
      </c>
      <c r="R69" s="2153"/>
    </row>
    <row r="70" spans="1:18" s="1531" customFormat="1" ht="20.100000000000001" hidden="1" customHeight="1">
      <c r="B70" s="2160" t="s">
        <v>24</v>
      </c>
      <c r="C70" s="2161"/>
      <c r="D70" s="1649" t="s">
        <v>25</v>
      </c>
      <c r="E70" s="1916" t="s">
        <v>26</v>
      </c>
      <c r="F70" s="1917"/>
      <c r="G70" s="887" t="s">
        <v>27</v>
      </c>
      <c r="H70" s="887" t="s">
        <v>28</v>
      </c>
      <c r="I70" s="887" t="s">
        <v>29</v>
      </c>
      <c r="J70" s="887" t="s">
        <v>30</v>
      </c>
      <c r="K70" s="887" t="s">
        <v>31</v>
      </c>
      <c r="L70" s="887" t="s">
        <v>32</v>
      </c>
      <c r="M70" s="887" t="s">
        <v>33</v>
      </c>
      <c r="N70" s="887" t="s">
        <v>34</v>
      </c>
      <c r="O70" s="887" t="s">
        <v>35</v>
      </c>
      <c r="P70" s="887" t="s">
        <v>36</v>
      </c>
      <c r="Q70" s="1033" t="s">
        <v>37</v>
      </c>
      <c r="R70" s="887" t="s">
        <v>38</v>
      </c>
    </row>
    <row r="71" spans="1:18" ht="12.75" hidden="1" customHeight="1">
      <c r="A71" s="1531"/>
      <c r="B71" s="1915"/>
      <c r="C71" s="1913"/>
      <c r="D71" s="1913"/>
      <c r="E71" s="1913"/>
      <c r="F71" s="1913"/>
      <c r="G71" s="1913"/>
      <c r="H71" s="1913"/>
      <c r="I71" s="1913"/>
      <c r="J71" s="1913"/>
      <c r="K71" s="1913"/>
      <c r="L71" s="1913"/>
      <c r="M71" s="1913"/>
      <c r="N71" s="1913"/>
      <c r="O71" s="1913"/>
      <c r="P71" s="1913"/>
      <c r="Q71" s="1913"/>
      <c r="R71" s="1914"/>
    </row>
    <row r="72" spans="1:18" s="1034" customFormat="1" ht="20.100000000000001" hidden="1" customHeight="1">
      <c r="A72" s="929"/>
      <c r="B72" s="2170"/>
      <c r="C72" s="2171"/>
      <c r="D72" s="121"/>
      <c r="E72" s="892"/>
      <c r="F72" s="121"/>
      <c r="G72" s="893"/>
      <c r="H72" s="894"/>
      <c r="I72" s="121"/>
      <c r="J72" s="894"/>
      <c r="K72" s="894"/>
      <c r="L72" s="953"/>
      <c r="M72" s="121"/>
      <c r="N72" s="121"/>
      <c r="O72" s="121"/>
      <c r="P72" s="1608"/>
      <c r="Q72" s="954"/>
      <c r="R72" s="896"/>
    </row>
    <row r="73" spans="1:18" s="1034" customFormat="1" ht="20.100000000000001" hidden="1" customHeight="1">
      <c r="A73" s="929"/>
      <c r="B73" s="2166"/>
      <c r="C73" s="2167"/>
      <c r="D73" s="132"/>
      <c r="E73" s="194"/>
      <c r="F73" s="132"/>
      <c r="G73" s="860"/>
      <c r="H73" s="898"/>
      <c r="I73" s="132"/>
      <c r="J73" s="898"/>
      <c r="K73" s="898"/>
      <c r="L73" s="955"/>
      <c r="M73" s="132"/>
      <c r="N73" s="132"/>
      <c r="O73" s="132"/>
      <c r="P73" s="1641"/>
      <c r="Q73" s="956"/>
      <c r="R73" s="132"/>
    </row>
    <row r="74" spans="1:18" s="1034" customFormat="1" ht="20.100000000000001" hidden="1" customHeight="1">
      <c r="A74" s="929"/>
      <c r="B74" s="2166"/>
      <c r="C74" s="2167"/>
      <c r="D74" s="132"/>
      <c r="E74" s="194"/>
      <c r="F74" s="132"/>
      <c r="G74" s="860"/>
      <c r="H74" s="898"/>
      <c r="I74" s="132"/>
      <c r="J74" s="898"/>
      <c r="K74" s="898"/>
      <c r="L74" s="955"/>
      <c r="M74" s="132"/>
      <c r="N74" s="132"/>
      <c r="O74" s="132"/>
      <c r="P74" s="1641"/>
      <c r="Q74" s="956"/>
      <c r="R74" s="132"/>
    </row>
    <row r="75" spans="1:18" s="1034" customFormat="1" ht="20.100000000000001" hidden="1" customHeight="1">
      <c r="A75" s="929"/>
      <c r="B75" s="2166"/>
      <c r="C75" s="2167"/>
      <c r="D75" s="132"/>
      <c r="E75" s="194"/>
      <c r="F75" s="132"/>
      <c r="G75" s="860"/>
      <c r="H75" s="898"/>
      <c r="I75" s="132"/>
      <c r="J75" s="898"/>
      <c r="K75" s="898"/>
      <c r="L75" s="955"/>
      <c r="M75" s="132"/>
      <c r="N75" s="132"/>
      <c r="O75" s="132"/>
      <c r="P75" s="1641"/>
      <c r="Q75" s="956"/>
      <c r="R75" s="132"/>
    </row>
    <row r="76" spans="1:18" s="1034" customFormat="1" ht="20.100000000000001" hidden="1" customHeight="1">
      <c r="A76" s="929"/>
      <c r="B76" s="2166"/>
      <c r="C76" s="2167"/>
      <c r="D76" s="132"/>
      <c r="E76" s="194"/>
      <c r="F76" s="132"/>
      <c r="G76" s="860"/>
      <c r="H76" s="898"/>
      <c r="I76" s="132"/>
      <c r="J76" s="898"/>
      <c r="K76" s="898"/>
      <c r="L76" s="955"/>
      <c r="M76" s="132"/>
      <c r="N76" s="132"/>
      <c r="O76" s="132"/>
      <c r="P76" s="1641"/>
      <c r="Q76" s="956"/>
      <c r="R76" s="901"/>
    </row>
    <row r="77" spans="1:18" s="1034" customFormat="1" ht="20.100000000000001" customHeight="1">
      <c r="A77" s="929"/>
      <c r="B77" s="2166">
        <v>47</v>
      </c>
      <c r="C77" s="2167"/>
      <c r="D77" s="132"/>
      <c r="E77" s="194"/>
      <c r="F77" s="132"/>
      <c r="G77" s="860" t="s">
        <v>1261</v>
      </c>
      <c r="H77" s="898" t="s">
        <v>1268</v>
      </c>
      <c r="I77" s="132"/>
      <c r="J77" s="898"/>
      <c r="K77" s="898" t="s">
        <v>277</v>
      </c>
      <c r="L77" s="955">
        <v>2012</v>
      </c>
      <c r="M77" s="132"/>
      <c r="N77" s="132"/>
      <c r="O77" s="132" t="s">
        <v>45</v>
      </c>
      <c r="P77" s="1641">
        <v>1</v>
      </c>
      <c r="Q77" s="956">
        <v>800000</v>
      </c>
      <c r="R77" s="901"/>
    </row>
    <row r="78" spans="1:18" s="1034" customFormat="1" ht="20.100000000000001" customHeight="1">
      <c r="A78" s="929"/>
      <c r="B78" s="2166">
        <v>48</v>
      </c>
      <c r="C78" s="2167"/>
      <c r="D78" s="132"/>
      <c r="E78" s="194"/>
      <c r="F78" s="132"/>
      <c r="G78" s="860" t="s">
        <v>1262</v>
      </c>
      <c r="H78" s="898" t="s">
        <v>1269</v>
      </c>
      <c r="I78" s="132"/>
      <c r="J78" s="898"/>
      <c r="K78" s="898" t="s">
        <v>277</v>
      </c>
      <c r="L78" s="955">
        <v>2012</v>
      </c>
      <c r="M78" s="132"/>
      <c r="N78" s="132"/>
      <c r="O78" s="132" t="s">
        <v>45</v>
      </c>
      <c r="P78" s="1641">
        <v>1</v>
      </c>
      <c r="Q78" s="956">
        <v>1000000</v>
      </c>
      <c r="R78" s="901"/>
    </row>
    <row r="79" spans="1:18" s="1034" customFormat="1" ht="20.100000000000001" customHeight="1">
      <c r="A79" s="929"/>
      <c r="B79" s="2166">
        <v>49</v>
      </c>
      <c r="C79" s="2167"/>
      <c r="D79" s="132"/>
      <c r="E79" s="194"/>
      <c r="F79" s="132"/>
      <c r="G79" s="860" t="s">
        <v>1263</v>
      </c>
      <c r="H79" s="898" t="s">
        <v>1270</v>
      </c>
      <c r="I79" s="132"/>
      <c r="J79" s="898"/>
      <c r="K79" s="898" t="s">
        <v>277</v>
      </c>
      <c r="L79" s="955">
        <v>2012</v>
      </c>
      <c r="M79" s="132"/>
      <c r="N79" s="132"/>
      <c r="O79" s="132" t="s">
        <v>45</v>
      </c>
      <c r="P79" s="1641">
        <v>2</v>
      </c>
      <c r="Q79" s="956">
        <v>600000</v>
      </c>
      <c r="R79" s="901"/>
    </row>
    <row r="80" spans="1:18" s="1034" customFormat="1" ht="20.100000000000001" customHeight="1">
      <c r="A80" s="929"/>
      <c r="B80" s="2166">
        <v>50</v>
      </c>
      <c r="C80" s="2167"/>
      <c r="D80" s="132"/>
      <c r="E80" s="194"/>
      <c r="F80" s="132"/>
      <c r="G80" s="860" t="s">
        <v>1264</v>
      </c>
      <c r="H80" s="898" t="s">
        <v>1271</v>
      </c>
      <c r="I80" s="132"/>
      <c r="J80" s="898"/>
      <c r="K80" s="898" t="s">
        <v>277</v>
      </c>
      <c r="L80" s="955">
        <v>2012</v>
      </c>
      <c r="M80" s="132"/>
      <c r="N80" s="132"/>
      <c r="O80" s="132" t="s">
        <v>45</v>
      </c>
      <c r="P80" s="1641">
        <v>2</v>
      </c>
      <c r="Q80" s="956">
        <v>675000</v>
      </c>
      <c r="R80" s="901"/>
    </row>
    <row r="81" spans="1:21" s="1034" customFormat="1" ht="20.100000000000001" hidden="1" customHeight="1">
      <c r="A81" s="929"/>
      <c r="B81" s="2166"/>
      <c r="C81" s="2167"/>
      <c r="D81" s="132"/>
      <c r="E81" s="194"/>
      <c r="F81" s="132"/>
      <c r="G81" s="860"/>
      <c r="H81" s="898"/>
      <c r="I81" s="132"/>
      <c r="J81" s="898"/>
      <c r="K81" s="898"/>
      <c r="L81" s="955"/>
      <c r="M81" s="132"/>
      <c r="N81" s="132"/>
      <c r="O81" s="132"/>
      <c r="P81" s="1641"/>
      <c r="Q81" s="956"/>
      <c r="R81" s="1151"/>
    </row>
    <row r="82" spans="1:21" s="1575" customFormat="1" ht="20.100000000000001" hidden="1" customHeight="1">
      <c r="A82" s="965"/>
      <c r="B82" s="1988"/>
      <c r="C82" s="1989"/>
      <c r="D82" s="817"/>
      <c r="E82" s="821"/>
      <c r="F82" s="776"/>
      <c r="G82" s="818"/>
      <c r="H82" s="819"/>
      <c r="I82" s="783"/>
      <c r="J82" s="783"/>
      <c r="K82" s="783"/>
      <c r="L82" s="780"/>
      <c r="M82" s="775"/>
      <c r="N82" s="775"/>
      <c r="O82" s="775"/>
      <c r="P82" s="1654"/>
      <c r="Q82" s="823"/>
      <c r="R82" s="819"/>
    </row>
    <row r="83" spans="1:21" s="1575" customFormat="1" ht="20.100000000000001" hidden="1" customHeight="1">
      <c r="A83" s="965"/>
      <c r="B83" s="1988"/>
      <c r="C83" s="1989"/>
      <c r="D83" s="1576"/>
      <c r="E83" s="1585"/>
      <c r="F83" s="965"/>
      <c r="G83" s="996"/>
      <c r="H83" s="819"/>
      <c r="I83" s="783"/>
      <c r="J83" s="783"/>
      <c r="K83" s="783"/>
      <c r="L83" s="780"/>
      <c r="M83" s="775"/>
      <c r="N83" s="775"/>
      <c r="O83" s="775"/>
      <c r="P83" s="1654"/>
      <c r="Q83" s="823"/>
      <c r="R83" s="819"/>
    </row>
    <row r="84" spans="1:21" s="1575" customFormat="1" ht="20.100000000000001" hidden="1" customHeight="1">
      <c r="B84" s="1988"/>
      <c r="C84" s="1989"/>
      <c r="D84" s="776"/>
      <c r="E84" s="821"/>
      <c r="F84" s="776"/>
      <c r="G84" s="996"/>
      <c r="H84" s="1074"/>
      <c r="I84" s="995"/>
      <c r="J84" s="1069"/>
      <c r="K84" s="1069"/>
      <c r="L84" s="780"/>
      <c r="M84" s="995"/>
      <c r="N84" s="995"/>
      <c r="O84" s="995"/>
      <c r="P84" s="1644"/>
      <c r="Q84" s="827"/>
      <c r="R84" s="826"/>
    </row>
    <row r="85" spans="1:21" s="1545" customFormat="1" ht="31.5" hidden="1" customHeight="1">
      <c r="B85" s="1988"/>
      <c r="C85" s="1989"/>
      <c r="D85" s="776"/>
      <c r="E85" s="817"/>
      <c r="F85" s="776"/>
      <c r="G85" s="996"/>
      <c r="H85" s="1069"/>
      <c r="I85" s="995"/>
      <c r="J85" s="1069"/>
      <c r="K85" s="1069"/>
      <c r="L85" s="780"/>
      <c r="M85" s="995"/>
      <c r="N85" s="995"/>
      <c r="O85" s="995"/>
      <c r="P85" s="1644"/>
      <c r="Q85" s="827"/>
      <c r="R85" s="995"/>
      <c r="T85" s="1586"/>
      <c r="U85" s="1586"/>
    </row>
    <row r="86" spans="1:21" s="1575" customFormat="1" ht="20.100000000000001" hidden="1" customHeight="1">
      <c r="B86" s="1988"/>
      <c r="C86" s="1989"/>
      <c r="D86" s="775"/>
      <c r="E86" s="772"/>
      <c r="F86" s="776"/>
      <c r="G86" s="818"/>
      <c r="H86" s="1045"/>
      <c r="I86" s="783"/>
      <c r="J86" s="783"/>
      <c r="K86" s="783"/>
      <c r="L86" s="780"/>
      <c r="M86" s="775"/>
      <c r="N86" s="775"/>
      <c r="O86" s="775"/>
      <c r="P86" s="1654"/>
      <c r="Q86" s="827"/>
      <c r="R86" s="819"/>
    </row>
    <row r="87" spans="1:21" s="1578" customFormat="1" ht="20.100000000000001" hidden="1" customHeight="1">
      <c r="B87" s="2174"/>
      <c r="C87" s="2174"/>
      <c r="D87" s="775"/>
      <c r="E87" s="772"/>
      <c r="F87" s="776"/>
      <c r="G87" s="818"/>
      <c r="H87" s="819"/>
      <c r="I87" s="783"/>
      <c r="J87" s="779"/>
      <c r="K87" s="779"/>
      <c r="L87" s="780"/>
      <c r="M87" s="775"/>
      <c r="N87" s="775"/>
      <c r="O87" s="775"/>
      <c r="P87" s="1654"/>
      <c r="Q87" s="827"/>
      <c r="R87" s="819"/>
    </row>
    <row r="88" spans="1:21" s="1578" customFormat="1" ht="20.100000000000001" hidden="1" customHeight="1">
      <c r="B88" s="2172"/>
      <c r="C88" s="2173"/>
      <c r="D88" s="1263"/>
      <c r="E88" s="1587"/>
      <c r="F88" s="1263"/>
      <c r="G88" s="1588"/>
      <c r="H88" s="1589"/>
      <c r="I88" s="1263"/>
      <c r="J88" s="1590"/>
      <c r="K88" s="1590"/>
      <c r="L88" s="1262"/>
      <c r="M88" s="1263"/>
      <c r="N88" s="1263"/>
      <c r="O88" s="1263"/>
      <c r="P88" s="1653"/>
      <c r="Q88" s="1591"/>
      <c r="R88" s="995"/>
    </row>
    <row r="89" spans="1:21" ht="20.100000000000001" customHeight="1">
      <c r="A89" s="1531"/>
      <c r="B89" s="1601"/>
      <c r="C89" s="1601"/>
      <c r="D89" s="233"/>
      <c r="E89" s="233"/>
      <c r="F89" s="233"/>
      <c r="G89" s="909"/>
      <c r="H89" s="233"/>
      <c r="I89" s="233"/>
      <c r="J89" s="233"/>
      <c r="K89" s="233"/>
      <c r="L89" s="993"/>
      <c r="M89" s="233"/>
      <c r="N89" s="1921" t="s">
        <v>724</v>
      </c>
      <c r="O89" s="1922"/>
      <c r="P89" s="934">
        <f>SUM(P72:P88)</f>
        <v>6</v>
      </c>
      <c r="Q89" s="1035">
        <f>SUM(Q72:Q88)</f>
        <v>3075000</v>
      </c>
      <c r="R89" s="233"/>
    </row>
    <row r="90" spans="1:21" ht="20.100000000000001" customHeight="1">
      <c r="A90" s="876"/>
      <c r="B90" s="936"/>
      <c r="C90" s="876"/>
      <c r="D90" s="1531"/>
      <c r="E90" s="1531"/>
      <c r="F90" s="1531"/>
      <c r="G90" s="937"/>
      <c r="H90" s="938"/>
      <c r="I90" s="939"/>
      <c r="J90" s="876"/>
      <c r="K90" s="937"/>
      <c r="L90" s="999"/>
      <c r="M90" s="1531"/>
      <c r="N90" s="1921" t="s">
        <v>703</v>
      </c>
      <c r="O90" s="1922"/>
      <c r="P90" s="911">
        <f>P89+P65+P34</f>
        <v>33</v>
      </c>
      <c r="Q90" s="1036">
        <f>Q89+Q65+Q34</f>
        <v>171816874</v>
      </c>
      <c r="R90" s="1000"/>
    </row>
    <row r="91" spans="1:21" ht="20.100000000000001" customHeight="1">
      <c r="B91" s="1015"/>
      <c r="D91" s="1016"/>
      <c r="E91" s="1016"/>
      <c r="F91" s="1016"/>
      <c r="G91" s="1017"/>
      <c r="H91" s="1018"/>
      <c r="I91" s="1019"/>
      <c r="K91" s="1020"/>
      <c r="L91" s="1031"/>
      <c r="M91" s="1022"/>
      <c r="R91" s="1024"/>
    </row>
    <row r="92" spans="1:21" s="873" customFormat="1" ht="18.75" customHeight="1">
      <c r="B92" s="1091"/>
      <c r="D92" s="1939" t="s">
        <v>867</v>
      </c>
      <c r="E92" s="1939"/>
      <c r="F92" s="1939"/>
      <c r="G92" s="1939"/>
      <c r="H92" s="1092"/>
      <c r="I92" s="1896"/>
      <c r="J92" s="1951"/>
      <c r="K92" s="1951"/>
      <c r="L92" s="1093"/>
      <c r="M92" s="1896" t="str">
        <f>'B - PAL'!M94:P94</f>
        <v>Jakarta, 1 Juli 2015</v>
      </c>
      <c r="N92" s="1896"/>
      <c r="O92" s="1896"/>
      <c r="P92" s="1896"/>
      <c r="Q92" s="1094"/>
      <c r="R92" s="1095"/>
    </row>
    <row r="93" spans="1:21" s="873" customFormat="1" ht="18.75" customHeight="1">
      <c r="B93" s="1091"/>
      <c r="D93" s="1948" t="s">
        <v>563</v>
      </c>
      <c r="E93" s="1948"/>
      <c r="F93" s="1948"/>
      <c r="G93" s="1948"/>
      <c r="H93" s="1096"/>
      <c r="I93" s="1606"/>
      <c r="J93" s="1606"/>
      <c r="K93" s="1606"/>
      <c r="L93" s="1093"/>
      <c r="M93" s="1896" t="str">
        <f>'B - PAL'!M95:P95</f>
        <v>Pengurus Barang</v>
      </c>
      <c r="N93" s="1897"/>
      <c r="O93" s="1897"/>
      <c r="P93" s="1897"/>
      <c r="Q93" s="1094"/>
      <c r="R93" s="1095"/>
    </row>
    <row r="94" spans="1:21" s="873" customFormat="1" ht="38.25" customHeight="1">
      <c r="B94" s="1091"/>
      <c r="D94" s="1949"/>
      <c r="E94" s="1949"/>
      <c r="F94" s="1949"/>
      <c r="G94" s="1949"/>
      <c r="H94" s="1101"/>
      <c r="I94" s="1607"/>
      <c r="J94" s="1607"/>
      <c r="K94" s="1607"/>
      <c r="L94" s="1093"/>
      <c r="M94" s="1904"/>
      <c r="N94" s="1904"/>
      <c r="O94" s="1904"/>
      <c r="P94" s="1904"/>
      <c r="Q94" s="1094"/>
      <c r="R94" s="1095"/>
    </row>
    <row r="95" spans="1:21" s="873" customFormat="1" ht="18.75" customHeight="1">
      <c r="B95" s="1103"/>
      <c r="D95" s="1950" t="s">
        <v>564</v>
      </c>
      <c r="E95" s="1950"/>
      <c r="F95" s="1950"/>
      <c r="G95" s="1950"/>
      <c r="H95" s="1104"/>
      <c r="I95" s="1602"/>
      <c r="J95" s="1602"/>
      <c r="K95" s="1602"/>
      <c r="L95" s="1093"/>
      <c r="M95" s="1962" t="s">
        <v>1133</v>
      </c>
      <c r="N95" s="1905"/>
      <c r="O95" s="1905"/>
      <c r="P95" s="1905"/>
      <c r="Q95" s="1094"/>
      <c r="R95" s="1095"/>
    </row>
    <row r="96" spans="1:21" s="873" customFormat="1" ht="18.75" customHeight="1">
      <c r="B96" s="1091"/>
      <c r="D96" s="1947" t="s">
        <v>914</v>
      </c>
      <c r="E96" s="1947"/>
      <c r="F96" s="1947"/>
      <c r="G96" s="1947"/>
      <c r="H96" s="1106"/>
      <c r="I96" s="1603"/>
      <c r="J96" s="1603"/>
      <c r="K96" s="1603"/>
      <c r="L96" s="1093"/>
      <c r="M96" s="1907" t="s">
        <v>1134</v>
      </c>
      <c r="N96" s="1907"/>
      <c r="O96" s="1907"/>
      <c r="P96" s="1907"/>
      <c r="Q96" s="1094"/>
      <c r="R96" s="1095"/>
    </row>
    <row r="97" spans="18:18" ht="20.100000000000001" customHeight="1">
      <c r="R97" s="194"/>
    </row>
    <row r="98" spans="18:18" ht="20.100000000000001" customHeight="1">
      <c r="R98" s="194"/>
    </row>
    <row r="99" spans="18:18" ht="20.100000000000001" customHeight="1">
      <c r="R99" s="194"/>
    </row>
  </sheetData>
  <mergeCells count="130">
    <mergeCell ref="D96:G96"/>
    <mergeCell ref="M96:P96"/>
    <mergeCell ref="D93:G93"/>
    <mergeCell ref="M93:P93"/>
    <mergeCell ref="D94:G94"/>
    <mergeCell ref="M94:P94"/>
    <mergeCell ref="D95:G95"/>
    <mergeCell ref="M95:P95"/>
    <mergeCell ref="B87:C87"/>
    <mergeCell ref="B88:C88"/>
    <mergeCell ref="N89:O89"/>
    <mergeCell ref="N90:O90"/>
    <mergeCell ref="D92:G92"/>
    <mergeCell ref="I92:K92"/>
    <mergeCell ref="M92:P92"/>
    <mergeCell ref="B81:C81"/>
    <mergeCell ref="B82:C82"/>
    <mergeCell ref="B83:C83"/>
    <mergeCell ref="B84:C84"/>
    <mergeCell ref="B85:C85"/>
    <mergeCell ref="B86:C86"/>
    <mergeCell ref="B75:C75"/>
    <mergeCell ref="B76:C76"/>
    <mergeCell ref="B77:C77"/>
    <mergeCell ref="B78:C78"/>
    <mergeCell ref="B79:C79"/>
    <mergeCell ref="B80:C80"/>
    <mergeCell ref="B70:C70"/>
    <mergeCell ref="E70:F70"/>
    <mergeCell ref="B71:R71"/>
    <mergeCell ref="B72:C72"/>
    <mergeCell ref="B73:C73"/>
    <mergeCell ref="B74:C74"/>
    <mergeCell ref="O67:O69"/>
    <mergeCell ref="P67:Q68"/>
    <mergeCell ref="R67:R69"/>
    <mergeCell ref="B68:C69"/>
    <mergeCell ref="D68:D69"/>
    <mergeCell ref="E68:F69"/>
    <mergeCell ref="G68:G69"/>
    <mergeCell ref="H68:H69"/>
    <mergeCell ref="I68:I69"/>
    <mergeCell ref="G67:I67"/>
    <mergeCell ref="J67:J69"/>
    <mergeCell ref="K67:K69"/>
    <mergeCell ref="L67:L69"/>
    <mergeCell ref="M67:M69"/>
    <mergeCell ref="N67:N69"/>
    <mergeCell ref="B60:C60"/>
    <mergeCell ref="B61:C61"/>
    <mergeCell ref="B62:C62"/>
    <mergeCell ref="B63:C63"/>
    <mergeCell ref="B64:C64"/>
    <mergeCell ref="B67:F67"/>
    <mergeCell ref="B54:C54"/>
    <mergeCell ref="B55:C55"/>
    <mergeCell ref="B56:C56"/>
    <mergeCell ref="B57:C57"/>
    <mergeCell ref="B58:C58"/>
    <mergeCell ref="B59:C59"/>
    <mergeCell ref="B48:C48"/>
    <mergeCell ref="B49:C49"/>
    <mergeCell ref="B50:C50"/>
    <mergeCell ref="B51:C51"/>
    <mergeCell ref="B52:C52"/>
    <mergeCell ref="B53:C53"/>
    <mergeCell ref="B42:C42"/>
    <mergeCell ref="B43:C43"/>
    <mergeCell ref="B44:C44"/>
    <mergeCell ref="B45:C45"/>
    <mergeCell ref="B46:C46"/>
    <mergeCell ref="B47:C47"/>
    <mergeCell ref="B39:C39"/>
    <mergeCell ref="E39:F39"/>
    <mergeCell ref="B40:R40"/>
    <mergeCell ref="B41:C41"/>
    <mergeCell ref="L36:L38"/>
    <mergeCell ref="M36:M38"/>
    <mergeCell ref="N36:N38"/>
    <mergeCell ref="O36:O38"/>
    <mergeCell ref="P36:Q37"/>
    <mergeCell ref="R36:R38"/>
    <mergeCell ref="B32:C32"/>
    <mergeCell ref="B33:C33"/>
    <mergeCell ref="B36:F36"/>
    <mergeCell ref="G36:I36"/>
    <mergeCell ref="J36:J38"/>
    <mergeCell ref="K36:K38"/>
    <mergeCell ref="B37:C38"/>
    <mergeCell ref="D37:D38"/>
    <mergeCell ref="E37:F38"/>
    <mergeCell ref="G37:G38"/>
    <mergeCell ref="H37:H38"/>
    <mergeCell ref="I37:I38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B15:C15"/>
    <mergeCell ref="E15:F15"/>
    <mergeCell ref="B16:R16"/>
    <mergeCell ref="B17:C17"/>
    <mergeCell ref="B18:C18"/>
    <mergeCell ref="B19:C19"/>
    <mergeCell ref="P12:Q13"/>
    <mergeCell ref="R12:R14"/>
    <mergeCell ref="B13:C14"/>
    <mergeCell ref="D13:D14"/>
    <mergeCell ref="E13:F14"/>
    <mergeCell ref="G13:G14"/>
    <mergeCell ref="H13:H14"/>
    <mergeCell ref="I13:I14"/>
    <mergeCell ref="B1:R1"/>
    <mergeCell ref="B2:R2"/>
    <mergeCell ref="B12:F12"/>
    <mergeCell ref="G12:I12"/>
    <mergeCell ref="J12:J14"/>
    <mergeCell ref="K12:K14"/>
    <mergeCell ref="L12:L14"/>
    <mergeCell ref="M12:M14"/>
    <mergeCell ref="N12:N14"/>
    <mergeCell ref="O12:O14"/>
  </mergeCells>
  <pageMargins left="0.3" right="0" top="0.8" bottom="0.5" header="0.31496062992126" footer="0.31496062992126"/>
  <pageSetup paperSize="5" scale="80" orientation="landscape" r:id="rId1"/>
  <headerFooter>
    <oddFooter>&amp;C&amp;8Page &amp;P
&amp;A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0000"/>
  </sheetPr>
  <dimension ref="A1:S38"/>
  <sheetViews>
    <sheetView topLeftCell="A2" zoomScale="70" zoomScaleNormal="70" workbookViewId="0">
      <selection activeCell="M23" sqref="M23:AA25"/>
    </sheetView>
  </sheetViews>
  <sheetFormatPr defaultRowHeight="12.75"/>
  <cols>
    <col min="1" max="1" width="3.85546875" style="99" customWidth="1"/>
    <col min="2" max="2" width="2.85546875" style="99" customWidth="1"/>
    <col min="3" max="3" width="1.7109375" style="99" customWidth="1"/>
    <col min="4" max="4" width="11.5703125" style="99" customWidth="1"/>
    <col min="5" max="5" width="11" style="99" customWidth="1"/>
    <col min="6" max="6" width="1.28515625" style="99" customWidth="1"/>
    <col min="7" max="7" width="30.7109375" style="99" customWidth="1"/>
    <col min="8" max="8" width="21" style="879" customWidth="1"/>
    <col min="9" max="9" width="15.7109375" style="880" customWidth="1"/>
    <col min="10" max="11" width="9.42578125" style="99" customWidth="1"/>
    <col min="12" max="12" width="9.42578125" style="881" customWidth="1"/>
    <col min="13" max="13" width="9.42578125" style="99" customWidth="1"/>
    <col min="14" max="14" width="7.7109375" style="99" customWidth="1"/>
    <col min="15" max="15" width="9.42578125" style="99" customWidth="1"/>
    <col min="16" max="16" width="8" style="99" customWidth="1"/>
    <col min="17" max="17" width="20.5703125" style="882" customWidth="1"/>
    <col min="18" max="18" width="17.7109375" style="99" customWidth="1"/>
    <col min="19" max="19" width="11.140625" style="99" bestFit="1" customWidth="1"/>
    <col min="20" max="16384" width="9.140625" style="99"/>
  </cols>
  <sheetData>
    <row r="1" spans="1:18" ht="20.100000000000001" customHeight="1">
      <c r="A1" s="873"/>
      <c r="B1" s="1939" t="s">
        <v>706</v>
      </c>
      <c r="C1" s="1939"/>
      <c r="D1" s="1939"/>
      <c r="E1" s="1939"/>
      <c r="F1" s="1939"/>
      <c r="G1" s="1939"/>
      <c r="H1" s="1939"/>
      <c r="I1" s="1939"/>
      <c r="J1" s="1939"/>
      <c r="K1" s="1939"/>
      <c r="L1" s="1939"/>
      <c r="M1" s="1939"/>
      <c r="N1" s="1939"/>
      <c r="O1" s="1939"/>
      <c r="P1" s="1939"/>
      <c r="Q1" s="1939"/>
      <c r="R1" s="1939"/>
    </row>
    <row r="2" spans="1:18" ht="20.100000000000001" customHeight="1">
      <c r="A2" s="873"/>
      <c r="B2" s="1938" t="s">
        <v>707</v>
      </c>
      <c r="C2" s="1938"/>
      <c r="D2" s="1938"/>
      <c r="E2" s="1938"/>
      <c r="F2" s="1938"/>
      <c r="G2" s="1938"/>
      <c r="H2" s="1938"/>
      <c r="I2" s="1938"/>
      <c r="J2" s="1938"/>
      <c r="K2" s="1938"/>
      <c r="L2" s="1938"/>
      <c r="M2" s="1938"/>
      <c r="N2" s="1938"/>
      <c r="O2" s="1938"/>
      <c r="P2" s="1938"/>
      <c r="Q2" s="1938"/>
      <c r="R2" s="1938"/>
    </row>
    <row r="3" spans="1:18" ht="15" customHeight="1">
      <c r="A3" s="873"/>
      <c r="B3" s="874" t="str">
        <f>'B - RB'!B3</f>
        <v>Provinsi</v>
      </c>
      <c r="C3" s="874"/>
      <c r="D3" s="874"/>
      <c r="E3" s="874"/>
      <c r="F3" s="875" t="s">
        <v>1</v>
      </c>
      <c r="G3" s="876" t="str">
        <f>'B - RB'!G3</f>
        <v>DAERAH KHUSUS IBUKOTA JAKARTA</v>
      </c>
      <c r="H3" s="873"/>
      <c r="I3" s="876"/>
      <c r="J3" s="876"/>
      <c r="K3" s="876"/>
      <c r="L3" s="841"/>
      <c r="M3" s="876"/>
      <c r="N3" s="876"/>
      <c r="O3" s="876"/>
      <c r="P3" s="876"/>
      <c r="Q3" s="877"/>
      <c r="R3" s="876"/>
    </row>
    <row r="4" spans="1:18" ht="15" customHeight="1">
      <c r="A4" s="873"/>
      <c r="B4" s="874" t="str">
        <f>'B - RB'!B4</f>
        <v>Kab./Kota</v>
      </c>
      <c r="C4" s="874"/>
      <c r="D4" s="874"/>
      <c r="E4" s="874"/>
      <c r="F4" s="875" t="s">
        <v>1</v>
      </c>
      <c r="G4" s="876" t="str">
        <f>'B - RB'!G4</f>
        <v>KOTA JAKARTA TIMUR</v>
      </c>
      <c r="H4" s="873"/>
      <c r="I4" s="876"/>
      <c r="J4" s="876"/>
      <c r="K4" s="876"/>
      <c r="L4" s="841"/>
      <c r="M4" s="876"/>
      <c r="N4" s="876"/>
      <c r="O4" s="876"/>
      <c r="P4" s="876"/>
      <c r="Q4" s="877"/>
      <c r="R4" s="876"/>
    </row>
    <row r="5" spans="1:18" ht="15" customHeight="1">
      <c r="A5" s="873"/>
      <c r="B5" s="874" t="str">
        <f>'B - RB'!B5</f>
        <v>Bidang</v>
      </c>
      <c r="C5" s="874"/>
      <c r="D5" s="874"/>
      <c r="E5" s="874"/>
      <c r="F5" s="875" t="s">
        <v>1</v>
      </c>
      <c r="G5" s="876" t="str">
        <f>'B - RB'!G5</f>
        <v>BIDANG KESEHATAN</v>
      </c>
      <c r="H5" s="873"/>
      <c r="I5" s="876"/>
      <c r="J5" s="876"/>
      <c r="K5" s="876"/>
      <c r="L5" s="841"/>
      <c r="M5" s="876"/>
      <c r="N5" s="876"/>
      <c r="O5" s="876"/>
      <c r="P5" s="876"/>
      <c r="Q5" s="877"/>
      <c r="R5" s="876"/>
    </row>
    <row r="6" spans="1:18" ht="15" customHeight="1">
      <c r="A6" s="873"/>
      <c r="B6" s="874" t="str">
        <f>'B - RB'!B6</f>
        <v>Unit Organisasi</v>
      </c>
      <c r="C6" s="874"/>
      <c r="D6" s="874"/>
      <c r="E6" s="874"/>
      <c r="F6" s="875" t="s">
        <v>1</v>
      </c>
      <c r="G6" s="876" t="str">
        <f>'B - RB'!G6</f>
        <v>SUDIN KESEHATAN MASYARAKAT</v>
      </c>
      <c r="H6" s="873"/>
      <c r="I6" s="876"/>
      <c r="J6" s="876"/>
      <c r="K6" s="876"/>
      <c r="L6" s="841"/>
      <c r="M6" s="876"/>
      <c r="N6" s="876"/>
      <c r="O6" s="876"/>
      <c r="P6" s="876"/>
      <c r="Q6" s="877"/>
      <c r="R6" s="876"/>
    </row>
    <row r="7" spans="1:18" ht="15" customHeight="1">
      <c r="A7" s="873"/>
      <c r="B7" s="874" t="str">
        <f>'B - RB'!B7</f>
        <v>Sub Unit Organisasi</v>
      </c>
      <c r="C7" s="874"/>
      <c r="D7" s="874"/>
      <c r="E7" s="874"/>
      <c r="F7" s="875" t="s">
        <v>1</v>
      </c>
      <c r="G7" s="876" t="str">
        <f>'B - RB'!G7</f>
        <v>PKM KEC. MATRAMAN</v>
      </c>
      <c r="H7" s="873"/>
      <c r="I7" s="876"/>
      <c r="J7" s="876"/>
      <c r="K7" s="876"/>
      <c r="L7" s="841"/>
      <c r="M7" s="876"/>
      <c r="N7" s="876"/>
      <c r="O7" s="876"/>
      <c r="P7" s="876"/>
      <c r="Q7" s="878"/>
      <c r="R7" s="873"/>
    </row>
    <row r="8" spans="1:18" ht="15" customHeight="1">
      <c r="A8" s="873"/>
      <c r="B8" s="874" t="str">
        <f>'B - RB'!B8</f>
        <v>U P B</v>
      </c>
      <c r="C8" s="874"/>
      <c r="D8" s="874"/>
      <c r="E8" s="874"/>
      <c r="F8" s="875" t="s">
        <v>1</v>
      </c>
      <c r="G8" s="876" t="s">
        <v>1345</v>
      </c>
      <c r="H8" s="873"/>
      <c r="I8" s="876"/>
      <c r="J8" s="876"/>
      <c r="K8" s="876"/>
      <c r="L8" s="841"/>
      <c r="M8" s="876"/>
      <c r="N8" s="876"/>
      <c r="O8" s="876"/>
      <c r="P8" s="876"/>
      <c r="Q8" s="878"/>
      <c r="R8" s="873"/>
    </row>
    <row r="9" spans="1:18" ht="15" customHeight="1">
      <c r="A9" s="873"/>
      <c r="B9" s="874" t="str">
        <f>'B - RB'!B9</f>
        <v xml:space="preserve">NO. KODE LOKASI </v>
      </c>
      <c r="C9" s="874"/>
      <c r="D9" s="874"/>
      <c r="E9" s="874"/>
      <c r="F9" s="875" t="s">
        <v>1</v>
      </c>
      <c r="G9" s="876"/>
      <c r="H9" s="873"/>
      <c r="I9" s="876"/>
      <c r="J9" s="876"/>
      <c r="K9" s="876"/>
      <c r="L9" s="841"/>
      <c r="M9" s="876"/>
      <c r="N9" s="876"/>
      <c r="O9" s="876"/>
      <c r="P9" s="876"/>
      <c r="Q9" s="878"/>
      <c r="R9" s="873"/>
    </row>
    <row r="10" spans="1:18" ht="6" customHeight="1"/>
    <row r="11" spans="1:18" ht="3" customHeight="1"/>
    <row r="12" spans="1:18" s="1531" customFormat="1" ht="29.25" customHeight="1">
      <c r="B12" s="2153" t="s">
        <v>10</v>
      </c>
      <c r="C12" s="2153"/>
      <c r="D12" s="2153"/>
      <c r="E12" s="2153"/>
      <c r="F12" s="2153"/>
      <c r="G12" s="2153" t="s">
        <v>11</v>
      </c>
      <c r="H12" s="2153"/>
      <c r="I12" s="2153"/>
      <c r="J12" s="2153" t="s">
        <v>15</v>
      </c>
      <c r="K12" s="2153" t="s">
        <v>13</v>
      </c>
      <c r="L12" s="2153" t="s">
        <v>700</v>
      </c>
      <c r="M12" s="2153" t="s">
        <v>701</v>
      </c>
      <c r="N12" s="2153" t="s">
        <v>16</v>
      </c>
      <c r="O12" s="2153" t="s">
        <v>702</v>
      </c>
      <c r="P12" s="2153" t="s">
        <v>12</v>
      </c>
      <c r="Q12" s="2153"/>
      <c r="R12" s="2153" t="s">
        <v>17</v>
      </c>
    </row>
    <row r="13" spans="1:18" s="1531" customFormat="1" ht="29.25" customHeight="1">
      <c r="B13" s="2153" t="s">
        <v>18</v>
      </c>
      <c r="C13" s="2153"/>
      <c r="D13" s="2153" t="s">
        <v>19</v>
      </c>
      <c r="E13" s="2153" t="s">
        <v>20</v>
      </c>
      <c r="F13" s="2153"/>
      <c r="G13" s="2153" t="s">
        <v>21</v>
      </c>
      <c r="H13" s="2153" t="s">
        <v>14</v>
      </c>
      <c r="I13" s="2153" t="s">
        <v>505</v>
      </c>
      <c r="J13" s="2153"/>
      <c r="K13" s="2153"/>
      <c r="L13" s="2153"/>
      <c r="M13" s="2153"/>
      <c r="N13" s="2153"/>
      <c r="O13" s="2153"/>
      <c r="P13" s="2153"/>
      <c r="Q13" s="2153"/>
      <c r="R13" s="2153"/>
    </row>
    <row r="14" spans="1:18" s="1531" customFormat="1" ht="29.25" customHeight="1">
      <c r="B14" s="2153"/>
      <c r="C14" s="2153"/>
      <c r="D14" s="2153"/>
      <c r="E14" s="2153"/>
      <c r="F14" s="2153"/>
      <c r="G14" s="2153"/>
      <c r="H14" s="2153"/>
      <c r="I14" s="2153"/>
      <c r="J14" s="2153"/>
      <c r="K14" s="2153"/>
      <c r="L14" s="2153"/>
      <c r="M14" s="2153"/>
      <c r="N14" s="2153"/>
      <c r="O14" s="2153"/>
      <c r="P14" s="1690" t="s">
        <v>22</v>
      </c>
      <c r="Q14" s="885" t="s">
        <v>23</v>
      </c>
      <c r="R14" s="2153"/>
    </row>
    <row r="15" spans="1:18" s="1531" customFormat="1" ht="20.100000000000001" customHeight="1">
      <c r="B15" s="1916" t="s">
        <v>24</v>
      </c>
      <c r="C15" s="1917"/>
      <c r="D15" s="1691" t="s">
        <v>25</v>
      </c>
      <c r="E15" s="1916" t="s">
        <v>26</v>
      </c>
      <c r="F15" s="1917"/>
      <c r="G15" s="887" t="s">
        <v>27</v>
      </c>
      <c r="H15" s="887" t="s">
        <v>28</v>
      </c>
      <c r="I15" s="887" t="s">
        <v>29</v>
      </c>
      <c r="J15" s="887" t="s">
        <v>30</v>
      </c>
      <c r="K15" s="887" t="s">
        <v>31</v>
      </c>
      <c r="L15" s="888" t="s">
        <v>32</v>
      </c>
      <c r="M15" s="887" t="s">
        <v>33</v>
      </c>
      <c r="N15" s="887" t="s">
        <v>34</v>
      </c>
      <c r="O15" s="887" t="s">
        <v>35</v>
      </c>
      <c r="P15" s="887" t="s">
        <v>36</v>
      </c>
      <c r="Q15" s="889" t="s">
        <v>37</v>
      </c>
      <c r="R15" s="887" t="s">
        <v>38</v>
      </c>
    </row>
    <row r="16" spans="1:18" s="890" customFormat="1" ht="12.75" customHeight="1">
      <c r="A16" s="1531"/>
      <c r="B16" s="1915"/>
      <c r="C16" s="1913"/>
      <c r="D16" s="1912"/>
      <c r="E16" s="1912"/>
      <c r="F16" s="1912"/>
      <c r="G16" s="1912"/>
      <c r="H16" s="1912"/>
      <c r="I16" s="1912"/>
      <c r="J16" s="1912"/>
      <c r="K16" s="1912"/>
      <c r="L16" s="1912"/>
      <c r="M16" s="1912"/>
      <c r="N16" s="1912"/>
      <c r="O16" s="1912"/>
      <c r="P16" s="1912"/>
      <c r="Q16" s="1912"/>
      <c r="R16" s="1937"/>
    </row>
    <row r="17" spans="1:19" s="890" customFormat="1" ht="24" customHeight="1">
      <c r="A17" s="1531"/>
      <c r="B17" s="1915">
        <v>1</v>
      </c>
      <c r="C17" s="1914"/>
      <c r="D17" s="891" t="s">
        <v>236</v>
      </c>
      <c r="E17" s="892">
        <v>2</v>
      </c>
      <c r="F17" s="121"/>
      <c r="G17" s="893" t="s">
        <v>237</v>
      </c>
      <c r="H17" s="894" t="s">
        <v>1343</v>
      </c>
      <c r="I17" s="121" t="s">
        <v>1344</v>
      </c>
      <c r="J17" s="894" t="s">
        <v>43</v>
      </c>
      <c r="K17" s="894" t="s">
        <v>190</v>
      </c>
      <c r="L17" s="871">
        <v>1995</v>
      </c>
      <c r="M17" s="121" t="s">
        <v>43</v>
      </c>
      <c r="N17" s="121"/>
      <c r="O17" s="121" t="s">
        <v>45</v>
      </c>
      <c r="P17" s="1688">
        <v>1</v>
      </c>
      <c r="Q17" s="895">
        <v>3500000</v>
      </c>
      <c r="R17" s="896"/>
    </row>
    <row r="18" spans="1:19" s="890" customFormat="1" ht="20.100000000000001" customHeight="1">
      <c r="A18" s="1531"/>
      <c r="B18" s="1910"/>
      <c r="C18" s="1910"/>
      <c r="D18" s="233"/>
      <c r="E18" s="233"/>
      <c r="F18" s="233"/>
      <c r="G18" s="909"/>
      <c r="H18" s="233"/>
      <c r="I18" s="233"/>
      <c r="J18" s="233"/>
      <c r="K18" s="233"/>
      <c r="L18" s="933"/>
      <c r="M18" s="898"/>
      <c r="N18" s="2150" t="s">
        <v>724</v>
      </c>
      <c r="O18" s="1922"/>
      <c r="P18" s="934" t="e">
        <f>SUM(#REF!)</f>
        <v>#REF!</v>
      </c>
      <c r="Q18" s="935" t="e">
        <f>SUM(#REF!)</f>
        <v>#REF!</v>
      </c>
      <c r="R18" s="233"/>
    </row>
    <row r="19" spans="1:19" s="890" customFormat="1" ht="20.100000000000001" customHeight="1">
      <c r="A19" s="876"/>
      <c r="B19" s="936"/>
      <c r="C19" s="876"/>
      <c r="D19" s="1531"/>
      <c r="E19" s="1531"/>
      <c r="F19" s="1531"/>
      <c r="G19" s="937"/>
      <c r="H19" s="938"/>
      <c r="I19" s="939"/>
      <c r="J19" s="876"/>
      <c r="K19" s="937"/>
      <c r="L19" s="940"/>
      <c r="M19" s="1531"/>
      <c r="N19" s="2149" t="s">
        <v>703</v>
      </c>
      <c r="O19" s="2149"/>
      <c r="P19" s="911" t="e">
        <f>P18+#REF!+#REF!+#REF!+#REF!</f>
        <v>#REF!</v>
      </c>
      <c r="Q19" s="941" t="e">
        <f>Q18+#REF!+#REF!+#REF!+#REF!</f>
        <v>#REF!</v>
      </c>
      <c r="R19" s="942"/>
    </row>
    <row r="20" spans="1:19" s="890" customFormat="1" ht="20.100000000000001" hidden="1" customHeight="1">
      <c r="A20" s="876"/>
      <c r="B20" s="936"/>
      <c r="C20" s="876"/>
      <c r="D20" s="1531"/>
      <c r="E20" s="1531"/>
      <c r="F20" s="1531"/>
      <c r="G20" s="937"/>
      <c r="H20" s="938"/>
      <c r="I20" s="939"/>
      <c r="J20" s="876"/>
      <c r="K20" s="937"/>
      <c r="L20" s="940"/>
      <c r="M20" s="1531"/>
      <c r="N20" s="943"/>
      <c r="O20" s="943"/>
      <c r="P20" s="944"/>
      <c r="Q20" s="945"/>
      <c r="R20" s="942"/>
    </row>
    <row r="21" spans="1:19" s="890" customFormat="1" ht="20.100000000000001" customHeight="1">
      <c r="A21" s="876"/>
      <c r="B21" s="936"/>
      <c r="C21" s="876"/>
      <c r="D21" s="1531"/>
      <c r="E21" s="1531"/>
      <c r="F21" s="1531"/>
      <c r="G21" s="937"/>
      <c r="H21" s="938"/>
      <c r="I21" s="939"/>
      <c r="J21" s="876"/>
      <c r="K21" s="937"/>
      <c r="L21" s="940"/>
      <c r="M21" s="1531"/>
      <c r="N21" s="943"/>
      <c r="O21" s="943"/>
      <c r="P21" s="944"/>
      <c r="Q21" s="945"/>
      <c r="R21" s="942"/>
      <c r="S21" s="946"/>
    </row>
    <row r="22" spans="1:19" s="873" customFormat="1" ht="18.75" customHeight="1">
      <c r="B22" s="1091"/>
      <c r="D22" s="1939" t="s">
        <v>867</v>
      </c>
      <c r="E22" s="1939"/>
      <c r="F22" s="1939"/>
      <c r="G22" s="1939"/>
      <c r="H22" s="1092"/>
      <c r="I22" s="1896"/>
      <c r="J22" s="1951"/>
      <c r="K22" s="1951"/>
      <c r="L22" s="1093"/>
      <c r="M22" s="1896" t="str">
        <f>'B - RB'!M64:P64</f>
        <v>Jakarta, 1 Juli 2015</v>
      </c>
      <c r="N22" s="1896"/>
      <c r="O22" s="1896"/>
      <c r="P22" s="1896"/>
      <c r="Q22" s="1094"/>
      <c r="R22" s="1095"/>
    </row>
    <row r="23" spans="1:19" s="873" customFormat="1" ht="18.75" customHeight="1">
      <c r="B23" s="1091"/>
      <c r="D23" s="1948" t="s">
        <v>868</v>
      </c>
      <c r="E23" s="1948"/>
      <c r="F23" s="1948"/>
      <c r="G23" s="1948"/>
      <c r="H23" s="1096"/>
      <c r="I23" s="1686"/>
      <c r="J23" s="1686"/>
      <c r="K23" s="1686"/>
      <c r="L23" s="1093"/>
      <c r="M23" s="1896" t="str">
        <f>'B - RB'!M65:P65</f>
        <v>Pengurus Barang</v>
      </c>
      <c r="N23" s="1897"/>
      <c r="O23" s="1897"/>
      <c r="P23" s="1897"/>
      <c r="Q23" s="1094"/>
      <c r="R23" s="1095"/>
    </row>
    <row r="24" spans="1:19" s="873" customFormat="1" ht="21.75" customHeight="1">
      <c r="B24" s="1091"/>
      <c r="D24" s="1689"/>
      <c r="E24" s="1689"/>
      <c r="F24" s="1689"/>
      <c r="G24" s="1689"/>
      <c r="H24" s="1096"/>
      <c r="I24" s="1686"/>
      <c r="J24" s="1686"/>
      <c r="K24" s="1686"/>
      <c r="L24" s="1093"/>
      <c r="M24" s="1684"/>
      <c r="N24" s="1685"/>
      <c r="O24" s="1685"/>
      <c r="P24" s="1685"/>
      <c r="Q24" s="1094"/>
      <c r="R24" s="1095"/>
    </row>
    <row r="25" spans="1:19" s="873" customFormat="1" ht="21.75" customHeight="1">
      <c r="B25" s="1091"/>
      <c r="D25" s="1949"/>
      <c r="E25" s="1949"/>
      <c r="F25" s="1949"/>
      <c r="G25" s="1949"/>
      <c r="H25" s="1101"/>
      <c r="I25" s="1687"/>
      <c r="J25" s="1687"/>
      <c r="K25" s="1687"/>
      <c r="L25" s="1093"/>
      <c r="M25" s="1904"/>
      <c r="N25" s="1904"/>
      <c r="O25" s="1904"/>
      <c r="P25" s="1904"/>
      <c r="Q25" s="1094"/>
      <c r="R25" s="1095"/>
    </row>
    <row r="26" spans="1:19" s="873" customFormat="1" ht="18.75" customHeight="1">
      <c r="B26" s="1103"/>
      <c r="D26" s="1950" t="s">
        <v>699</v>
      </c>
      <c r="E26" s="1950"/>
      <c r="F26" s="1950"/>
      <c r="G26" s="1950"/>
      <c r="H26" s="1104"/>
      <c r="I26" s="1682"/>
      <c r="J26" s="1682"/>
      <c r="K26" s="1682"/>
      <c r="L26" s="1093"/>
      <c r="M26" s="1905" t="s">
        <v>1123</v>
      </c>
      <c r="N26" s="1905"/>
      <c r="O26" s="1905"/>
      <c r="P26" s="1905"/>
      <c r="Q26" s="1094"/>
      <c r="R26" s="1095"/>
    </row>
    <row r="27" spans="1:19" s="873" customFormat="1" ht="18.75" customHeight="1">
      <c r="B27" s="1091"/>
      <c r="D27" s="1947" t="s">
        <v>910</v>
      </c>
      <c r="E27" s="1947"/>
      <c r="F27" s="1947"/>
      <c r="G27" s="1947"/>
      <c r="H27" s="1106"/>
      <c r="I27" s="1683"/>
      <c r="J27" s="1683"/>
      <c r="K27" s="1683"/>
      <c r="L27" s="1093"/>
      <c r="M27" s="1907" t="s">
        <v>1124</v>
      </c>
      <c r="N27" s="1907"/>
      <c r="O27" s="1907"/>
      <c r="P27" s="1907"/>
      <c r="Q27" s="1094"/>
      <c r="R27" s="1095"/>
    </row>
    <row r="28" spans="1:19" ht="20.100000000000001" customHeight="1">
      <c r="R28" s="194"/>
    </row>
    <row r="29" spans="1:19" ht="20.100000000000001" customHeight="1">
      <c r="R29" s="194"/>
    </row>
    <row r="30" spans="1:19" ht="20.100000000000001" customHeight="1">
      <c r="R30" s="194"/>
    </row>
    <row r="31" spans="1:19" ht="20.100000000000001" customHeight="1">
      <c r="G31" s="947"/>
      <c r="I31" s="948"/>
      <c r="R31" s="194"/>
    </row>
    <row r="32" spans="1:19" ht="20.100000000000001" customHeight="1">
      <c r="R32" s="194"/>
    </row>
    <row r="33" spans="18:18" ht="20.100000000000001" customHeight="1">
      <c r="R33" s="194"/>
    </row>
    <row r="34" spans="18:18" ht="20.100000000000001" customHeight="1">
      <c r="R34" s="194"/>
    </row>
    <row r="35" spans="18:18" ht="20.100000000000001" customHeight="1"/>
    <row r="36" spans="18:18" ht="20.100000000000001" customHeight="1"/>
    <row r="37" spans="18:18" ht="20.100000000000001" customHeight="1"/>
    <row r="38" spans="18:18" ht="20.100000000000001" customHeight="1"/>
  </sheetData>
  <mergeCells count="36">
    <mergeCell ref="D25:G25"/>
    <mergeCell ref="M25:P25"/>
    <mergeCell ref="D26:G26"/>
    <mergeCell ref="M26:P26"/>
    <mergeCell ref="D27:G27"/>
    <mergeCell ref="M27:P27"/>
    <mergeCell ref="H13:H14"/>
    <mergeCell ref="I13:I14"/>
    <mergeCell ref="D23:G23"/>
    <mergeCell ref="M23:P23"/>
    <mergeCell ref="B18:C18"/>
    <mergeCell ref="B17:C17"/>
    <mergeCell ref="B15:C15"/>
    <mergeCell ref="E15:F15"/>
    <mergeCell ref="B16:R16"/>
    <mergeCell ref="N18:O18"/>
    <mergeCell ref="N19:O19"/>
    <mergeCell ref="D22:G22"/>
    <mergeCell ref="I22:K22"/>
    <mergeCell ref="M22:P22"/>
    <mergeCell ref="B1:R1"/>
    <mergeCell ref="B2:R2"/>
    <mergeCell ref="B12:F12"/>
    <mergeCell ref="G12:I12"/>
    <mergeCell ref="J12:J14"/>
    <mergeCell ref="K12:K14"/>
    <mergeCell ref="L12:L14"/>
    <mergeCell ref="M12:M14"/>
    <mergeCell ref="N12:N14"/>
    <mergeCell ref="O12:O14"/>
    <mergeCell ref="P12:Q13"/>
    <mergeCell ref="R12:R14"/>
    <mergeCell ref="B13:C14"/>
    <mergeCell ref="D13:D14"/>
    <mergeCell ref="E13:F14"/>
    <mergeCell ref="G13:G14"/>
  </mergeCells>
  <pageMargins left="0.3" right="0" top="0.8" bottom="0.5" header="0.31496062992126" footer="0.31496062992126"/>
  <pageSetup paperSize="5" scale="80" orientation="landscape" horizontalDpi="300" verticalDpi="300" r:id="rId1"/>
  <headerFooter>
    <oddFooter>&amp;C&amp;8&amp;P
&amp;A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R31"/>
  <sheetViews>
    <sheetView topLeftCell="A20" workbookViewId="0">
      <selection activeCell="I31" sqref="I31"/>
    </sheetView>
  </sheetViews>
  <sheetFormatPr defaultColWidth="2.85546875" defaultRowHeight="11.25"/>
  <cols>
    <col min="1" max="1" width="3" style="1040" customWidth="1"/>
    <col min="2" max="2" width="2.85546875" style="1040" customWidth="1"/>
    <col min="3" max="3" width="1.7109375" style="1040" customWidth="1"/>
    <col min="4" max="4" width="10" style="1040" customWidth="1"/>
    <col min="5" max="5" width="7.5703125" style="1040" customWidth="1"/>
    <col min="6" max="6" width="1.28515625" style="1040" customWidth="1"/>
    <col min="7" max="8" width="23.140625" style="1040" customWidth="1"/>
    <col min="9" max="10" width="10.7109375" style="1040" customWidth="1"/>
    <col min="11" max="11" width="6" style="1040" customWidth="1"/>
    <col min="12" max="16" width="12.28515625" style="1040" customWidth="1"/>
    <col min="17" max="17" width="21" style="1040" customWidth="1"/>
    <col min="18" max="18" width="23" style="1040" customWidth="1"/>
    <col min="19" max="256" width="9.140625" style="1040" customWidth="1"/>
    <col min="257" max="257" width="3" style="1040" customWidth="1"/>
    <col min="258" max="16384" width="2.85546875" style="1040"/>
  </cols>
  <sheetData>
    <row r="1" spans="1:18">
      <c r="A1" s="876"/>
      <c r="B1" s="1923" t="s">
        <v>1378</v>
      </c>
      <c r="C1" s="1923"/>
      <c r="D1" s="1923"/>
      <c r="E1" s="1923"/>
      <c r="F1" s="1923"/>
      <c r="G1" s="1923"/>
      <c r="H1" s="1923"/>
      <c r="I1" s="1923"/>
      <c r="J1" s="1923"/>
      <c r="K1" s="1923"/>
      <c r="L1" s="1923"/>
      <c r="M1" s="1923"/>
      <c r="N1" s="1923"/>
      <c r="O1" s="1923"/>
      <c r="P1" s="1923"/>
      <c r="Q1" s="1923"/>
      <c r="R1" s="1923"/>
    </row>
    <row r="2" spans="1:18">
      <c r="A2" s="876"/>
      <c r="B2" s="1924" t="s">
        <v>1379</v>
      </c>
      <c r="C2" s="1924"/>
      <c r="D2" s="1924"/>
      <c r="E2" s="1924"/>
      <c r="F2" s="1924"/>
      <c r="G2" s="1924"/>
      <c r="H2" s="1924"/>
      <c r="I2" s="1924"/>
      <c r="J2" s="1924"/>
      <c r="K2" s="1924"/>
      <c r="L2" s="1924"/>
      <c r="M2" s="1924"/>
      <c r="N2" s="1924"/>
      <c r="O2" s="1924"/>
      <c r="P2" s="1924"/>
      <c r="Q2" s="1924"/>
      <c r="R2" s="1924"/>
    </row>
    <row r="3" spans="1:18" ht="15.75" customHeight="1">
      <c r="A3" s="876"/>
      <c r="B3" s="874" t="str">
        <f>'[1]KIB A'!B3</f>
        <v>Provinsi</v>
      </c>
      <c r="C3" s="874"/>
      <c r="D3" s="874"/>
      <c r="E3" s="874"/>
      <c r="F3" s="875" t="s">
        <v>1</v>
      </c>
      <c r="G3" s="876" t="str">
        <f>'[1]KIB A'!G3</f>
        <v>DAERAH KHUSUS IBUKOTA JAKARTA</v>
      </c>
      <c r="H3" s="876"/>
      <c r="I3" s="876"/>
      <c r="J3" s="876"/>
      <c r="K3" s="876"/>
      <c r="L3" s="876"/>
      <c r="M3" s="876"/>
      <c r="N3" s="876"/>
      <c r="O3" s="876"/>
      <c r="P3" s="876"/>
      <c r="Q3" s="876"/>
      <c r="R3" s="876"/>
    </row>
    <row r="4" spans="1:18" ht="15.75" customHeight="1">
      <c r="A4" s="876"/>
      <c r="B4" s="874" t="str">
        <f>'[1]KIB A'!B4</f>
        <v>Kab./Kota</v>
      </c>
      <c r="C4" s="874"/>
      <c r="D4" s="874"/>
      <c r="E4" s="874"/>
      <c r="F4" s="875" t="s">
        <v>1</v>
      </c>
      <c r="G4" s="876" t="str">
        <f>'[1]KIB A'!G4</f>
        <v>KOTA JAKARTA TIMUR</v>
      </c>
      <c r="H4" s="876"/>
      <c r="I4" s="876"/>
      <c r="J4" s="876"/>
      <c r="K4" s="876"/>
      <c r="L4" s="876"/>
      <c r="M4" s="876"/>
      <c r="N4" s="876"/>
      <c r="O4" s="876"/>
      <c r="P4" s="876"/>
      <c r="Q4" s="876"/>
      <c r="R4" s="876"/>
    </row>
    <row r="5" spans="1:18" ht="15.75" customHeight="1">
      <c r="A5" s="876"/>
      <c r="B5" s="874" t="str">
        <f>'[1]KIB A'!B5</f>
        <v>Bidang</v>
      </c>
      <c r="C5" s="874"/>
      <c r="D5" s="874"/>
      <c r="E5" s="874"/>
      <c r="F5" s="875" t="s">
        <v>1</v>
      </c>
      <c r="G5" s="876" t="str">
        <f>'[1]KIB A'!G5</f>
        <v>BIDANG KESEHATAN</v>
      </c>
      <c r="H5" s="876"/>
      <c r="I5" s="876"/>
      <c r="J5" s="876"/>
      <c r="K5" s="876"/>
      <c r="L5" s="876"/>
      <c r="M5" s="876"/>
      <c r="N5" s="876"/>
      <c r="O5" s="876"/>
      <c r="P5" s="876"/>
      <c r="Q5" s="876"/>
      <c r="R5" s="876"/>
    </row>
    <row r="6" spans="1:18" ht="15.75" customHeight="1">
      <c r="A6" s="876"/>
      <c r="B6" s="874" t="str">
        <f>'[1]KIB A'!B6</f>
        <v>Unit Organisasi</v>
      </c>
      <c r="C6" s="874"/>
      <c r="D6" s="874"/>
      <c r="E6" s="874"/>
      <c r="F6" s="875" t="s">
        <v>1</v>
      </c>
      <c r="G6" s="876" t="str">
        <f>'[1]KIB A'!G6</f>
        <v>SUDIN KESEHATAN MASYARAKAT</v>
      </c>
      <c r="H6" s="876"/>
      <c r="I6" s="876"/>
      <c r="J6" s="876"/>
      <c r="K6" s="876"/>
      <c r="L6" s="876"/>
      <c r="M6" s="876"/>
      <c r="N6" s="876"/>
      <c r="O6" s="876"/>
      <c r="P6" s="876"/>
      <c r="Q6" s="876"/>
      <c r="R6" s="876"/>
    </row>
    <row r="7" spans="1:18" ht="15.75" customHeight="1">
      <c r="A7" s="876"/>
      <c r="B7" s="874" t="str">
        <f>'[1]KIB A'!B7</f>
        <v>Sub Unit Organisasi</v>
      </c>
      <c r="C7" s="874"/>
      <c r="D7" s="874"/>
      <c r="E7" s="874"/>
      <c r="F7" s="875" t="s">
        <v>1</v>
      </c>
      <c r="G7" s="876" t="str">
        <f>'[1]KIB A'!G7</f>
        <v>PKM KEC. MATRAMAN</v>
      </c>
      <c r="H7" s="876" t="s">
        <v>711</v>
      </c>
      <c r="I7" s="876"/>
      <c r="J7" s="876"/>
      <c r="K7" s="876"/>
      <c r="L7" s="876"/>
      <c r="M7" s="876"/>
      <c r="N7" s="876"/>
      <c r="O7" s="876"/>
      <c r="P7" s="876"/>
      <c r="Q7" s="876"/>
      <c r="R7" s="876"/>
    </row>
    <row r="8" spans="1:18" ht="15.75" customHeight="1">
      <c r="A8" s="876"/>
      <c r="B8" s="874" t="str">
        <f>'[1]KIB A'!B8</f>
        <v>U P B</v>
      </c>
      <c r="C8" s="874"/>
      <c r="D8" s="874"/>
      <c r="E8" s="874"/>
      <c r="F8" s="875" t="s">
        <v>1</v>
      </c>
      <c r="G8" s="876" t="str">
        <f>'[1]KIB A'!G8</f>
        <v>PKM KEC. MATRAMAN</v>
      </c>
      <c r="H8" s="876"/>
      <c r="I8" s="876"/>
      <c r="J8" s="876"/>
      <c r="K8" s="876"/>
      <c r="L8" s="876"/>
      <c r="M8" s="876"/>
      <c r="N8" s="876"/>
      <c r="O8" s="876"/>
      <c r="P8" s="876"/>
      <c r="Q8" s="876"/>
      <c r="R8" s="876"/>
    </row>
    <row r="9" spans="1:18" ht="15.75" customHeight="1">
      <c r="A9" s="876"/>
      <c r="B9" s="874" t="str">
        <f>'[1]KIB A'!B9</f>
        <v xml:space="preserve">NO. KODE LOKASI </v>
      </c>
      <c r="C9" s="874"/>
      <c r="D9" s="874"/>
      <c r="E9" s="874"/>
      <c r="F9" s="875" t="s">
        <v>1</v>
      </c>
      <c r="G9" s="876" t="str">
        <f>'[1]KIB A'!G9</f>
        <v>11.09.05.07.01.09.57.00</v>
      </c>
      <c r="H9" s="876"/>
      <c r="I9" s="876"/>
      <c r="J9" s="876"/>
      <c r="K9" s="876"/>
      <c r="L9" s="876"/>
      <c r="M9" s="876"/>
      <c r="N9" s="876"/>
      <c r="O9" s="876"/>
      <c r="P9" s="876"/>
      <c r="Q9" s="876"/>
      <c r="R9" s="876"/>
    </row>
    <row r="12" spans="1:18" s="1531" customFormat="1" ht="26.25" customHeight="1">
      <c r="B12" s="1932" t="s">
        <v>10</v>
      </c>
      <c r="C12" s="1933"/>
      <c r="D12" s="1933"/>
      <c r="E12" s="1933"/>
      <c r="F12" s="1934"/>
      <c r="G12" s="1932" t="s">
        <v>1380</v>
      </c>
      <c r="H12" s="1934"/>
      <c r="I12" s="1925" t="s">
        <v>1381</v>
      </c>
      <c r="J12" s="2340"/>
      <c r="K12" s="1926"/>
      <c r="L12" s="1932" t="s">
        <v>1382</v>
      </c>
      <c r="M12" s="1934"/>
      <c r="N12" s="1929" t="s">
        <v>703</v>
      </c>
      <c r="O12" s="1929" t="s">
        <v>1383</v>
      </c>
      <c r="P12" s="1929" t="s">
        <v>779</v>
      </c>
      <c r="Q12" s="1929" t="s">
        <v>1384</v>
      </c>
      <c r="R12" s="1929" t="s">
        <v>17</v>
      </c>
    </row>
    <row r="13" spans="1:18" s="1531" customFormat="1" ht="26.25" customHeight="1">
      <c r="B13" s="1925" t="s">
        <v>18</v>
      </c>
      <c r="C13" s="1926"/>
      <c r="D13" s="1929" t="s">
        <v>19</v>
      </c>
      <c r="E13" s="1925" t="s">
        <v>20</v>
      </c>
      <c r="F13" s="1926"/>
      <c r="G13" s="1929" t="s">
        <v>1385</v>
      </c>
      <c r="H13" s="1929" t="s">
        <v>1386</v>
      </c>
      <c r="I13" s="1929" t="s">
        <v>1387</v>
      </c>
      <c r="J13" s="1929" t="s">
        <v>1388</v>
      </c>
      <c r="K13" s="1929" t="s">
        <v>15</v>
      </c>
      <c r="L13" s="1929" t="s">
        <v>1389</v>
      </c>
      <c r="M13" s="1929" t="s">
        <v>1390</v>
      </c>
      <c r="N13" s="1930"/>
      <c r="O13" s="1930"/>
      <c r="P13" s="1930"/>
      <c r="Q13" s="1930"/>
      <c r="R13" s="1930"/>
    </row>
    <row r="14" spans="1:18" s="1531" customFormat="1" ht="26.25" customHeight="1">
      <c r="B14" s="1927"/>
      <c r="C14" s="1928"/>
      <c r="D14" s="1931"/>
      <c r="E14" s="1927"/>
      <c r="F14" s="1928"/>
      <c r="G14" s="1931"/>
      <c r="H14" s="1931"/>
      <c r="I14" s="1931"/>
      <c r="J14" s="1931"/>
      <c r="K14" s="1931"/>
      <c r="L14" s="1931"/>
      <c r="M14" s="1931"/>
      <c r="N14" s="1931"/>
      <c r="O14" s="1931"/>
      <c r="P14" s="1931"/>
      <c r="Q14" s="1931"/>
      <c r="R14" s="1931"/>
    </row>
    <row r="15" spans="1:18" s="1531" customFormat="1" ht="26.25" customHeight="1">
      <c r="B15" s="1916" t="s">
        <v>24</v>
      </c>
      <c r="C15" s="1917"/>
      <c r="D15" s="1736" t="s">
        <v>25</v>
      </c>
      <c r="E15" s="1916" t="s">
        <v>26</v>
      </c>
      <c r="F15" s="1917"/>
      <c r="G15" s="887" t="s">
        <v>27</v>
      </c>
      <c r="H15" s="887" t="s">
        <v>29</v>
      </c>
      <c r="I15" s="887" t="s">
        <v>31</v>
      </c>
      <c r="J15" s="887">
        <v>9</v>
      </c>
      <c r="K15" s="887" t="s">
        <v>33</v>
      </c>
      <c r="L15" s="887"/>
      <c r="M15" s="887" t="s">
        <v>34</v>
      </c>
      <c r="N15" s="887">
        <v>12</v>
      </c>
      <c r="O15" s="887"/>
      <c r="P15" s="887"/>
      <c r="Q15" s="887"/>
      <c r="R15" s="887">
        <v>13</v>
      </c>
    </row>
    <row r="16" spans="1:18">
      <c r="A16" s="1531"/>
      <c r="B16" s="1911"/>
      <c r="C16" s="1912"/>
      <c r="D16" s="1913"/>
      <c r="E16" s="1912"/>
      <c r="F16" s="1912"/>
      <c r="G16" s="1912"/>
      <c r="H16" s="1912"/>
      <c r="I16" s="1912"/>
      <c r="J16" s="1912"/>
      <c r="K16" s="1912"/>
      <c r="L16" s="1913"/>
      <c r="M16" s="1913"/>
      <c r="N16" s="1912"/>
      <c r="O16" s="1912"/>
      <c r="P16" s="1912"/>
      <c r="Q16" s="1912"/>
      <c r="R16" s="1937"/>
    </row>
    <row r="17" spans="1:18" ht="24" customHeight="1">
      <c r="A17" s="1531"/>
      <c r="B17" s="1915"/>
      <c r="C17" s="1913"/>
      <c r="D17" s="891"/>
      <c r="E17" s="1118"/>
      <c r="F17" s="121"/>
      <c r="G17" s="893"/>
      <c r="H17" s="1119"/>
      <c r="I17" s="894"/>
      <c r="J17" s="920"/>
      <c r="K17" s="891"/>
      <c r="L17" s="891"/>
      <c r="M17" s="891"/>
      <c r="N17" s="1120"/>
      <c r="O17" s="1120"/>
      <c r="P17" s="1120"/>
      <c r="Q17" s="1120">
        <v>0</v>
      </c>
      <c r="R17" s="920"/>
    </row>
    <row r="18" spans="1:18" ht="24" customHeight="1">
      <c r="A18" s="1531"/>
      <c r="B18" s="1909"/>
      <c r="C18" s="1910"/>
      <c r="D18" s="897"/>
      <c r="E18" s="1009"/>
      <c r="F18" s="132"/>
      <c r="G18" s="860"/>
      <c r="H18" s="996"/>
      <c r="I18" s="898"/>
      <c r="J18" s="923"/>
      <c r="K18" s="897"/>
      <c r="L18" s="897"/>
      <c r="M18" s="897"/>
      <c r="N18" s="1121"/>
      <c r="O18" s="1121"/>
      <c r="P18" s="1121"/>
      <c r="Q18" s="1121">
        <v>0</v>
      </c>
      <c r="R18" s="923"/>
    </row>
    <row r="19" spans="1:18" ht="24" customHeight="1">
      <c r="A19" s="1531"/>
      <c r="B19" s="1909"/>
      <c r="C19" s="1910"/>
      <c r="D19" s="897"/>
      <c r="E19" s="1009"/>
      <c r="F19" s="132"/>
      <c r="G19" s="860"/>
      <c r="H19" s="996"/>
      <c r="I19" s="898"/>
      <c r="J19" s="923"/>
      <c r="K19" s="897"/>
      <c r="L19" s="897"/>
      <c r="M19" s="897"/>
      <c r="N19" s="1121"/>
      <c r="O19" s="1121"/>
      <c r="P19" s="1121"/>
      <c r="Q19" s="1121">
        <v>0</v>
      </c>
      <c r="R19" s="923"/>
    </row>
    <row r="20" spans="1:18" ht="24" customHeight="1">
      <c r="A20" s="1531"/>
      <c r="B20" s="1909"/>
      <c r="C20" s="1910"/>
      <c r="D20" s="897"/>
      <c r="E20" s="1009"/>
      <c r="F20" s="132"/>
      <c r="G20" s="860"/>
      <c r="H20" s="996"/>
      <c r="I20" s="898"/>
      <c r="J20" s="923"/>
      <c r="K20" s="897"/>
      <c r="L20" s="897"/>
      <c r="M20" s="897"/>
      <c r="N20" s="1121"/>
      <c r="O20" s="1121"/>
      <c r="P20" s="1121"/>
      <c r="Q20" s="1121">
        <v>0</v>
      </c>
      <c r="R20" s="923"/>
    </row>
    <row r="21" spans="1:18" ht="24" customHeight="1">
      <c r="A21" s="1531"/>
      <c r="B21" s="1909"/>
      <c r="C21" s="1910"/>
      <c r="D21" s="897"/>
      <c r="E21" s="1009"/>
      <c r="F21" s="132"/>
      <c r="G21" s="860"/>
      <c r="H21" s="996"/>
      <c r="I21" s="898"/>
      <c r="J21" s="923"/>
      <c r="K21" s="897"/>
      <c r="L21" s="897"/>
      <c r="M21" s="897"/>
      <c r="N21" s="1121"/>
      <c r="O21" s="1121"/>
      <c r="P21" s="1121"/>
      <c r="Q21" s="1121">
        <v>0</v>
      </c>
      <c r="R21" s="923"/>
    </row>
    <row r="22" spans="1:18" ht="24" customHeight="1">
      <c r="A22" s="1531"/>
      <c r="B22" s="1909"/>
      <c r="C22" s="1910"/>
      <c r="D22" s="897"/>
      <c r="E22" s="1009"/>
      <c r="F22" s="132"/>
      <c r="G22" s="860"/>
      <c r="H22" s="996"/>
      <c r="I22" s="898"/>
      <c r="J22" s="923"/>
      <c r="K22" s="897"/>
      <c r="L22" s="897"/>
      <c r="M22" s="897"/>
      <c r="N22" s="1121"/>
      <c r="O22" s="1121"/>
      <c r="P22" s="1121"/>
      <c r="Q22" s="1121">
        <v>0</v>
      </c>
      <c r="R22" s="923"/>
    </row>
    <row r="23" spans="1:18" ht="24" customHeight="1">
      <c r="A23" s="1531"/>
      <c r="B23" s="1909"/>
      <c r="C23" s="1910"/>
      <c r="D23" s="897"/>
      <c r="E23" s="1009"/>
      <c r="F23" s="132"/>
      <c r="G23" s="860"/>
      <c r="H23" s="996"/>
      <c r="I23" s="898"/>
      <c r="J23" s="923"/>
      <c r="K23" s="897"/>
      <c r="L23" s="897"/>
      <c r="M23" s="897"/>
      <c r="N23" s="1121"/>
      <c r="O23" s="1121"/>
      <c r="P23" s="1121"/>
      <c r="Q23" s="1121">
        <v>0</v>
      </c>
      <c r="R23" s="923"/>
    </row>
    <row r="24" spans="1:18" ht="24" customHeight="1">
      <c r="A24" s="1531"/>
      <c r="B24" s="1919"/>
      <c r="C24" s="1920"/>
      <c r="D24" s="990"/>
      <c r="E24" s="1122"/>
      <c r="F24" s="187"/>
      <c r="G24" s="903"/>
      <c r="H24" s="1123"/>
      <c r="I24" s="904"/>
      <c r="J24" s="1124"/>
      <c r="K24" s="187"/>
      <c r="L24" s="187"/>
      <c r="M24" s="1117"/>
      <c r="N24" s="1125"/>
      <c r="O24" s="1125"/>
      <c r="P24" s="1125"/>
      <c r="Q24" s="1125"/>
      <c r="R24" s="990"/>
    </row>
    <row r="25" spans="1:18" ht="25.5" customHeight="1">
      <c r="A25" s="1531"/>
      <c r="B25" s="1727"/>
      <c r="C25" s="1727"/>
      <c r="D25" s="194"/>
      <c r="E25" s="1009"/>
      <c r="F25" s="194"/>
      <c r="G25" s="909"/>
      <c r="H25" s="1737"/>
      <c r="I25" s="233"/>
      <c r="J25" s="233"/>
      <c r="K25" s="194"/>
      <c r="L25" s="194"/>
      <c r="M25" s="1127"/>
      <c r="N25" s="2341" t="s">
        <v>724</v>
      </c>
      <c r="O25" s="2342"/>
      <c r="P25" s="2343"/>
      <c r="Q25" s="1738">
        <f>SUM(Q17:Q23)</f>
        <v>0</v>
      </c>
      <c r="R25" s="194"/>
    </row>
    <row r="26" spans="1:18" s="1127" customFormat="1">
      <c r="A26" s="194"/>
      <c r="B26" s="1727"/>
      <c r="C26" s="1727"/>
      <c r="D26" s="233"/>
      <c r="E26" s="233"/>
      <c r="F26" s="194"/>
      <c r="G26" s="909"/>
      <c r="H26" s="233"/>
      <c r="I26" s="233"/>
      <c r="J26" s="233"/>
      <c r="M26" s="943"/>
      <c r="N26" s="1128"/>
      <c r="O26" s="1128"/>
      <c r="P26" s="1128"/>
      <c r="Q26" s="1128"/>
      <c r="R26" s="233"/>
    </row>
    <row r="27" spans="1:18" s="1133" customFormat="1" ht="12.75">
      <c r="C27" s="1939" t="str">
        <f>'[1]KIB A'!C27:G27</f>
        <v>Mengetahui</v>
      </c>
      <c r="D27" s="1939"/>
      <c r="E27" s="1939"/>
      <c r="F27" s="1939"/>
      <c r="G27" s="1939"/>
      <c r="K27" s="1896"/>
      <c r="L27" s="1896"/>
      <c r="M27" s="1897"/>
      <c r="N27" s="1897"/>
      <c r="O27" s="1896" t="s">
        <v>1404</v>
      </c>
      <c r="P27" s="1896"/>
      <c r="Q27" s="1897"/>
      <c r="R27" s="1897"/>
    </row>
    <row r="28" spans="1:18" s="1135" customFormat="1" ht="12.75">
      <c r="C28" s="1938" t="str">
        <f>'[1]KIB A'!C28:G28</f>
        <v>Kepala Puskesmas Kec. Matraman</v>
      </c>
      <c r="D28" s="1938"/>
      <c r="E28" s="1938"/>
      <c r="F28" s="1938"/>
      <c r="G28" s="1938"/>
      <c r="K28" s="1906"/>
      <c r="L28" s="1906"/>
      <c r="M28" s="1906"/>
      <c r="N28" s="1906"/>
      <c r="O28" s="1906" t="s">
        <v>887</v>
      </c>
      <c r="P28" s="1906"/>
      <c r="Q28" s="1906"/>
      <c r="R28" s="1906"/>
    </row>
    <row r="29" spans="1:18" s="1135" customFormat="1" ht="28.5" customHeight="1">
      <c r="D29" s="1904"/>
      <c r="E29" s="1904"/>
      <c r="F29" s="1904"/>
      <c r="G29" s="1904"/>
      <c r="K29" s="1904"/>
      <c r="L29" s="1904"/>
      <c r="M29" s="1904"/>
      <c r="N29" s="1904"/>
      <c r="O29" s="1904"/>
      <c r="P29" s="1904"/>
      <c r="Q29" s="1904"/>
      <c r="R29" s="1904"/>
    </row>
    <row r="30" spans="1:18" s="1133" customFormat="1" ht="12.75">
      <c r="C30" s="1905" t="str">
        <f>'[1]KIB A'!C30:G30</f>
        <v>dr. Herni Lestyaningsih</v>
      </c>
      <c r="D30" s="1905"/>
      <c r="E30" s="1905"/>
      <c r="F30" s="1905"/>
      <c r="G30" s="1905"/>
      <c r="K30" s="1905"/>
      <c r="L30" s="1905"/>
      <c r="M30" s="1905"/>
      <c r="N30" s="1905"/>
      <c r="O30" s="1905" t="s">
        <v>1402</v>
      </c>
      <c r="P30" s="1905"/>
      <c r="Q30" s="1905"/>
      <c r="R30" s="1905"/>
    </row>
    <row r="31" spans="1:18" s="1732" customFormat="1" ht="12.75">
      <c r="C31" s="1908" t="str">
        <f>'[1]KIB A'!C31:G31</f>
        <v>NIP. 197503162006042018</v>
      </c>
      <c r="D31" s="1908"/>
      <c r="E31" s="1908"/>
      <c r="F31" s="1908"/>
      <c r="G31" s="1908"/>
      <c r="K31" s="1907"/>
      <c r="L31" s="1907"/>
      <c r="M31" s="1907"/>
      <c r="N31" s="1907"/>
      <c r="O31" s="1907" t="s">
        <v>1403</v>
      </c>
      <c r="P31" s="1907"/>
      <c r="Q31" s="1907"/>
      <c r="R31" s="1907"/>
    </row>
  </sheetData>
  <mergeCells count="48">
    <mergeCell ref="C31:G31"/>
    <mergeCell ref="K31:N31"/>
    <mergeCell ref="O31:R31"/>
    <mergeCell ref="D29:G29"/>
    <mergeCell ref="K29:N29"/>
    <mergeCell ref="O29:R29"/>
    <mergeCell ref="C30:G30"/>
    <mergeCell ref="K30:N30"/>
    <mergeCell ref="O30:R30"/>
    <mergeCell ref="N25:P25"/>
    <mergeCell ref="C27:G27"/>
    <mergeCell ref="K27:N27"/>
    <mergeCell ref="O27:R27"/>
    <mergeCell ref="C28:G28"/>
    <mergeCell ref="K28:N28"/>
    <mergeCell ref="O28:R28"/>
    <mergeCell ref="B19:C19"/>
    <mergeCell ref="B20:C20"/>
    <mergeCell ref="B21:C21"/>
    <mergeCell ref="B22:C22"/>
    <mergeCell ref="B23:C23"/>
    <mergeCell ref="B24:C24"/>
    <mergeCell ref="M13:M14"/>
    <mergeCell ref="B15:C15"/>
    <mergeCell ref="E15:F15"/>
    <mergeCell ref="B16:R16"/>
    <mergeCell ref="B17:C17"/>
    <mergeCell ref="B18:C18"/>
    <mergeCell ref="R12:R14"/>
    <mergeCell ref="B13:C14"/>
    <mergeCell ref="D13:D14"/>
    <mergeCell ref="E13:F14"/>
    <mergeCell ref="G13:G14"/>
    <mergeCell ref="H13:H14"/>
    <mergeCell ref="I13:I14"/>
    <mergeCell ref="J13:J14"/>
    <mergeCell ref="K13:K14"/>
    <mergeCell ref="L13:L14"/>
    <mergeCell ref="B1:R1"/>
    <mergeCell ref="B2:R2"/>
    <mergeCell ref="B12:F12"/>
    <mergeCell ref="G12:H12"/>
    <mergeCell ref="I12:K12"/>
    <mergeCell ref="L12:M12"/>
    <mergeCell ref="N12:N14"/>
    <mergeCell ref="O12:O14"/>
    <mergeCell ref="P12:P14"/>
    <mergeCell ref="Q12:Q14"/>
  </mergeCells>
  <pageMargins left="0.51181102362204722" right="0.70866141732283472" top="0.74803149606299213" bottom="0.74803149606299213" header="0.31496062992125984" footer="0.31496062992125984"/>
  <pageSetup paperSize="5" scale="79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1"/>
  <sheetViews>
    <sheetView tabSelected="1" workbookViewId="0">
      <selection activeCell="R31" sqref="R31:S31"/>
    </sheetView>
  </sheetViews>
  <sheetFormatPr defaultColWidth="2.85546875" defaultRowHeight="11.25"/>
  <cols>
    <col min="1" max="1" width="3" style="1040" customWidth="1"/>
    <col min="2" max="2" width="2.85546875" style="1040" customWidth="1"/>
    <col min="3" max="3" width="1.7109375" style="1040" customWidth="1"/>
    <col min="4" max="4" width="10" style="1040" customWidth="1"/>
    <col min="5" max="5" width="7.5703125" style="1040" customWidth="1"/>
    <col min="6" max="6" width="1.28515625" style="1040" customWidth="1"/>
    <col min="7" max="7" width="21.85546875" style="1040" customWidth="1"/>
    <col min="8" max="8" width="10.5703125" style="1040" customWidth="1"/>
    <col min="9" max="10" width="13.85546875" style="1040" customWidth="1"/>
    <col min="11" max="11" width="7" style="1040" customWidth="1"/>
    <col min="12" max="12" width="15.28515625" style="1040" customWidth="1"/>
    <col min="13" max="14" width="11" style="1040" customWidth="1"/>
    <col min="15" max="15" width="12.140625" style="1040" customWidth="1"/>
    <col min="16" max="17" width="10" style="1040" customWidth="1"/>
    <col min="18" max="18" width="21" style="1040" customWidth="1"/>
    <col min="19" max="19" width="23" style="1040" customWidth="1"/>
    <col min="20" max="257" width="9.140625" style="1040" customWidth="1"/>
    <col min="258" max="258" width="3" style="1040" customWidth="1"/>
    <col min="259" max="16384" width="2.85546875" style="1040"/>
  </cols>
  <sheetData>
    <row r="1" spans="1:19" s="880" customFormat="1" ht="16.5" customHeight="1">
      <c r="A1" s="873"/>
      <c r="B1" s="1939" t="s">
        <v>1391</v>
      </c>
      <c r="C1" s="1939"/>
      <c r="D1" s="1939"/>
      <c r="E1" s="1939"/>
      <c r="F1" s="1939"/>
      <c r="G1" s="1939"/>
      <c r="H1" s="1939"/>
      <c r="I1" s="1939"/>
      <c r="J1" s="1939"/>
      <c r="K1" s="1939"/>
      <c r="L1" s="1939"/>
      <c r="M1" s="1939"/>
      <c r="N1" s="1939"/>
      <c r="O1" s="1939"/>
      <c r="P1" s="1939"/>
      <c r="Q1" s="1939"/>
      <c r="R1" s="1939"/>
      <c r="S1" s="1939"/>
    </row>
    <row r="2" spans="1:19" s="880" customFormat="1" ht="16.5" customHeight="1">
      <c r="A2" s="873"/>
      <c r="B2" s="1938" t="s">
        <v>1392</v>
      </c>
      <c r="C2" s="1938"/>
      <c r="D2" s="1938"/>
      <c r="E2" s="1938"/>
      <c r="F2" s="1938"/>
      <c r="G2" s="1938"/>
      <c r="H2" s="1938"/>
      <c r="I2" s="1938"/>
      <c r="J2" s="1938"/>
      <c r="K2" s="1938"/>
      <c r="L2" s="1938"/>
      <c r="M2" s="1938"/>
      <c r="N2" s="1938"/>
      <c r="O2" s="1938"/>
      <c r="P2" s="1938"/>
      <c r="Q2" s="1938"/>
      <c r="R2" s="1938"/>
      <c r="S2" s="1938"/>
    </row>
    <row r="3" spans="1:19" ht="18.75" customHeight="1">
      <c r="A3" s="876"/>
      <c r="B3" s="874" t="str">
        <f>'[1]KIB A'!B3</f>
        <v>Provinsi</v>
      </c>
      <c r="C3" s="874"/>
      <c r="D3" s="874"/>
      <c r="E3" s="874"/>
      <c r="F3" s="875" t="s">
        <v>1</v>
      </c>
      <c r="G3" s="875" t="str">
        <f>'[1]KIB E'!G3</f>
        <v>DAERAH KHUSUS IBUKOTA JAKARTA</v>
      </c>
      <c r="H3" s="875"/>
      <c r="I3" s="875"/>
      <c r="J3" s="875"/>
      <c r="K3" s="875"/>
      <c r="L3" s="875"/>
      <c r="M3" s="875"/>
      <c r="N3" s="875"/>
      <c r="O3" s="875"/>
      <c r="P3" s="875"/>
      <c r="Q3" s="875"/>
      <c r="R3" s="876"/>
      <c r="S3" s="876"/>
    </row>
    <row r="4" spans="1:19" ht="18.75" customHeight="1">
      <c r="A4" s="876"/>
      <c r="B4" s="874" t="str">
        <f>'[1]KIB A'!B4</f>
        <v>Kab./Kota</v>
      </c>
      <c r="C4" s="874"/>
      <c r="D4" s="874"/>
      <c r="E4" s="874"/>
      <c r="F4" s="875" t="s">
        <v>1</v>
      </c>
      <c r="G4" s="875" t="str">
        <f>'[1]KIB E'!G4</f>
        <v>KOTA JAKARTA TIMUR</v>
      </c>
      <c r="H4" s="875"/>
      <c r="I4" s="875"/>
      <c r="J4" s="875"/>
      <c r="K4" s="875"/>
      <c r="L4" s="875"/>
      <c r="M4" s="875"/>
      <c r="N4" s="875"/>
      <c r="O4" s="875"/>
      <c r="P4" s="875"/>
      <c r="Q4" s="875"/>
      <c r="R4" s="876"/>
      <c r="S4" s="876"/>
    </row>
    <row r="5" spans="1:19" ht="18.75" customHeight="1">
      <c r="A5" s="876"/>
      <c r="B5" s="874" t="str">
        <f>'[1]KIB A'!B5</f>
        <v>Bidang</v>
      </c>
      <c r="C5" s="874"/>
      <c r="D5" s="874"/>
      <c r="E5" s="874"/>
      <c r="F5" s="875" t="s">
        <v>1</v>
      </c>
      <c r="G5" s="875" t="str">
        <f>'[1]KIB E'!G5</f>
        <v>BIDANG KESEHATAN</v>
      </c>
      <c r="H5" s="875"/>
      <c r="I5" s="875"/>
      <c r="J5" s="875"/>
      <c r="K5" s="875"/>
      <c r="L5" s="875"/>
      <c r="M5" s="875"/>
      <c r="N5" s="875"/>
      <c r="O5" s="875"/>
      <c r="P5" s="875"/>
      <c r="Q5" s="875"/>
      <c r="R5" s="876"/>
      <c r="S5" s="876"/>
    </row>
    <row r="6" spans="1:19" ht="18.75" customHeight="1">
      <c r="A6" s="876"/>
      <c r="B6" s="874" t="str">
        <f>'[1]KIB A'!B6</f>
        <v>Unit Organisasi</v>
      </c>
      <c r="C6" s="874"/>
      <c r="D6" s="874"/>
      <c r="E6" s="874"/>
      <c r="F6" s="875" t="s">
        <v>1</v>
      </c>
      <c r="G6" s="875" t="str">
        <f>'[1]KIB E'!G6</f>
        <v>SUDIN KESEHATAN MASYARAKAT</v>
      </c>
      <c r="H6" s="875"/>
      <c r="I6" s="875"/>
      <c r="J6" s="875"/>
      <c r="K6" s="875"/>
      <c r="L6" s="875"/>
      <c r="M6" s="875"/>
      <c r="N6" s="875"/>
      <c r="O6" s="875"/>
      <c r="P6" s="875"/>
      <c r="Q6" s="875"/>
      <c r="R6" s="876"/>
      <c r="S6" s="876"/>
    </row>
    <row r="7" spans="1:19" ht="18.75" customHeight="1">
      <c r="A7" s="876"/>
      <c r="B7" s="874" t="str">
        <f>'[1]KIB A'!B7</f>
        <v>Sub Unit Organisasi</v>
      </c>
      <c r="C7" s="874"/>
      <c r="D7" s="874"/>
      <c r="E7" s="874"/>
      <c r="F7" s="875" t="s">
        <v>1</v>
      </c>
      <c r="G7" s="875" t="str">
        <f>'[1]KIB E'!G7</f>
        <v>PKM KEC. MATRAMAN</v>
      </c>
      <c r="H7" s="875"/>
      <c r="I7" s="875"/>
      <c r="J7" s="875"/>
      <c r="K7" s="875"/>
      <c r="L7" s="875"/>
      <c r="M7" s="875"/>
      <c r="N7" s="875"/>
      <c r="O7" s="875"/>
      <c r="P7" s="875"/>
      <c r="Q7" s="875"/>
      <c r="R7" s="876"/>
      <c r="S7" s="876"/>
    </row>
    <row r="8" spans="1:19" ht="18.75" customHeight="1">
      <c r="A8" s="876"/>
      <c r="B8" s="874" t="str">
        <f>'[1]KIB A'!B8</f>
        <v>U P B</v>
      </c>
      <c r="C8" s="874"/>
      <c r="D8" s="874"/>
      <c r="E8" s="874"/>
      <c r="F8" s="875" t="s">
        <v>1</v>
      </c>
      <c r="G8" s="875" t="str">
        <f>'[1]KIB E'!G8</f>
        <v>PKM KEC. MATRAMAN</v>
      </c>
      <c r="H8" s="875"/>
      <c r="I8" s="875"/>
      <c r="J8" s="875"/>
      <c r="K8" s="875"/>
      <c r="L8" s="875"/>
      <c r="M8" s="875"/>
      <c r="N8" s="875"/>
      <c r="O8" s="875"/>
      <c r="P8" s="875"/>
      <c r="Q8" s="875"/>
      <c r="R8" s="876"/>
      <c r="S8" s="876"/>
    </row>
    <row r="9" spans="1:19" ht="18.75" customHeight="1">
      <c r="A9" s="876"/>
      <c r="B9" s="874" t="str">
        <f>'[1]KIB A'!B9</f>
        <v xml:space="preserve">NO. KODE LOKASI </v>
      </c>
      <c r="C9" s="874"/>
      <c r="D9" s="874"/>
      <c r="E9" s="874"/>
      <c r="F9" s="875" t="s">
        <v>1</v>
      </c>
      <c r="G9" s="875" t="str">
        <f>'[1]KIB E'!G9</f>
        <v>11.09.05.07.01.09.57.00</v>
      </c>
      <c r="H9" s="875"/>
      <c r="I9" s="875"/>
      <c r="J9" s="875"/>
      <c r="K9" s="875"/>
      <c r="L9" s="875"/>
      <c r="M9" s="875"/>
      <c r="N9" s="875"/>
      <c r="O9" s="875"/>
      <c r="P9" s="875"/>
      <c r="Q9" s="875"/>
      <c r="R9" s="876"/>
      <c r="S9" s="876"/>
    </row>
    <row r="10" spans="1:19" ht="22.5" customHeight="1"/>
    <row r="12" spans="1:19" s="1531" customFormat="1" ht="22.5" customHeight="1">
      <c r="B12" s="1932" t="s">
        <v>10</v>
      </c>
      <c r="C12" s="1933"/>
      <c r="D12" s="1933"/>
      <c r="E12" s="1933"/>
      <c r="F12" s="1934"/>
      <c r="G12" s="1929" t="s">
        <v>874</v>
      </c>
      <c r="H12" s="1929" t="s">
        <v>1393</v>
      </c>
      <c r="I12" s="1932" t="s">
        <v>819</v>
      </c>
      <c r="J12" s="1934"/>
      <c r="K12" s="1929" t="s">
        <v>781</v>
      </c>
      <c r="L12" s="1929" t="s">
        <v>1394</v>
      </c>
      <c r="M12" s="1932" t="s">
        <v>878</v>
      </c>
      <c r="N12" s="1934"/>
      <c r="O12" s="1929" t="s">
        <v>1395</v>
      </c>
      <c r="P12" s="1929" t="s">
        <v>777</v>
      </c>
      <c r="Q12" s="1929" t="s">
        <v>1396</v>
      </c>
      <c r="R12" s="1929" t="s">
        <v>1397</v>
      </c>
      <c r="S12" s="1929" t="s">
        <v>17</v>
      </c>
    </row>
    <row r="13" spans="1:19" s="1531" customFormat="1" ht="22.5" customHeight="1">
      <c r="B13" s="1925" t="s">
        <v>18</v>
      </c>
      <c r="C13" s="1926"/>
      <c r="D13" s="1929" t="s">
        <v>19</v>
      </c>
      <c r="E13" s="1925" t="s">
        <v>20</v>
      </c>
      <c r="F13" s="1926"/>
      <c r="G13" s="1930"/>
      <c r="H13" s="1930"/>
      <c r="I13" s="1930" t="s">
        <v>820</v>
      </c>
      <c r="J13" s="1930" t="s">
        <v>821</v>
      </c>
      <c r="K13" s="1930"/>
      <c r="L13" s="1930"/>
      <c r="M13" s="1739" t="s">
        <v>785</v>
      </c>
      <c r="N13" s="1739" t="s">
        <v>786</v>
      </c>
      <c r="O13" s="1930"/>
      <c r="P13" s="1930"/>
      <c r="Q13" s="1930"/>
      <c r="R13" s="1930"/>
      <c r="S13" s="1930"/>
    </row>
    <row r="14" spans="1:19" s="1531" customFormat="1" ht="22.5" customHeight="1">
      <c r="B14" s="1927"/>
      <c r="C14" s="1928"/>
      <c r="D14" s="1931"/>
      <c r="E14" s="1927"/>
      <c r="F14" s="1928"/>
      <c r="G14" s="1931"/>
      <c r="H14" s="1931"/>
      <c r="I14" s="1931"/>
      <c r="J14" s="1931"/>
      <c r="K14" s="1931"/>
      <c r="L14" s="1931"/>
      <c r="M14" s="1728"/>
      <c r="N14" s="1728"/>
      <c r="O14" s="1931"/>
      <c r="P14" s="1931"/>
      <c r="Q14" s="1931"/>
      <c r="R14" s="1931"/>
      <c r="S14" s="1931"/>
    </row>
    <row r="15" spans="1:19" s="1531" customFormat="1" ht="12" customHeight="1">
      <c r="B15" s="1916" t="s">
        <v>24</v>
      </c>
      <c r="C15" s="1917"/>
      <c r="D15" s="1736" t="s">
        <v>25</v>
      </c>
      <c r="E15" s="1916" t="s">
        <v>26</v>
      </c>
      <c r="F15" s="1917"/>
      <c r="G15" s="1729"/>
      <c r="H15" s="1729"/>
      <c r="I15" s="1729"/>
      <c r="J15" s="1729"/>
      <c r="K15" s="1729"/>
      <c r="L15" s="1729"/>
      <c r="M15" s="1729"/>
      <c r="N15" s="1729"/>
      <c r="O15" s="1729"/>
      <c r="P15" s="1729"/>
      <c r="Q15" s="1729"/>
      <c r="R15" s="887"/>
      <c r="S15" s="887">
        <v>13</v>
      </c>
    </row>
    <row r="16" spans="1:19">
      <c r="A16" s="1531"/>
      <c r="B16" s="1911"/>
      <c r="C16" s="1912"/>
      <c r="D16" s="1913"/>
      <c r="E16" s="1912"/>
      <c r="F16" s="1912"/>
      <c r="G16" s="1912"/>
      <c r="H16" s="1912"/>
      <c r="I16" s="1912"/>
      <c r="J16" s="1912"/>
      <c r="K16" s="1912"/>
      <c r="L16" s="1912"/>
      <c r="M16" s="1912"/>
      <c r="N16" s="1912"/>
      <c r="O16" s="1912"/>
      <c r="P16" s="1912"/>
      <c r="Q16" s="1912"/>
      <c r="R16" s="1912"/>
      <c r="S16" s="1937"/>
    </row>
    <row r="17" spans="1:19" ht="25.5" customHeight="1">
      <c r="A17" s="1531"/>
      <c r="B17" s="1915"/>
      <c r="C17" s="1913"/>
      <c r="D17" s="891"/>
      <c r="E17" s="1118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120">
        <v>0</v>
      </c>
      <c r="S17" s="920"/>
    </row>
    <row r="18" spans="1:19" ht="25.5" customHeight="1">
      <c r="A18" s="1531"/>
      <c r="B18" s="1909"/>
      <c r="C18" s="1910"/>
      <c r="D18" s="897"/>
      <c r="E18" s="1009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121">
        <v>0</v>
      </c>
      <c r="S18" s="923"/>
    </row>
    <row r="19" spans="1:19" ht="25.5" customHeight="1">
      <c r="A19" s="1531"/>
      <c r="B19" s="1909"/>
      <c r="C19" s="1910"/>
      <c r="D19" s="897"/>
      <c r="E19" s="1009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121">
        <v>0</v>
      </c>
      <c r="S19" s="923"/>
    </row>
    <row r="20" spans="1:19" ht="25.5" customHeight="1">
      <c r="A20" s="1531"/>
      <c r="B20" s="1909"/>
      <c r="C20" s="1910"/>
      <c r="D20" s="897"/>
      <c r="E20" s="1009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121">
        <v>0</v>
      </c>
      <c r="S20" s="923"/>
    </row>
    <row r="21" spans="1:19" ht="25.5" customHeight="1">
      <c r="A21" s="1531"/>
      <c r="B21" s="1909"/>
      <c r="C21" s="1910"/>
      <c r="D21" s="897"/>
      <c r="E21" s="1009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121">
        <v>0</v>
      </c>
      <c r="S21" s="923"/>
    </row>
    <row r="22" spans="1:19" ht="25.5" customHeight="1">
      <c r="A22" s="1531"/>
      <c r="B22" s="1909"/>
      <c r="C22" s="1910"/>
      <c r="D22" s="897"/>
      <c r="E22" s="1009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121">
        <v>0</v>
      </c>
      <c r="S22" s="923"/>
    </row>
    <row r="23" spans="1:19" ht="25.5" customHeight="1">
      <c r="A23" s="1531"/>
      <c r="B23" s="1909"/>
      <c r="C23" s="1910"/>
      <c r="D23" s="897"/>
      <c r="E23" s="1009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121">
        <v>0</v>
      </c>
      <c r="S23" s="923"/>
    </row>
    <row r="24" spans="1:19" ht="25.5" customHeight="1">
      <c r="A24" s="1531"/>
      <c r="B24" s="1919"/>
      <c r="C24" s="1920"/>
      <c r="D24" s="990"/>
      <c r="E24" s="1122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125"/>
      <c r="S24" s="990"/>
    </row>
    <row r="25" spans="1:19" ht="21" customHeight="1">
      <c r="A25" s="1531"/>
      <c r="B25" s="1727"/>
      <c r="C25" s="1727"/>
      <c r="D25" s="194"/>
      <c r="E25" s="1009"/>
      <c r="F25" s="194"/>
      <c r="G25" s="194"/>
      <c r="H25" s="194"/>
      <c r="I25" s="194"/>
      <c r="J25" s="194"/>
      <c r="K25" s="194"/>
      <c r="L25" s="194"/>
      <c r="M25" s="194"/>
      <c r="N25" s="194"/>
      <c r="O25" s="1916" t="s">
        <v>724</v>
      </c>
      <c r="P25" s="2344"/>
      <c r="Q25" s="1917"/>
      <c r="R25" s="1738">
        <f>SUM(R17:R23)</f>
        <v>0</v>
      </c>
      <c r="S25" s="194"/>
    </row>
    <row r="26" spans="1:19" s="1127" customFormat="1">
      <c r="A26" s="194"/>
      <c r="B26" s="1727"/>
      <c r="C26" s="1727"/>
      <c r="D26" s="233"/>
      <c r="E26" s="233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128"/>
      <c r="S26" s="233"/>
    </row>
    <row r="27" spans="1:19" s="1133" customFormat="1" ht="12.75" customHeight="1">
      <c r="C27" s="1939" t="str">
        <f>'[1]KIB A'!C27:G27</f>
        <v>Mengetahui</v>
      </c>
      <c r="D27" s="1939"/>
      <c r="E27" s="1939"/>
      <c r="F27" s="1939"/>
      <c r="G27" s="1939"/>
      <c r="H27" s="1735"/>
      <c r="I27" s="1735"/>
      <c r="J27" s="1735"/>
      <c r="K27" s="1735"/>
      <c r="L27" s="1735"/>
      <c r="M27" s="1735"/>
      <c r="N27" s="1896" t="s">
        <v>1404</v>
      </c>
      <c r="O27" s="1896"/>
      <c r="P27" s="1897"/>
      <c r="Q27" s="1897"/>
      <c r="R27" s="1897"/>
      <c r="S27" s="1897"/>
    </row>
    <row r="28" spans="1:19" s="1135" customFormat="1" ht="12.75" customHeight="1">
      <c r="C28" s="1938" t="str">
        <f>'[1]KIB A'!C28:G28</f>
        <v>Kepala Puskesmas Kec. Matraman</v>
      </c>
      <c r="D28" s="1938"/>
      <c r="E28" s="1938"/>
      <c r="F28" s="1938"/>
      <c r="G28" s="1938"/>
      <c r="H28" s="1733"/>
      <c r="I28" s="1733"/>
      <c r="J28" s="1733"/>
      <c r="K28" s="1733"/>
      <c r="L28" s="1733"/>
      <c r="M28" s="1733"/>
      <c r="N28" s="1906" t="s">
        <v>887</v>
      </c>
      <c r="O28" s="1906"/>
      <c r="P28" s="1906"/>
      <c r="Q28" s="1906"/>
      <c r="R28" s="1906"/>
      <c r="S28" s="1906"/>
    </row>
    <row r="29" spans="1:19" s="1135" customFormat="1" ht="37.5" customHeight="1">
      <c r="D29" s="1904"/>
      <c r="E29" s="1904"/>
      <c r="F29" s="1904"/>
      <c r="G29" s="1734"/>
      <c r="H29" s="1734"/>
      <c r="I29" s="1734"/>
      <c r="J29" s="1734"/>
      <c r="K29" s="1734"/>
      <c r="L29" s="1734"/>
      <c r="M29" s="1734"/>
      <c r="N29" s="1904"/>
      <c r="O29" s="1904"/>
      <c r="P29" s="1904"/>
      <c r="Q29" s="1904"/>
      <c r="R29" s="1904"/>
      <c r="S29" s="1904"/>
    </row>
    <row r="30" spans="1:19" s="1133" customFormat="1" ht="12.75">
      <c r="C30" s="1905" t="str">
        <f>'[1]KIB A'!C30:G30</f>
        <v>dr. Herni Lestyaningsih</v>
      </c>
      <c r="D30" s="1905"/>
      <c r="E30" s="1905"/>
      <c r="F30" s="1905"/>
      <c r="G30" s="1905"/>
      <c r="H30" s="1730"/>
      <c r="I30" s="1730"/>
      <c r="J30" s="1730"/>
      <c r="K30" s="1730"/>
      <c r="L30" s="1730"/>
      <c r="M30" s="1730"/>
      <c r="N30" s="1905" t="s">
        <v>1402</v>
      </c>
      <c r="O30" s="1905"/>
      <c r="P30" s="1905"/>
      <c r="Q30" s="1905"/>
      <c r="R30" s="1905"/>
      <c r="S30" s="1905"/>
    </row>
    <row r="31" spans="1:19" s="1732" customFormat="1" ht="12.75" customHeight="1">
      <c r="C31" s="1908" t="str">
        <f>'[1]KIB A'!C31:G31</f>
        <v>NIP. 197503162006042018</v>
      </c>
      <c r="D31" s="1908"/>
      <c r="E31" s="1908"/>
      <c r="F31" s="1908"/>
      <c r="G31" s="1908"/>
      <c r="H31" s="1731"/>
      <c r="I31" s="1731"/>
      <c r="J31" s="1731"/>
      <c r="K31" s="1731"/>
      <c r="L31" s="1731"/>
      <c r="M31" s="1731"/>
      <c r="N31" s="1907" t="s">
        <v>1403</v>
      </c>
      <c r="O31" s="1907"/>
      <c r="P31" s="1907"/>
      <c r="Q31" s="1907"/>
      <c r="R31" s="1907"/>
      <c r="S31" s="1907"/>
    </row>
  </sheetData>
  <mergeCells count="46">
    <mergeCell ref="N30:Q30"/>
    <mergeCell ref="N31:Q31"/>
    <mergeCell ref="C31:G31"/>
    <mergeCell ref="R31:S31"/>
    <mergeCell ref="C30:G30"/>
    <mergeCell ref="R30:S30"/>
    <mergeCell ref="C27:G27"/>
    <mergeCell ref="R27:S27"/>
    <mergeCell ref="C28:G28"/>
    <mergeCell ref="R28:S28"/>
    <mergeCell ref="D29:F29"/>
    <mergeCell ref="R29:S29"/>
    <mergeCell ref="N27:Q27"/>
    <mergeCell ref="N28:Q28"/>
    <mergeCell ref="N29:Q29"/>
    <mergeCell ref="E13:F14"/>
    <mergeCell ref="I13:I14"/>
    <mergeCell ref="J13:J14"/>
    <mergeCell ref="O25:Q25"/>
    <mergeCell ref="B15:C15"/>
    <mergeCell ref="E15:F15"/>
    <mergeCell ref="B16:S16"/>
    <mergeCell ref="B17:C17"/>
    <mergeCell ref="B18:C18"/>
    <mergeCell ref="B19:C19"/>
    <mergeCell ref="B20:C20"/>
    <mergeCell ref="B21:C21"/>
    <mergeCell ref="B22:C22"/>
    <mergeCell ref="B23:C23"/>
    <mergeCell ref="B24:C24"/>
    <mergeCell ref="B1:S1"/>
    <mergeCell ref="B2:S2"/>
    <mergeCell ref="B12:F12"/>
    <mergeCell ref="G12:G14"/>
    <mergeCell ref="H12:H14"/>
    <mergeCell ref="I12:J12"/>
    <mergeCell ref="K12:K14"/>
    <mergeCell ref="L12:L14"/>
    <mergeCell ref="M12:N12"/>
    <mergeCell ref="O12:O14"/>
    <mergeCell ref="P12:P14"/>
    <mergeCell ref="Q12:Q14"/>
    <mergeCell ref="R12:R14"/>
    <mergeCell ref="S12:S14"/>
    <mergeCell ref="B13:C14"/>
    <mergeCell ref="D13:D14"/>
  </mergeCells>
  <pageMargins left="0.70866141732283472" right="0.70866141732283472" top="0.74803149606299213" bottom="0.74803149606299213" header="0.31496062992125984" footer="0.31496062992125984"/>
  <pageSetup paperSize="5" scale="7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P278"/>
  <sheetViews>
    <sheetView topLeftCell="A13" zoomScale="85" zoomScaleNormal="85" workbookViewId="0">
      <selection activeCell="B25" sqref="B25:C25"/>
    </sheetView>
  </sheetViews>
  <sheetFormatPr defaultColWidth="2.85546875" defaultRowHeight="11.25"/>
  <cols>
    <col min="1" max="1" width="3" style="1040" customWidth="1"/>
    <col min="2" max="2" width="2.85546875" style="1040" customWidth="1"/>
    <col min="3" max="3" width="1.7109375" style="1040" customWidth="1"/>
    <col min="4" max="4" width="10.85546875" style="1040" customWidth="1"/>
    <col min="5" max="5" width="8.5703125" style="1040" customWidth="1"/>
    <col min="6" max="6" width="1.28515625" style="1040" customWidth="1"/>
    <col min="7" max="7" width="31" style="1040" customWidth="1"/>
    <col min="8" max="8" width="6.42578125" style="1039" customWidth="1"/>
    <col min="9" max="9" width="31" style="1040" customWidth="1"/>
    <col min="10" max="10" width="9.42578125" style="1040" customWidth="1"/>
    <col min="11" max="11" width="12.7109375" style="1040" customWidth="1"/>
    <col min="12" max="13" width="11.5703125" style="1040" customWidth="1"/>
    <col min="14" max="14" width="11.42578125" style="1040" customWidth="1"/>
    <col min="15" max="15" width="18.7109375" style="1040" customWidth="1"/>
    <col min="16" max="16" width="18.42578125" style="1040" customWidth="1"/>
    <col min="17" max="254" width="9.140625" style="1040" customWidth="1"/>
    <col min="255" max="255" width="3" style="1040" customWidth="1"/>
    <col min="256" max="16384" width="2.85546875" style="1040"/>
  </cols>
  <sheetData>
    <row r="1" spans="1:16" ht="20.100000000000001" customHeight="1">
      <c r="A1" s="876"/>
      <c r="B1" s="1923" t="s">
        <v>807</v>
      </c>
      <c r="C1" s="1923"/>
      <c r="D1" s="1923"/>
      <c r="E1" s="1923"/>
      <c r="F1" s="1923"/>
      <c r="G1" s="1923"/>
      <c r="H1" s="1923"/>
      <c r="I1" s="1923"/>
      <c r="J1" s="1923"/>
      <c r="K1" s="1923"/>
      <c r="L1" s="1923"/>
      <c r="M1" s="1923"/>
      <c r="N1" s="1923"/>
      <c r="O1" s="1923"/>
      <c r="P1" s="1923"/>
    </row>
    <row r="2" spans="1:16" ht="20.100000000000001" customHeight="1">
      <c r="A2" s="876"/>
      <c r="B2" s="1924" t="s">
        <v>808</v>
      </c>
      <c r="C2" s="1924"/>
      <c r="D2" s="1924"/>
      <c r="E2" s="1924"/>
      <c r="F2" s="1924"/>
      <c r="G2" s="1924"/>
      <c r="H2" s="1924"/>
      <c r="I2" s="1924"/>
      <c r="J2" s="1924"/>
      <c r="K2" s="1924"/>
      <c r="L2" s="1924"/>
      <c r="M2" s="1924"/>
      <c r="N2" s="1924"/>
      <c r="O2" s="1924"/>
      <c r="P2" s="1924"/>
    </row>
    <row r="3" spans="1:16" ht="15" customHeight="1">
      <c r="A3" s="876"/>
      <c r="B3" s="874" t="str">
        <f>'KIB A'!B3</f>
        <v>Provinsi</v>
      </c>
      <c r="C3" s="874"/>
      <c r="D3" s="874"/>
      <c r="E3" s="874"/>
      <c r="F3" s="875" t="s">
        <v>1</v>
      </c>
      <c r="G3" s="876" t="str">
        <f>'KIB A'!G3</f>
        <v>DAERAH KHUSUS IBUKOTA JAKARTA</v>
      </c>
      <c r="H3" s="876"/>
      <c r="I3" s="876"/>
      <c r="J3" s="876"/>
      <c r="K3" s="876"/>
      <c r="L3" s="876"/>
      <c r="M3" s="876"/>
      <c r="N3" s="876"/>
      <c r="O3" s="876"/>
      <c r="P3" s="876"/>
    </row>
    <row r="4" spans="1:16" ht="15" customHeight="1">
      <c r="A4" s="876"/>
      <c r="B4" s="874" t="str">
        <f>'KIB A'!B4</f>
        <v>Kab./Kota</v>
      </c>
      <c r="C4" s="874"/>
      <c r="D4" s="874"/>
      <c r="E4" s="874"/>
      <c r="F4" s="875" t="s">
        <v>1</v>
      </c>
      <c r="G4" s="876" t="str">
        <f>'KIB A'!G4</f>
        <v>KOTA JAKARTA TIMUR</v>
      </c>
      <c r="H4" s="876"/>
      <c r="I4" s="876"/>
      <c r="J4" s="876"/>
      <c r="K4" s="876"/>
      <c r="L4" s="876"/>
      <c r="M4" s="876"/>
      <c r="N4" s="876"/>
      <c r="O4" s="876"/>
      <c r="P4" s="876"/>
    </row>
    <row r="5" spans="1:16" ht="15" customHeight="1">
      <c r="A5" s="876"/>
      <c r="B5" s="874" t="str">
        <f>'KIB A'!B5</f>
        <v>Bidang</v>
      </c>
      <c r="C5" s="874"/>
      <c r="D5" s="874"/>
      <c r="E5" s="874"/>
      <c r="F5" s="875" t="s">
        <v>1</v>
      </c>
      <c r="G5" s="876" t="str">
        <f>'KIB A'!G5</f>
        <v>BIDANG KESEHATAN</v>
      </c>
      <c r="H5" s="876"/>
      <c r="I5" s="876"/>
      <c r="J5" s="876"/>
      <c r="K5" s="876"/>
      <c r="L5" s="876"/>
      <c r="M5" s="876"/>
      <c r="N5" s="876"/>
      <c r="O5" s="876"/>
      <c r="P5" s="876"/>
    </row>
    <row r="6" spans="1:16" ht="15" customHeight="1">
      <c r="A6" s="876"/>
      <c r="B6" s="874" t="str">
        <f>'KIB A'!B6</f>
        <v>Unit Organisasi</v>
      </c>
      <c r="C6" s="874"/>
      <c r="D6" s="874"/>
      <c r="E6" s="874"/>
      <c r="F6" s="875" t="s">
        <v>1</v>
      </c>
      <c r="G6" s="876" t="str">
        <f>'KIB A'!G6</f>
        <v>SUDIN KESEHATAN MASYARAKAT</v>
      </c>
      <c r="H6" s="876"/>
      <c r="I6" s="876"/>
      <c r="J6" s="876"/>
      <c r="K6" s="876"/>
      <c r="L6" s="876"/>
      <c r="M6" s="876"/>
      <c r="N6" s="876"/>
      <c r="O6" s="876"/>
      <c r="P6" s="876"/>
    </row>
    <row r="7" spans="1:16" ht="15" customHeight="1">
      <c r="A7" s="876"/>
      <c r="B7" s="874" t="str">
        <f>'KIB A'!B7</f>
        <v>Sub Unit Organisasi</v>
      </c>
      <c r="C7" s="874"/>
      <c r="D7" s="874"/>
      <c r="E7" s="874"/>
      <c r="F7" s="875" t="s">
        <v>1</v>
      </c>
      <c r="G7" s="876" t="str">
        <f>'KIB A'!G7</f>
        <v>PKM KEC. MATRAMAN</v>
      </c>
      <c r="H7" s="876"/>
      <c r="I7" s="876" t="s">
        <v>711</v>
      </c>
      <c r="J7" s="876"/>
      <c r="K7" s="876"/>
      <c r="L7" s="876"/>
      <c r="M7" s="876"/>
      <c r="N7" s="876"/>
      <c r="O7" s="876"/>
      <c r="P7" s="876"/>
    </row>
    <row r="8" spans="1:16" ht="15" customHeight="1">
      <c r="A8" s="876"/>
      <c r="B8" s="874" t="str">
        <f>'KIB A'!B8</f>
        <v>U P B</v>
      </c>
      <c r="C8" s="874"/>
      <c r="D8" s="874"/>
      <c r="E8" s="874"/>
      <c r="F8" s="875" t="s">
        <v>1</v>
      </c>
      <c r="G8" s="876" t="str">
        <f>'KIB A'!G8</f>
        <v>PKM KEC. MATRAMAN</v>
      </c>
      <c r="H8" s="876"/>
      <c r="I8" s="876"/>
      <c r="J8" s="876"/>
      <c r="K8" s="876"/>
      <c r="L8" s="876"/>
      <c r="M8" s="876"/>
      <c r="N8" s="876"/>
      <c r="O8" s="876"/>
      <c r="P8" s="876"/>
    </row>
    <row r="9" spans="1:16" ht="15" customHeight="1">
      <c r="A9" s="876"/>
      <c r="B9" s="874" t="str">
        <f>'KIB A'!B9</f>
        <v xml:space="preserve">NO. KODE LOKASI </v>
      </c>
      <c r="C9" s="874"/>
      <c r="D9" s="874"/>
      <c r="E9" s="874"/>
      <c r="F9" s="875" t="s">
        <v>1</v>
      </c>
      <c r="G9" s="876" t="str">
        <f>'KIB A'!G9</f>
        <v>11.09.05.07.01.09.57.00</v>
      </c>
      <c r="H9" s="876"/>
      <c r="I9" s="876"/>
      <c r="J9" s="876"/>
      <c r="K9" s="876"/>
      <c r="L9" s="876"/>
      <c r="M9" s="876"/>
      <c r="N9" s="876"/>
      <c r="O9" s="876"/>
      <c r="P9" s="876"/>
    </row>
    <row r="10" spans="1:16" ht="6" customHeight="1"/>
    <row r="11" spans="1:16" ht="3" customHeight="1"/>
    <row r="12" spans="1:16" s="883" customFormat="1" ht="29.25" customHeight="1">
      <c r="B12" s="1932" t="s">
        <v>10</v>
      </c>
      <c r="C12" s="1933"/>
      <c r="D12" s="1933"/>
      <c r="E12" s="1933"/>
      <c r="F12" s="1934"/>
      <c r="G12" s="1932" t="s">
        <v>11</v>
      </c>
      <c r="H12" s="1933"/>
      <c r="I12" s="1934"/>
      <c r="J12" s="1925" t="s">
        <v>777</v>
      </c>
      <c r="K12" s="1929" t="s">
        <v>817</v>
      </c>
      <c r="L12" s="1932" t="s">
        <v>819</v>
      </c>
      <c r="M12" s="1934"/>
      <c r="N12" s="1929" t="s">
        <v>779</v>
      </c>
      <c r="O12" s="1929" t="s">
        <v>780</v>
      </c>
      <c r="P12" s="1929" t="s">
        <v>17</v>
      </c>
    </row>
    <row r="13" spans="1:16" s="883" customFormat="1" ht="29.25" customHeight="1">
      <c r="B13" s="1925" t="s">
        <v>18</v>
      </c>
      <c r="C13" s="1926"/>
      <c r="D13" s="1929" t="s">
        <v>19</v>
      </c>
      <c r="E13" s="1925" t="s">
        <v>20</v>
      </c>
      <c r="F13" s="1926"/>
      <c r="G13" s="1929" t="s">
        <v>21</v>
      </c>
      <c r="H13" s="1929" t="s">
        <v>822</v>
      </c>
      <c r="I13" s="1929" t="s">
        <v>823</v>
      </c>
      <c r="J13" s="1935"/>
      <c r="K13" s="1930"/>
      <c r="L13" s="1929" t="s">
        <v>820</v>
      </c>
      <c r="M13" s="1929" t="s">
        <v>821</v>
      </c>
      <c r="N13" s="1930"/>
      <c r="O13" s="1930"/>
      <c r="P13" s="1930"/>
    </row>
    <row r="14" spans="1:16" s="883" customFormat="1" ht="29.25" customHeight="1">
      <c r="B14" s="1927"/>
      <c r="C14" s="1928"/>
      <c r="D14" s="1931"/>
      <c r="E14" s="1927"/>
      <c r="F14" s="1928"/>
      <c r="G14" s="1931"/>
      <c r="H14" s="1931"/>
      <c r="I14" s="1931"/>
      <c r="J14" s="1927"/>
      <c r="K14" s="1931"/>
      <c r="L14" s="1931"/>
      <c r="M14" s="1931"/>
      <c r="N14" s="1931"/>
      <c r="O14" s="1931"/>
      <c r="P14" s="1931"/>
    </row>
    <row r="15" spans="1:16" s="883" customFormat="1" ht="9.75" customHeight="1">
      <c r="B15" s="1916" t="s">
        <v>24</v>
      </c>
      <c r="C15" s="1917"/>
      <c r="D15" s="886" t="s">
        <v>25</v>
      </c>
      <c r="E15" s="1916" t="s">
        <v>26</v>
      </c>
      <c r="F15" s="1917"/>
      <c r="G15" s="887" t="s">
        <v>27</v>
      </c>
      <c r="H15" s="887" t="s">
        <v>28</v>
      </c>
      <c r="I15" s="887" t="s">
        <v>29</v>
      </c>
      <c r="J15" s="887" t="s">
        <v>30</v>
      </c>
      <c r="K15" s="887" t="s">
        <v>31</v>
      </c>
      <c r="L15" s="887">
        <v>9</v>
      </c>
      <c r="M15" s="887" t="s">
        <v>33</v>
      </c>
      <c r="N15" s="887" t="s">
        <v>34</v>
      </c>
      <c r="O15" s="887">
        <v>12</v>
      </c>
      <c r="P15" s="887">
        <v>13</v>
      </c>
    </row>
    <row r="16" spans="1:16" ht="12.75" customHeight="1">
      <c r="A16" s="883"/>
      <c r="B16" s="1911"/>
      <c r="C16" s="1912"/>
      <c r="D16" s="1913"/>
      <c r="E16" s="1912"/>
      <c r="F16" s="1912"/>
      <c r="G16" s="1912"/>
      <c r="H16" s="1912"/>
      <c r="I16" s="1912"/>
      <c r="J16" s="1912"/>
      <c r="K16" s="1912"/>
      <c r="L16" s="1912"/>
      <c r="M16" s="1912"/>
      <c r="N16" s="1913"/>
      <c r="O16" s="1912"/>
      <c r="P16" s="1937"/>
    </row>
    <row r="17" spans="1:16" ht="34.5" hidden="1" customHeight="1">
      <c r="A17" s="883"/>
      <c r="B17" s="1940"/>
      <c r="C17" s="1941"/>
      <c r="D17" s="1759" t="s">
        <v>809</v>
      </c>
      <c r="E17" s="1760" t="s">
        <v>47</v>
      </c>
      <c r="F17" s="1761"/>
      <c r="G17" s="1762" t="s">
        <v>810</v>
      </c>
      <c r="H17" s="1763">
        <v>1500</v>
      </c>
      <c r="I17" s="1764" t="s">
        <v>880</v>
      </c>
      <c r="J17" s="1763" t="s">
        <v>818</v>
      </c>
      <c r="K17" s="1763" t="s">
        <v>787</v>
      </c>
      <c r="L17" s="1765" t="s">
        <v>824</v>
      </c>
      <c r="M17" s="1759" t="s">
        <v>825</v>
      </c>
      <c r="N17" s="1759" t="s">
        <v>43</v>
      </c>
      <c r="O17" s="1766">
        <v>0</v>
      </c>
      <c r="P17" s="1765" t="s">
        <v>1401</v>
      </c>
    </row>
    <row r="18" spans="1:16" ht="34.5" customHeight="1">
      <c r="A18" s="883"/>
      <c r="B18" s="1909">
        <v>1</v>
      </c>
      <c r="C18" s="1910"/>
      <c r="D18" s="897" t="s">
        <v>809</v>
      </c>
      <c r="E18" s="1009" t="s">
        <v>47</v>
      </c>
      <c r="F18" s="132"/>
      <c r="G18" s="860" t="s">
        <v>811</v>
      </c>
      <c r="H18" s="898">
        <v>145</v>
      </c>
      <c r="I18" s="996" t="s">
        <v>881</v>
      </c>
      <c r="J18" s="898" t="s">
        <v>818</v>
      </c>
      <c r="K18" s="898" t="s">
        <v>787</v>
      </c>
      <c r="L18" s="923" t="s">
        <v>826</v>
      </c>
      <c r="M18" s="897" t="s">
        <v>825</v>
      </c>
      <c r="N18" s="897" t="s">
        <v>44</v>
      </c>
      <c r="O18" s="1121">
        <f>O129</f>
        <v>230061750</v>
      </c>
      <c r="P18" s="923" t="s">
        <v>791</v>
      </c>
    </row>
    <row r="19" spans="1:16" ht="34.5" customHeight="1">
      <c r="A19" s="883"/>
      <c r="B19" s="1909">
        <v>2</v>
      </c>
      <c r="C19" s="1910"/>
      <c r="D19" s="897" t="s">
        <v>809</v>
      </c>
      <c r="E19" s="1009" t="s">
        <v>47</v>
      </c>
      <c r="F19" s="132"/>
      <c r="G19" s="860" t="s">
        <v>812</v>
      </c>
      <c r="H19" s="898">
        <v>210</v>
      </c>
      <c r="I19" s="996" t="s">
        <v>882</v>
      </c>
      <c r="J19" s="898" t="s">
        <v>818</v>
      </c>
      <c r="K19" s="898" t="s">
        <v>787</v>
      </c>
      <c r="L19" s="923" t="s">
        <v>826</v>
      </c>
      <c r="M19" s="897" t="s">
        <v>825</v>
      </c>
      <c r="N19" s="897" t="s">
        <v>44</v>
      </c>
      <c r="O19" s="1121">
        <f>O164</f>
        <v>306600000</v>
      </c>
      <c r="P19" s="923" t="s">
        <v>791</v>
      </c>
    </row>
    <row r="20" spans="1:16" ht="34.5" customHeight="1">
      <c r="A20" s="883"/>
      <c r="B20" s="1909">
        <v>3</v>
      </c>
      <c r="C20" s="1910"/>
      <c r="D20" s="897" t="s">
        <v>809</v>
      </c>
      <c r="E20" s="1009" t="s">
        <v>47</v>
      </c>
      <c r="F20" s="132"/>
      <c r="G20" s="860" t="s">
        <v>813</v>
      </c>
      <c r="H20" s="901">
        <v>170</v>
      </c>
      <c r="I20" s="996" t="s">
        <v>883</v>
      </c>
      <c r="J20" s="898" t="s">
        <v>818</v>
      </c>
      <c r="K20" s="898" t="s">
        <v>787</v>
      </c>
      <c r="L20" s="923" t="s">
        <v>826</v>
      </c>
      <c r="M20" s="897" t="s">
        <v>825</v>
      </c>
      <c r="N20" s="897" t="s">
        <v>44</v>
      </c>
      <c r="O20" s="1121">
        <f>O199</f>
        <v>747803240</v>
      </c>
      <c r="P20" s="923" t="s">
        <v>791</v>
      </c>
    </row>
    <row r="21" spans="1:16" ht="34.5" customHeight="1">
      <c r="A21" s="883"/>
      <c r="B21" s="1909">
        <v>4</v>
      </c>
      <c r="C21" s="1910"/>
      <c r="D21" s="897" t="s">
        <v>809</v>
      </c>
      <c r="E21" s="1009" t="s">
        <v>47</v>
      </c>
      <c r="F21" s="132"/>
      <c r="G21" s="860" t="s">
        <v>814</v>
      </c>
      <c r="H21" s="901">
        <v>175</v>
      </c>
      <c r="I21" s="996" t="s">
        <v>884</v>
      </c>
      <c r="J21" s="898" t="s">
        <v>818</v>
      </c>
      <c r="K21" s="898" t="s">
        <v>787</v>
      </c>
      <c r="L21" s="923" t="s">
        <v>824</v>
      </c>
      <c r="M21" s="897" t="s">
        <v>825</v>
      </c>
      <c r="N21" s="897" t="s">
        <v>44</v>
      </c>
      <c r="O21" s="1121">
        <v>532000000</v>
      </c>
      <c r="P21" s="923" t="s">
        <v>791</v>
      </c>
    </row>
    <row r="22" spans="1:16" ht="34.5" customHeight="1">
      <c r="A22" s="883"/>
      <c r="B22" s="1909">
        <v>5</v>
      </c>
      <c r="C22" s="1910"/>
      <c r="D22" s="897" t="s">
        <v>809</v>
      </c>
      <c r="E22" s="1009" t="s">
        <v>47</v>
      </c>
      <c r="F22" s="132"/>
      <c r="G22" s="860" t="s">
        <v>815</v>
      </c>
      <c r="H22" s="901">
        <v>435</v>
      </c>
      <c r="I22" s="996" t="s">
        <v>885</v>
      </c>
      <c r="J22" s="898" t="s">
        <v>818</v>
      </c>
      <c r="K22" s="898" t="s">
        <v>787</v>
      </c>
      <c r="L22" s="923" t="s">
        <v>824</v>
      </c>
      <c r="M22" s="897" t="s">
        <v>825</v>
      </c>
      <c r="N22" s="897" t="s">
        <v>44</v>
      </c>
      <c r="O22" s="1121">
        <f>O269</f>
        <v>1940888453</v>
      </c>
      <c r="P22" s="923" t="s">
        <v>791</v>
      </c>
    </row>
    <row r="23" spans="1:16" ht="34.5" customHeight="1">
      <c r="A23" s="883"/>
      <c r="B23" s="1909">
        <v>6</v>
      </c>
      <c r="C23" s="1910"/>
      <c r="D23" s="897" t="s">
        <v>809</v>
      </c>
      <c r="E23" s="1009" t="s">
        <v>47</v>
      </c>
      <c r="F23" s="132"/>
      <c r="G23" s="860" t="s">
        <v>816</v>
      </c>
      <c r="H23" s="901">
        <v>275</v>
      </c>
      <c r="I23" s="996" t="s">
        <v>886</v>
      </c>
      <c r="J23" s="898" t="s">
        <v>818</v>
      </c>
      <c r="K23" s="898" t="s">
        <v>787</v>
      </c>
      <c r="L23" s="923" t="s">
        <v>826</v>
      </c>
      <c r="M23" s="897" t="s">
        <v>825</v>
      </c>
      <c r="N23" s="897" t="s">
        <v>44</v>
      </c>
      <c r="O23" s="1121">
        <f>O94</f>
        <v>401500000</v>
      </c>
      <c r="P23" s="923" t="s">
        <v>791</v>
      </c>
    </row>
    <row r="24" spans="1:16" ht="34.5" customHeight="1">
      <c r="A24" s="1531"/>
      <c r="B24" s="1909">
        <v>7</v>
      </c>
      <c r="C24" s="1942"/>
      <c r="D24" s="897"/>
      <c r="E24" s="1009"/>
      <c r="F24" s="132"/>
      <c r="G24" s="860" t="s">
        <v>1431</v>
      </c>
      <c r="H24" s="901"/>
      <c r="I24" s="1579" t="s">
        <v>1430</v>
      </c>
      <c r="J24" s="898" t="s">
        <v>818</v>
      </c>
      <c r="K24" s="898"/>
      <c r="L24" s="923"/>
      <c r="M24" s="132"/>
      <c r="N24" s="897"/>
      <c r="O24" s="1121">
        <v>3942483880</v>
      </c>
      <c r="P24" s="923" t="s">
        <v>791</v>
      </c>
    </row>
    <row r="25" spans="1:16" ht="7.5" customHeight="1">
      <c r="A25" s="883"/>
      <c r="B25" s="1919"/>
      <c r="C25" s="1920"/>
      <c r="D25" s="990"/>
      <c r="E25" s="1122"/>
      <c r="F25" s="187"/>
      <c r="G25" s="903"/>
      <c r="H25" s="904"/>
      <c r="I25" s="1123"/>
      <c r="J25" s="904"/>
      <c r="K25" s="904"/>
      <c r="L25" s="1124"/>
      <c r="M25" s="187"/>
      <c r="N25" s="1117"/>
      <c r="O25" s="1125"/>
      <c r="P25" s="990"/>
    </row>
    <row r="26" spans="1:16" s="1127" customFormat="1" ht="20.100000000000001" customHeight="1">
      <c r="A26" s="194"/>
      <c r="B26" s="908"/>
      <c r="C26" s="908"/>
      <c r="D26" s="233"/>
      <c r="E26" s="233"/>
      <c r="F26" s="194"/>
      <c r="G26" s="909"/>
      <c r="H26" s="913"/>
      <c r="I26" s="233"/>
      <c r="J26" s="233"/>
      <c r="K26" s="233"/>
      <c r="L26" s="233"/>
      <c r="M26" s="1921" t="s">
        <v>724</v>
      </c>
      <c r="N26" s="1922"/>
      <c r="O26" s="1126">
        <f>SUM(O17:O25)</f>
        <v>8101337323</v>
      </c>
      <c r="P26" s="233"/>
    </row>
    <row r="27" spans="1:16" s="1127" customFormat="1" ht="9" customHeight="1">
      <c r="A27" s="194"/>
      <c r="B27" s="908"/>
      <c r="C27" s="908"/>
      <c r="D27" s="233"/>
      <c r="E27" s="233"/>
      <c r="F27" s="194"/>
      <c r="G27" s="909"/>
      <c r="H27" s="913"/>
      <c r="I27" s="233"/>
      <c r="J27" s="233"/>
      <c r="K27" s="233"/>
      <c r="L27" s="233"/>
      <c r="N27" s="943"/>
      <c r="O27" s="1128"/>
      <c r="P27" s="233"/>
    </row>
    <row r="28" spans="1:16" s="1133" customFormat="1" ht="22.5" customHeight="1">
      <c r="C28" s="1939" t="str">
        <f>'KIB A'!C27:G27</f>
        <v>Mengetahui</v>
      </c>
      <c r="D28" s="1939"/>
      <c r="E28" s="1939"/>
      <c r="F28" s="1939"/>
      <c r="G28" s="1939"/>
      <c r="H28" s="1134"/>
      <c r="M28" s="1896" t="str">
        <f>'KIB A'!M27:O27</f>
        <v>Jakarta, 1 Juli 2015</v>
      </c>
      <c r="N28" s="1897"/>
      <c r="O28" s="1897"/>
    </row>
    <row r="29" spans="1:16" s="1135" customFormat="1" ht="13.5" customHeight="1">
      <c r="C29" s="1938" t="str">
        <f>'KIB A'!C28:G28</f>
        <v>Kepala Puskesmas Kec. Matraman</v>
      </c>
      <c r="D29" s="1938"/>
      <c r="E29" s="1938"/>
      <c r="F29" s="1938"/>
      <c r="G29" s="1938"/>
      <c r="H29" s="1136"/>
      <c r="M29" s="1906" t="str">
        <f>'KIB A'!M28:O28</f>
        <v>Pengurus Barang</v>
      </c>
      <c r="N29" s="1906"/>
      <c r="O29" s="1906"/>
      <c r="P29" s="1136"/>
    </row>
    <row r="30" spans="1:16" s="1135" customFormat="1" ht="30" customHeight="1">
      <c r="D30" s="1904"/>
      <c r="E30" s="1904"/>
      <c r="F30" s="1904"/>
      <c r="G30" s="1904"/>
      <c r="H30" s="1136"/>
      <c r="M30" s="1904"/>
      <c r="N30" s="1904"/>
      <c r="O30" s="1904"/>
    </row>
    <row r="31" spans="1:16" s="1133" customFormat="1" ht="20.100000000000001" customHeight="1">
      <c r="C31" s="1905" t="str">
        <f>'KIB A'!C30:G30</f>
        <v>dr. Herni Lestyaningsih</v>
      </c>
      <c r="D31" s="1905"/>
      <c r="E31" s="1905"/>
      <c r="F31" s="1905"/>
      <c r="G31" s="1905"/>
      <c r="H31" s="1134"/>
      <c r="M31" s="1905" t="str">
        <f>'KIB A'!M30:O30</f>
        <v>Ismadi Wibowo</v>
      </c>
      <c r="N31" s="1905"/>
      <c r="O31" s="1905"/>
    </row>
    <row r="32" spans="1:16" s="1107" customFormat="1" ht="20.100000000000001" customHeight="1">
      <c r="C32" s="1908" t="str">
        <f>'KIB A'!C31:G31</f>
        <v>NIP. 197503162006042018</v>
      </c>
      <c r="D32" s="1908"/>
      <c r="E32" s="1908"/>
      <c r="F32" s="1908"/>
      <c r="G32" s="1908"/>
      <c r="H32" s="1137"/>
      <c r="M32" s="1907" t="str">
        <f>'KIB A'!M31:O31</f>
        <v>NIP. 196705081987121002</v>
      </c>
      <c r="N32" s="1907"/>
      <c r="O32" s="1907"/>
      <c r="P32" s="1138"/>
    </row>
    <row r="33" spans="1:16" ht="20.100000000000001" customHeight="1"/>
    <row r="34" spans="1:16" ht="20.100000000000001" customHeight="1"/>
    <row r="35" spans="1:16" ht="20.100000000000001" customHeight="1"/>
    <row r="36" spans="1:16" ht="20.100000000000001" customHeight="1">
      <c r="A36" s="876"/>
      <c r="B36" s="1923" t="s">
        <v>807</v>
      </c>
      <c r="C36" s="1923"/>
      <c r="D36" s="1923"/>
      <c r="E36" s="1923"/>
      <c r="F36" s="1923"/>
      <c r="G36" s="1923"/>
      <c r="H36" s="1923"/>
      <c r="I36" s="1923"/>
      <c r="J36" s="1923"/>
      <c r="K36" s="1923"/>
      <c r="L36" s="1923"/>
      <c r="M36" s="1923"/>
      <c r="N36" s="1923"/>
      <c r="O36" s="1923"/>
      <c r="P36" s="1923"/>
    </row>
    <row r="37" spans="1:16" ht="20.100000000000001" customHeight="1">
      <c r="A37" s="876"/>
      <c r="B37" s="1924" t="s">
        <v>808</v>
      </c>
      <c r="C37" s="1924"/>
      <c r="D37" s="1924"/>
      <c r="E37" s="1924"/>
      <c r="F37" s="1924"/>
      <c r="G37" s="1924"/>
      <c r="H37" s="1924"/>
      <c r="I37" s="1924"/>
      <c r="J37" s="1924"/>
      <c r="K37" s="1924"/>
      <c r="L37" s="1924"/>
      <c r="M37" s="1924"/>
      <c r="N37" s="1924"/>
      <c r="O37" s="1924"/>
      <c r="P37" s="1924"/>
    </row>
    <row r="38" spans="1:16" ht="15" customHeight="1">
      <c r="A38" s="876"/>
      <c r="B38" s="874" t="s">
        <v>0</v>
      </c>
      <c r="C38" s="874"/>
      <c r="D38" s="874"/>
      <c r="E38" s="874"/>
      <c r="F38" s="875" t="s">
        <v>1</v>
      </c>
      <c r="G38" s="876" t="s">
        <v>2</v>
      </c>
      <c r="H38" s="876"/>
      <c r="I38" s="876"/>
      <c r="J38" s="876"/>
      <c r="K38" s="876"/>
      <c r="L38" s="876"/>
      <c r="M38" s="876"/>
      <c r="N38" s="876"/>
      <c r="O38" s="876"/>
      <c r="P38" s="876"/>
    </row>
    <row r="39" spans="1:16" ht="15" customHeight="1">
      <c r="A39" s="876"/>
      <c r="B39" s="874" t="s">
        <v>3</v>
      </c>
      <c r="C39" s="874"/>
      <c r="D39" s="874"/>
      <c r="E39" s="874"/>
      <c r="F39" s="875" t="s">
        <v>1</v>
      </c>
      <c r="G39" s="876" t="str">
        <f>G4</f>
        <v>KOTA JAKARTA TIMUR</v>
      </c>
      <c r="H39" s="876"/>
      <c r="I39" s="876"/>
      <c r="J39" s="876"/>
      <c r="K39" s="876"/>
      <c r="L39" s="876"/>
      <c r="M39" s="876"/>
      <c r="N39" s="876"/>
      <c r="O39" s="876"/>
      <c r="P39" s="876"/>
    </row>
    <row r="40" spans="1:16" ht="15" customHeight="1">
      <c r="A40" s="876"/>
      <c r="B40" s="874" t="s">
        <v>4</v>
      </c>
      <c r="C40" s="874"/>
      <c r="D40" s="874"/>
      <c r="E40" s="874"/>
      <c r="F40" s="875" t="s">
        <v>1</v>
      </c>
      <c r="G40" s="876" t="str">
        <f>G5</f>
        <v>BIDANG KESEHATAN</v>
      </c>
      <c r="H40" s="876"/>
      <c r="I40" s="876"/>
      <c r="J40" s="876"/>
      <c r="K40" s="876"/>
      <c r="L40" s="876"/>
      <c r="M40" s="876"/>
      <c r="N40" s="876"/>
      <c r="O40" s="876"/>
      <c r="P40" s="876"/>
    </row>
    <row r="41" spans="1:16" ht="15" customHeight="1">
      <c r="A41" s="876"/>
      <c r="B41" s="874" t="s">
        <v>5</v>
      </c>
      <c r="C41" s="874"/>
      <c r="D41" s="874"/>
      <c r="E41" s="874"/>
      <c r="F41" s="875" t="s">
        <v>1</v>
      </c>
      <c r="G41" s="876" t="s">
        <v>6</v>
      </c>
      <c r="H41" s="876"/>
      <c r="I41" s="876"/>
      <c r="J41" s="876"/>
      <c r="K41" s="876"/>
      <c r="L41" s="876"/>
      <c r="M41" s="876"/>
      <c r="N41" s="876"/>
      <c r="O41" s="876"/>
      <c r="P41" s="876"/>
    </row>
    <row r="42" spans="1:16" ht="15" customHeight="1">
      <c r="A42" s="876"/>
      <c r="B42" s="874" t="s">
        <v>7</v>
      </c>
      <c r="C42" s="874"/>
      <c r="D42" s="874"/>
      <c r="E42" s="874"/>
      <c r="F42" s="875" t="s">
        <v>1</v>
      </c>
      <c r="G42" s="876" t="s">
        <v>8</v>
      </c>
      <c r="H42" s="876"/>
      <c r="I42" s="876"/>
      <c r="J42" s="876"/>
      <c r="K42" s="876"/>
      <c r="L42" s="876"/>
      <c r="M42" s="876"/>
      <c r="N42" s="876"/>
      <c r="O42" s="876"/>
      <c r="P42" s="876"/>
    </row>
    <row r="43" spans="1:16" ht="15" customHeight="1">
      <c r="A43" s="876"/>
      <c r="B43" s="874" t="s">
        <v>9</v>
      </c>
      <c r="C43" s="874"/>
      <c r="D43" s="874"/>
      <c r="E43" s="874"/>
      <c r="F43" s="875" t="s">
        <v>1</v>
      </c>
      <c r="G43" s="876" t="s">
        <v>8</v>
      </c>
      <c r="H43" s="876"/>
      <c r="I43" s="876"/>
      <c r="J43" s="876"/>
      <c r="K43" s="876"/>
      <c r="L43" s="876"/>
      <c r="M43" s="876"/>
      <c r="N43" s="876"/>
      <c r="O43" s="876"/>
      <c r="P43" s="876"/>
    </row>
    <row r="44" spans="1:16" ht="15" customHeight="1">
      <c r="A44" s="876"/>
      <c r="B44" s="874" t="s">
        <v>704</v>
      </c>
      <c r="C44" s="874"/>
      <c r="D44" s="874"/>
      <c r="E44" s="874"/>
      <c r="F44" s="875" t="s">
        <v>1</v>
      </c>
      <c r="G44" s="876" t="s">
        <v>776</v>
      </c>
      <c r="H44" s="876"/>
      <c r="I44" s="876"/>
      <c r="J44" s="876"/>
      <c r="K44" s="876"/>
      <c r="L44" s="876"/>
      <c r="M44" s="876"/>
      <c r="N44" s="876"/>
      <c r="O44" s="876"/>
      <c r="P44" s="876"/>
    </row>
    <row r="45" spans="1:16" ht="6" customHeight="1"/>
    <row r="46" spans="1:16" ht="3" customHeight="1"/>
    <row r="47" spans="1:16" s="883" customFormat="1" ht="29.25" customHeight="1">
      <c r="B47" s="1932" t="s">
        <v>10</v>
      </c>
      <c r="C47" s="1933"/>
      <c r="D47" s="1933"/>
      <c r="E47" s="1933"/>
      <c r="F47" s="1934"/>
      <c r="G47" s="1932" t="s">
        <v>11</v>
      </c>
      <c r="H47" s="1933"/>
      <c r="I47" s="1934"/>
      <c r="J47" s="1925" t="s">
        <v>777</v>
      </c>
      <c r="K47" s="1929" t="s">
        <v>817</v>
      </c>
      <c r="L47" s="1932" t="s">
        <v>819</v>
      </c>
      <c r="M47" s="1934"/>
      <c r="N47" s="1929" t="s">
        <v>779</v>
      </c>
      <c r="O47" s="1929" t="s">
        <v>780</v>
      </c>
      <c r="P47" s="1929" t="s">
        <v>17</v>
      </c>
    </row>
    <row r="48" spans="1:16" s="883" customFormat="1" ht="29.25" customHeight="1">
      <c r="B48" s="1925" t="s">
        <v>18</v>
      </c>
      <c r="C48" s="1926"/>
      <c r="D48" s="1929" t="s">
        <v>19</v>
      </c>
      <c r="E48" s="1925" t="s">
        <v>20</v>
      </c>
      <c r="F48" s="1926"/>
      <c r="G48" s="1929" t="s">
        <v>21</v>
      </c>
      <c r="H48" s="1929" t="s">
        <v>822</v>
      </c>
      <c r="I48" s="1929" t="s">
        <v>823</v>
      </c>
      <c r="J48" s="1935"/>
      <c r="K48" s="1930"/>
      <c r="L48" s="1929" t="s">
        <v>820</v>
      </c>
      <c r="M48" s="1929" t="s">
        <v>821</v>
      </c>
      <c r="N48" s="1930"/>
      <c r="O48" s="1930"/>
      <c r="P48" s="1930"/>
    </row>
    <row r="49" spans="1:16" s="883" customFormat="1" ht="29.25" customHeight="1">
      <c r="B49" s="1927"/>
      <c r="C49" s="1928"/>
      <c r="D49" s="1931"/>
      <c r="E49" s="1927"/>
      <c r="F49" s="1928"/>
      <c r="G49" s="1931"/>
      <c r="H49" s="1931"/>
      <c r="I49" s="1931"/>
      <c r="J49" s="1927"/>
      <c r="K49" s="1931"/>
      <c r="L49" s="1931"/>
      <c r="M49" s="1931"/>
      <c r="N49" s="1931"/>
      <c r="O49" s="1931"/>
      <c r="P49" s="1931"/>
    </row>
    <row r="50" spans="1:16" s="883" customFormat="1" ht="20.100000000000001" customHeight="1">
      <c r="B50" s="1916" t="s">
        <v>24</v>
      </c>
      <c r="C50" s="1917"/>
      <c r="D50" s="886" t="s">
        <v>25</v>
      </c>
      <c r="E50" s="1916" t="s">
        <v>26</v>
      </c>
      <c r="F50" s="1917"/>
      <c r="G50" s="887" t="s">
        <v>27</v>
      </c>
      <c r="H50" s="887" t="s">
        <v>28</v>
      </c>
      <c r="I50" s="887" t="s">
        <v>29</v>
      </c>
      <c r="J50" s="887" t="s">
        <v>30</v>
      </c>
      <c r="K50" s="887" t="s">
        <v>31</v>
      </c>
      <c r="L50" s="887"/>
      <c r="M50" s="887" t="s">
        <v>33</v>
      </c>
      <c r="N50" s="887" t="s">
        <v>34</v>
      </c>
      <c r="O50" s="887">
        <v>12</v>
      </c>
      <c r="P50" s="887">
        <v>13</v>
      </c>
    </row>
    <row r="51" spans="1:16" ht="12.75" customHeight="1">
      <c r="A51" s="883"/>
      <c r="B51" s="1911"/>
      <c r="C51" s="1912"/>
      <c r="D51" s="1913"/>
      <c r="E51" s="1912"/>
      <c r="F51" s="1912"/>
      <c r="G51" s="1912"/>
      <c r="H51" s="1912"/>
      <c r="I51" s="1912"/>
      <c r="J51" s="1912"/>
      <c r="K51" s="1912"/>
      <c r="L51" s="1912"/>
      <c r="M51" s="1912"/>
      <c r="N51" s="1913"/>
      <c r="O51" s="1912"/>
      <c r="P51" s="1937"/>
    </row>
    <row r="52" spans="1:16" ht="36" customHeight="1">
      <c r="A52" s="883"/>
      <c r="B52" s="1915">
        <v>1</v>
      </c>
      <c r="C52" s="1913"/>
      <c r="D52" s="891" t="s">
        <v>809</v>
      </c>
      <c r="E52" s="1118" t="s">
        <v>47</v>
      </c>
      <c r="F52" s="121"/>
      <c r="G52" s="893" t="s">
        <v>810</v>
      </c>
      <c r="H52" s="894">
        <v>1500</v>
      </c>
      <c r="I52" s="893" t="s">
        <v>789</v>
      </c>
      <c r="J52" s="894" t="s">
        <v>818</v>
      </c>
      <c r="K52" s="894" t="s">
        <v>787</v>
      </c>
      <c r="L52" s="920" t="s">
        <v>824</v>
      </c>
      <c r="M52" s="891" t="s">
        <v>825</v>
      </c>
      <c r="N52" s="891" t="s">
        <v>44</v>
      </c>
      <c r="O52" s="1120">
        <f>4977000000+10405120+68194599</f>
        <v>5055599719</v>
      </c>
      <c r="P52" s="920" t="s">
        <v>791</v>
      </c>
    </row>
    <row r="53" spans="1:16" ht="20.100000000000001" customHeight="1">
      <c r="A53" s="883"/>
      <c r="B53" s="1909"/>
      <c r="C53" s="1910"/>
      <c r="D53" s="897"/>
      <c r="E53" s="1009"/>
      <c r="F53" s="132"/>
      <c r="G53" s="860"/>
      <c r="H53" s="898"/>
      <c r="I53" s="1129"/>
      <c r="J53" s="898"/>
      <c r="K53" s="898"/>
      <c r="L53" s="923"/>
      <c r="M53" s="897"/>
      <c r="N53" s="897"/>
      <c r="O53" s="1130">
        <f>18490670</f>
        <v>18490670</v>
      </c>
      <c r="P53" s="1131" t="s">
        <v>848</v>
      </c>
    </row>
    <row r="54" spans="1:16" ht="20.100000000000001" customHeight="1">
      <c r="A54" s="883"/>
      <c r="B54" s="1909"/>
      <c r="C54" s="1910"/>
      <c r="D54" s="897"/>
      <c r="E54" s="1009"/>
      <c r="F54" s="132"/>
      <c r="G54" s="860"/>
      <c r="H54" s="898"/>
      <c r="I54" s="1129"/>
      <c r="J54" s="898"/>
      <c r="K54" s="898"/>
      <c r="L54" s="923"/>
      <c r="M54" s="897"/>
      <c r="N54" s="897"/>
      <c r="O54" s="1121"/>
      <c r="P54" s="897"/>
    </row>
    <row r="55" spans="1:16" ht="20.100000000000001" customHeight="1">
      <c r="A55" s="883"/>
      <c r="B55" s="1909"/>
      <c r="C55" s="1910"/>
      <c r="D55" s="897"/>
      <c r="E55" s="1009"/>
      <c r="F55" s="132"/>
      <c r="G55" s="860"/>
      <c r="H55" s="901"/>
      <c r="I55" s="1129"/>
      <c r="J55" s="898"/>
      <c r="K55" s="898"/>
      <c r="L55" s="923"/>
      <c r="M55" s="897"/>
      <c r="N55" s="897"/>
      <c r="O55" s="1121"/>
      <c r="P55" s="897"/>
    </row>
    <row r="56" spans="1:16" ht="20.100000000000001" customHeight="1">
      <c r="A56" s="883"/>
      <c r="B56" s="1909"/>
      <c r="C56" s="1910"/>
      <c r="D56" s="897"/>
      <c r="E56" s="1009"/>
      <c r="F56" s="132"/>
      <c r="G56" s="860"/>
      <c r="H56" s="901"/>
      <c r="I56" s="1129"/>
      <c r="J56" s="898"/>
      <c r="K56" s="898"/>
      <c r="L56" s="923"/>
      <c r="M56" s="897"/>
      <c r="N56" s="897"/>
      <c r="O56" s="1121"/>
      <c r="P56" s="897"/>
    </row>
    <row r="57" spans="1:16" ht="20.100000000000001" customHeight="1">
      <c r="A57" s="883"/>
      <c r="B57" s="1909"/>
      <c r="C57" s="1910"/>
      <c r="D57" s="897"/>
      <c r="E57" s="1009"/>
      <c r="F57" s="132"/>
      <c r="G57" s="860"/>
      <c r="H57" s="901"/>
      <c r="I57" s="1129"/>
      <c r="J57" s="898"/>
      <c r="K57" s="898"/>
      <c r="L57" s="923"/>
      <c r="M57" s="897"/>
      <c r="N57" s="897"/>
      <c r="O57" s="1121"/>
      <c r="P57" s="897"/>
    </row>
    <row r="58" spans="1:16" ht="20.100000000000001" customHeight="1">
      <c r="A58" s="883"/>
      <c r="B58" s="1909"/>
      <c r="C58" s="1910"/>
      <c r="D58" s="897"/>
      <c r="E58" s="1009"/>
      <c r="F58" s="132"/>
      <c r="G58" s="860"/>
      <c r="H58" s="901"/>
      <c r="I58" s="1129"/>
      <c r="J58" s="898"/>
      <c r="K58" s="898"/>
      <c r="L58" s="923"/>
      <c r="M58" s="897"/>
      <c r="N58" s="897"/>
      <c r="O58" s="1121"/>
      <c r="P58" s="897"/>
    </row>
    <row r="59" spans="1:16" ht="20.100000000000001" customHeight="1">
      <c r="A59" s="883"/>
      <c r="B59" s="1919"/>
      <c r="C59" s="1920"/>
      <c r="D59" s="990"/>
      <c r="E59" s="1122"/>
      <c r="F59" s="187"/>
      <c r="G59" s="903"/>
      <c r="H59" s="904"/>
      <c r="I59" s="1123"/>
      <c r="J59" s="904"/>
      <c r="K59" s="904"/>
      <c r="L59" s="1124"/>
      <c r="M59" s="187"/>
      <c r="N59" s="1117"/>
      <c r="O59" s="1125"/>
      <c r="P59" s="990"/>
    </row>
    <row r="60" spans="1:16" s="1127" customFormat="1" ht="20.100000000000001" customHeight="1">
      <c r="A60" s="194"/>
      <c r="B60" s="908"/>
      <c r="C60" s="908"/>
      <c r="D60" s="233"/>
      <c r="E60" s="233"/>
      <c r="F60" s="194"/>
      <c r="G60" s="909"/>
      <c r="H60" s="913"/>
      <c r="I60" s="233"/>
      <c r="J60" s="233"/>
      <c r="K60" s="233"/>
      <c r="L60" s="233"/>
      <c r="M60" s="1921" t="s">
        <v>724</v>
      </c>
      <c r="N60" s="1922"/>
      <c r="O60" s="1126">
        <f>SUM(O52:O59)</f>
        <v>5074090389</v>
      </c>
      <c r="P60" s="233"/>
    </row>
    <row r="61" spans="1:16" s="1127" customFormat="1" ht="20.100000000000001" customHeight="1">
      <c r="A61" s="194"/>
      <c r="B61" s="908"/>
      <c r="C61" s="908"/>
      <c r="D61" s="233"/>
      <c r="E61" s="233"/>
      <c r="F61" s="194"/>
      <c r="G61" s="909"/>
      <c r="H61" s="913"/>
      <c r="I61" s="233"/>
      <c r="J61" s="233"/>
      <c r="K61" s="233"/>
      <c r="L61" s="233"/>
      <c r="N61" s="943"/>
      <c r="O61" s="1128"/>
      <c r="P61" s="233"/>
    </row>
    <row r="62" spans="1:16" s="1147" customFormat="1" ht="20.100000000000001" customHeight="1">
      <c r="C62" s="1918" t="s">
        <v>69</v>
      </c>
      <c r="D62" s="1918"/>
      <c r="E62" s="1918"/>
      <c r="F62" s="1918"/>
      <c r="G62" s="1918"/>
      <c r="H62" s="1148"/>
      <c r="M62" s="1896" t="str">
        <f>M28</f>
        <v>Jakarta, 1 Juli 2015</v>
      </c>
      <c r="N62" s="1897"/>
      <c r="O62" s="1897"/>
    </row>
    <row r="63" spans="1:16" s="1147" customFormat="1" ht="20.100000000000001" customHeight="1">
      <c r="C63" s="1918" t="str">
        <f>C29</f>
        <v>Kepala Puskesmas Kec. Matraman</v>
      </c>
      <c r="D63" s="1918"/>
      <c r="E63" s="1918"/>
      <c r="F63" s="1918"/>
      <c r="G63" s="1918"/>
      <c r="H63" s="1148"/>
      <c r="M63" s="1897" t="str">
        <f>M29</f>
        <v>Pengurus Barang</v>
      </c>
      <c r="N63" s="1897"/>
      <c r="O63" s="1897"/>
      <c r="P63" s="1148"/>
    </row>
    <row r="64" spans="1:16" s="1135" customFormat="1" ht="50.1" customHeight="1">
      <c r="D64" s="1904"/>
      <c r="E64" s="1904"/>
      <c r="F64" s="1904"/>
      <c r="G64" s="1904"/>
      <c r="H64" s="1136"/>
      <c r="M64" s="1904"/>
      <c r="N64" s="1904"/>
      <c r="O64" s="1904"/>
    </row>
    <row r="65" spans="1:16" s="1133" customFormat="1" ht="20.100000000000001" customHeight="1">
      <c r="C65" s="1905" t="str">
        <f>C31</f>
        <v>dr. Herni Lestyaningsih</v>
      </c>
      <c r="D65" s="1905"/>
      <c r="E65" s="1905"/>
      <c r="F65" s="1905"/>
      <c r="G65" s="1905"/>
      <c r="H65" s="1134"/>
      <c r="M65" s="1905" t="str">
        <f>M31</f>
        <v>Ismadi Wibowo</v>
      </c>
      <c r="N65" s="1905"/>
      <c r="O65" s="1905"/>
    </row>
    <row r="66" spans="1:16" s="1107" customFormat="1" ht="20.100000000000001" customHeight="1">
      <c r="C66" s="1908" t="str">
        <f>C32</f>
        <v>NIP. 197503162006042018</v>
      </c>
      <c r="D66" s="1908"/>
      <c r="E66" s="1908"/>
      <c r="F66" s="1908"/>
      <c r="G66" s="1908"/>
      <c r="H66" s="1137"/>
      <c r="M66" s="1907" t="str">
        <f>M32</f>
        <v>NIP. 196705081987121002</v>
      </c>
      <c r="N66" s="1907"/>
      <c r="O66" s="1907"/>
      <c r="P66" s="1138"/>
    </row>
    <row r="67" spans="1:16" ht="20.100000000000001" customHeight="1"/>
    <row r="68" spans="1:16" ht="20.100000000000001" customHeight="1"/>
    <row r="69" spans="1:16" ht="6" customHeight="1"/>
    <row r="70" spans="1:16" ht="20.100000000000001" customHeight="1">
      <c r="A70" s="876"/>
      <c r="B70" s="1923" t="s">
        <v>807</v>
      </c>
      <c r="C70" s="1923"/>
      <c r="D70" s="1923"/>
      <c r="E70" s="1923"/>
      <c r="F70" s="1923"/>
      <c r="G70" s="1923"/>
      <c r="H70" s="1923"/>
      <c r="I70" s="1923"/>
      <c r="J70" s="1923"/>
      <c r="K70" s="1923"/>
      <c r="L70" s="1923"/>
      <c r="M70" s="1923"/>
      <c r="N70" s="1923"/>
      <c r="O70" s="1923"/>
      <c r="P70" s="1923"/>
    </row>
    <row r="71" spans="1:16" ht="20.100000000000001" customHeight="1">
      <c r="A71" s="876"/>
      <c r="B71" s="1924" t="s">
        <v>808</v>
      </c>
      <c r="C71" s="1924"/>
      <c r="D71" s="1924"/>
      <c r="E71" s="1924"/>
      <c r="F71" s="1924"/>
      <c r="G71" s="1924"/>
      <c r="H71" s="1924"/>
      <c r="I71" s="1924"/>
      <c r="J71" s="1924"/>
      <c r="K71" s="1924"/>
      <c r="L71" s="1924"/>
      <c r="M71" s="1924"/>
      <c r="N71" s="1924"/>
      <c r="O71" s="1924"/>
      <c r="P71" s="1924"/>
    </row>
    <row r="72" spans="1:16" ht="15" customHeight="1">
      <c r="A72" s="876"/>
      <c r="B72" s="874" t="s">
        <v>0</v>
      </c>
      <c r="C72" s="874"/>
      <c r="D72" s="874"/>
      <c r="E72" s="874"/>
      <c r="F72" s="875" t="s">
        <v>1</v>
      </c>
      <c r="G72" s="876" t="s">
        <v>2</v>
      </c>
      <c r="H72" s="876"/>
      <c r="I72" s="876"/>
      <c r="J72" s="876"/>
      <c r="K72" s="876"/>
      <c r="L72" s="876"/>
      <c r="M72" s="876"/>
      <c r="N72" s="876"/>
      <c r="O72" s="876"/>
      <c r="P72" s="876"/>
    </row>
    <row r="73" spans="1:16" ht="15" customHeight="1">
      <c r="A73" s="876"/>
      <c r="B73" s="874" t="s">
        <v>3</v>
      </c>
      <c r="C73" s="874"/>
      <c r="D73" s="874"/>
      <c r="E73" s="874"/>
      <c r="F73" s="875" t="s">
        <v>1</v>
      </c>
      <c r="G73" s="876" t="str">
        <f>G39</f>
        <v>KOTA JAKARTA TIMUR</v>
      </c>
      <c r="H73" s="876"/>
      <c r="I73" s="876"/>
      <c r="J73" s="876"/>
      <c r="K73" s="876"/>
      <c r="L73" s="876"/>
      <c r="M73" s="876"/>
      <c r="N73" s="876"/>
      <c r="O73" s="876"/>
      <c r="P73" s="876"/>
    </row>
    <row r="74" spans="1:16" ht="15" customHeight="1">
      <c r="A74" s="876"/>
      <c r="B74" s="874" t="s">
        <v>4</v>
      </c>
      <c r="C74" s="874"/>
      <c r="D74" s="874"/>
      <c r="E74" s="874"/>
      <c r="F74" s="875" t="s">
        <v>1</v>
      </c>
      <c r="G74" s="876" t="str">
        <f>G40</f>
        <v>BIDANG KESEHATAN</v>
      </c>
      <c r="H74" s="876"/>
      <c r="I74" s="876"/>
      <c r="J74" s="876"/>
      <c r="K74" s="876"/>
      <c r="L74" s="876"/>
      <c r="M74" s="876"/>
      <c r="N74" s="876"/>
      <c r="O74" s="876"/>
      <c r="P74" s="876"/>
    </row>
    <row r="75" spans="1:16" ht="15" customHeight="1">
      <c r="A75" s="876"/>
      <c r="B75" s="874" t="s">
        <v>5</v>
      </c>
      <c r="C75" s="874"/>
      <c r="D75" s="874"/>
      <c r="E75" s="874"/>
      <c r="F75" s="875" t="s">
        <v>1</v>
      </c>
      <c r="G75" s="876" t="s">
        <v>6</v>
      </c>
      <c r="H75" s="876"/>
      <c r="I75" s="876"/>
      <c r="J75" s="876"/>
      <c r="K75" s="876"/>
      <c r="L75" s="876"/>
      <c r="M75" s="876"/>
      <c r="N75" s="876"/>
      <c r="O75" s="876"/>
      <c r="P75" s="876"/>
    </row>
    <row r="76" spans="1:16" ht="15" customHeight="1">
      <c r="A76" s="876"/>
      <c r="B76" s="874" t="s">
        <v>7</v>
      </c>
      <c r="C76" s="874"/>
      <c r="D76" s="874"/>
      <c r="E76" s="874"/>
      <c r="F76" s="875" t="s">
        <v>1</v>
      </c>
      <c r="G76" s="876" t="s">
        <v>8</v>
      </c>
      <c r="H76" s="876"/>
      <c r="I76" s="876"/>
      <c r="J76" s="876"/>
      <c r="K76" s="876"/>
      <c r="L76" s="876"/>
      <c r="M76" s="876"/>
      <c r="N76" s="876"/>
      <c r="O76" s="876"/>
      <c r="P76" s="876"/>
    </row>
    <row r="77" spans="1:16" ht="15" customHeight="1">
      <c r="A77" s="876"/>
      <c r="B77" s="874" t="s">
        <v>9</v>
      </c>
      <c r="C77" s="874"/>
      <c r="D77" s="874"/>
      <c r="E77" s="874"/>
      <c r="F77" s="875" t="s">
        <v>1</v>
      </c>
      <c r="G77" s="876" t="s">
        <v>719</v>
      </c>
      <c r="H77" s="876"/>
      <c r="I77" s="876"/>
      <c r="J77" s="876"/>
      <c r="K77" s="876"/>
      <c r="L77" s="876"/>
      <c r="M77" s="876"/>
      <c r="N77" s="876"/>
      <c r="O77" s="876"/>
      <c r="P77" s="876"/>
    </row>
    <row r="78" spans="1:16" ht="15" customHeight="1">
      <c r="A78" s="876"/>
      <c r="B78" s="874" t="s">
        <v>704</v>
      </c>
      <c r="C78" s="874"/>
      <c r="D78" s="874"/>
      <c r="E78" s="874"/>
      <c r="F78" s="875" t="s">
        <v>1</v>
      </c>
      <c r="G78" s="876" t="s">
        <v>718</v>
      </c>
      <c r="H78" s="876"/>
      <c r="I78" s="876"/>
      <c r="J78" s="876"/>
      <c r="K78" s="876"/>
      <c r="L78" s="876"/>
      <c r="M78" s="876"/>
      <c r="N78" s="876"/>
      <c r="O78" s="876"/>
      <c r="P78" s="876"/>
    </row>
    <row r="79" spans="1:16" ht="6" customHeight="1"/>
    <row r="80" spans="1:16" ht="3" customHeight="1"/>
    <row r="81" spans="1:16" s="883" customFormat="1" ht="29.25" customHeight="1">
      <c r="B81" s="1932" t="s">
        <v>10</v>
      </c>
      <c r="C81" s="1933"/>
      <c r="D81" s="1933"/>
      <c r="E81" s="1933"/>
      <c r="F81" s="1934"/>
      <c r="G81" s="1932" t="s">
        <v>11</v>
      </c>
      <c r="H81" s="1933"/>
      <c r="I81" s="1934"/>
      <c r="J81" s="1925" t="s">
        <v>777</v>
      </c>
      <c r="K81" s="1929" t="s">
        <v>817</v>
      </c>
      <c r="L81" s="1932" t="s">
        <v>819</v>
      </c>
      <c r="M81" s="1934"/>
      <c r="N81" s="1929" t="s">
        <v>779</v>
      </c>
      <c r="O81" s="1929" t="s">
        <v>780</v>
      </c>
      <c r="P81" s="1929" t="s">
        <v>17</v>
      </c>
    </row>
    <row r="82" spans="1:16" s="883" customFormat="1" ht="29.25" customHeight="1">
      <c r="B82" s="1925" t="s">
        <v>18</v>
      </c>
      <c r="C82" s="1926"/>
      <c r="D82" s="1929" t="s">
        <v>19</v>
      </c>
      <c r="E82" s="1925" t="s">
        <v>20</v>
      </c>
      <c r="F82" s="1926"/>
      <c r="G82" s="1929" t="s">
        <v>21</v>
      </c>
      <c r="H82" s="1929" t="s">
        <v>822</v>
      </c>
      <c r="I82" s="1929" t="s">
        <v>823</v>
      </c>
      <c r="J82" s="1935"/>
      <c r="K82" s="1930"/>
      <c r="L82" s="1929" t="s">
        <v>820</v>
      </c>
      <c r="M82" s="1929" t="s">
        <v>821</v>
      </c>
      <c r="N82" s="1930"/>
      <c r="O82" s="1930"/>
      <c r="P82" s="1930"/>
    </row>
    <row r="83" spans="1:16" s="883" customFormat="1" ht="29.25" customHeight="1">
      <c r="B83" s="1927"/>
      <c r="C83" s="1928"/>
      <c r="D83" s="1931"/>
      <c r="E83" s="1927"/>
      <c r="F83" s="1928"/>
      <c r="G83" s="1931"/>
      <c r="H83" s="1931"/>
      <c r="I83" s="1931"/>
      <c r="J83" s="1927"/>
      <c r="K83" s="1931"/>
      <c r="L83" s="1931"/>
      <c r="M83" s="1931"/>
      <c r="N83" s="1931"/>
      <c r="O83" s="1931"/>
      <c r="P83" s="1931"/>
    </row>
    <row r="84" spans="1:16" s="883" customFormat="1" ht="20.100000000000001" customHeight="1">
      <c r="B84" s="1916" t="s">
        <v>24</v>
      </c>
      <c r="C84" s="1917"/>
      <c r="D84" s="886" t="s">
        <v>25</v>
      </c>
      <c r="E84" s="1916" t="s">
        <v>26</v>
      </c>
      <c r="F84" s="1917"/>
      <c r="G84" s="887" t="s">
        <v>27</v>
      </c>
      <c r="H84" s="887" t="s">
        <v>28</v>
      </c>
      <c r="I84" s="887" t="s">
        <v>29</v>
      </c>
      <c r="J84" s="887" t="s">
        <v>30</v>
      </c>
      <c r="K84" s="887" t="s">
        <v>31</v>
      </c>
      <c r="L84" s="887"/>
      <c r="M84" s="887" t="s">
        <v>33</v>
      </c>
      <c r="N84" s="887" t="s">
        <v>34</v>
      </c>
      <c r="O84" s="887">
        <v>12</v>
      </c>
      <c r="P84" s="887">
        <v>13</v>
      </c>
    </row>
    <row r="85" spans="1:16" ht="12.75" customHeight="1">
      <c r="A85" s="883"/>
      <c r="B85" s="1915"/>
      <c r="C85" s="1913"/>
      <c r="D85" s="1913"/>
      <c r="E85" s="1913"/>
      <c r="F85" s="1913"/>
      <c r="G85" s="1913"/>
      <c r="H85" s="1913"/>
      <c r="I85" s="1913"/>
      <c r="J85" s="1913"/>
      <c r="K85" s="1913"/>
      <c r="L85" s="1913"/>
      <c r="M85" s="1913"/>
      <c r="N85" s="1913"/>
      <c r="O85" s="1913"/>
      <c r="P85" s="1914"/>
    </row>
    <row r="86" spans="1:16" ht="35.25" customHeight="1">
      <c r="A86" s="883"/>
      <c r="B86" s="1915">
        <v>1</v>
      </c>
      <c r="C86" s="1913"/>
      <c r="D86" s="891" t="s">
        <v>809</v>
      </c>
      <c r="E86" s="1118" t="s">
        <v>47</v>
      </c>
      <c r="F86" s="121"/>
      <c r="G86" s="893" t="s">
        <v>816</v>
      </c>
      <c r="H86" s="894">
        <v>210</v>
      </c>
      <c r="I86" s="1132" t="s">
        <v>855</v>
      </c>
      <c r="J86" s="894" t="s">
        <v>818</v>
      </c>
      <c r="K86" s="894" t="s">
        <v>787</v>
      </c>
      <c r="L86" s="920" t="s">
        <v>826</v>
      </c>
      <c r="M86" s="891" t="s">
        <v>825</v>
      </c>
      <c r="N86" s="891" t="s">
        <v>44</v>
      </c>
      <c r="O86" s="1120">
        <v>401500000</v>
      </c>
      <c r="P86" s="891" t="s">
        <v>791</v>
      </c>
    </row>
    <row r="87" spans="1:16" ht="20.100000000000001" customHeight="1">
      <c r="A87" s="883"/>
      <c r="B87" s="1909"/>
      <c r="C87" s="1910"/>
      <c r="D87" s="897"/>
      <c r="E87" s="1009"/>
      <c r="F87" s="132"/>
      <c r="G87" s="860"/>
      <c r="H87" s="898"/>
      <c r="I87" s="1129"/>
      <c r="J87" s="898"/>
      <c r="K87" s="898"/>
      <c r="L87" s="923"/>
      <c r="M87" s="897"/>
      <c r="N87" s="897"/>
      <c r="O87" s="1121"/>
      <c r="P87" s="897"/>
    </row>
    <row r="88" spans="1:16" ht="20.100000000000001" customHeight="1">
      <c r="A88" s="883"/>
      <c r="B88" s="1909"/>
      <c r="C88" s="1910"/>
      <c r="D88" s="897"/>
      <c r="E88" s="1009"/>
      <c r="F88" s="132"/>
      <c r="G88" s="860"/>
      <c r="H88" s="898"/>
      <c r="I88" s="1129"/>
      <c r="J88" s="898"/>
      <c r="K88" s="898"/>
      <c r="L88" s="923"/>
      <c r="M88" s="897"/>
      <c r="N88" s="897"/>
      <c r="O88" s="1121"/>
      <c r="P88" s="897"/>
    </row>
    <row r="89" spans="1:16" ht="20.100000000000001" customHeight="1">
      <c r="A89" s="883"/>
      <c r="B89" s="1909"/>
      <c r="C89" s="1910"/>
      <c r="D89" s="897"/>
      <c r="E89" s="1009"/>
      <c r="F89" s="132"/>
      <c r="G89" s="860"/>
      <c r="H89" s="901"/>
      <c r="I89" s="1129"/>
      <c r="J89" s="898"/>
      <c r="K89" s="898"/>
      <c r="L89" s="923"/>
      <c r="M89" s="897"/>
      <c r="N89" s="897"/>
      <c r="O89" s="1121"/>
      <c r="P89" s="897"/>
    </row>
    <row r="90" spans="1:16" ht="20.100000000000001" customHeight="1">
      <c r="A90" s="883"/>
      <c r="B90" s="1909"/>
      <c r="C90" s="1910"/>
      <c r="D90" s="897"/>
      <c r="E90" s="1009"/>
      <c r="F90" s="132"/>
      <c r="G90" s="860"/>
      <c r="H90" s="901"/>
      <c r="I90" s="1129"/>
      <c r="J90" s="898"/>
      <c r="K90" s="898"/>
      <c r="L90" s="923"/>
      <c r="M90" s="897"/>
      <c r="N90" s="897"/>
      <c r="O90" s="1121"/>
      <c r="P90" s="897"/>
    </row>
    <row r="91" spans="1:16" ht="20.100000000000001" customHeight="1">
      <c r="A91" s="883"/>
      <c r="B91" s="1909"/>
      <c r="C91" s="1910"/>
      <c r="D91" s="897"/>
      <c r="E91" s="1009"/>
      <c r="F91" s="132"/>
      <c r="G91" s="860"/>
      <c r="H91" s="901"/>
      <c r="I91" s="1129"/>
      <c r="J91" s="898"/>
      <c r="K91" s="898"/>
      <c r="L91" s="923"/>
      <c r="M91" s="897"/>
      <c r="N91" s="897"/>
      <c r="O91" s="1121"/>
      <c r="P91" s="897"/>
    </row>
    <row r="92" spans="1:16" ht="20.100000000000001" customHeight="1">
      <c r="A92" s="883"/>
      <c r="B92" s="1909"/>
      <c r="C92" s="1910"/>
      <c r="D92" s="897"/>
      <c r="E92" s="1009"/>
      <c r="F92" s="132"/>
      <c r="G92" s="860"/>
      <c r="H92" s="901"/>
      <c r="I92" s="1129"/>
      <c r="J92" s="898"/>
      <c r="K92" s="898"/>
      <c r="L92" s="923"/>
      <c r="M92" s="897"/>
      <c r="N92" s="897"/>
      <c r="O92" s="1121"/>
      <c r="P92" s="897"/>
    </row>
    <row r="93" spans="1:16" ht="20.100000000000001" customHeight="1">
      <c r="A93" s="883"/>
      <c r="B93" s="1919"/>
      <c r="C93" s="1920"/>
      <c r="D93" s="990"/>
      <c r="E93" s="1122"/>
      <c r="F93" s="187"/>
      <c r="G93" s="903"/>
      <c r="H93" s="904"/>
      <c r="I93" s="1123"/>
      <c r="J93" s="904"/>
      <c r="K93" s="904"/>
      <c r="L93" s="1124"/>
      <c r="M93" s="187"/>
      <c r="N93" s="1117"/>
      <c r="O93" s="1125"/>
      <c r="P93" s="990"/>
    </row>
    <row r="94" spans="1:16" s="1127" customFormat="1" ht="20.100000000000001" customHeight="1">
      <c r="A94" s="194"/>
      <c r="B94" s="908"/>
      <c r="C94" s="908"/>
      <c r="D94" s="233"/>
      <c r="E94" s="233"/>
      <c r="F94" s="194"/>
      <c r="G94" s="909"/>
      <c r="H94" s="913"/>
      <c r="I94" s="233"/>
      <c r="J94" s="233"/>
      <c r="K94" s="233"/>
      <c r="L94" s="233"/>
      <c r="M94" s="1921" t="s">
        <v>724</v>
      </c>
      <c r="N94" s="1922"/>
      <c r="O94" s="1126">
        <f>SUM(O86:O93)</f>
        <v>401500000</v>
      </c>
      <c r="P94" s="233"/>
    </row>
    <row r="95" spans="1:16" s="1127" customFormat="1" ht="20.100000000000001" customHeight="1">
      <c r="A95" s="194"/>
      <c r="B95" s="908"/>
      <c r="C95" s="908"/>
      <c r="D95" s="233"/>
      <c r="E95" s="233"/>
      <c r="F95" s="194"/>
      <c r="G95" s="909"/>
      <c r="H95" s="913"/>
      <c r="I95" s="233"/>
      <c r="J95" s="233"/>
      <c r="K95" s="233"/>
      <c r="L95" s="233"/>
      <c r="N95" s="943"/>
      <c r="O95" s="1128"/>
      <c r="P95" s="233"/>
    </row>
    <row r="96" spans="1:16" s="1147" customFormat="1" ht="20.100000000000001" customHeight="1">
      <c r="C96" s="1918" t="s">
        <v>69</v>
      </c>
      <c r="D96" s="1918"/>
      <c r="E96" s="1918"/>
      <c r="F96" s="1918"/>
      <c r="G96" s="1918"/>
      <c r="H96" s="1148"/>
      <c r="M96" s="1896" t="str">
        <f>M62</f>
        <v>Jakarta, 1 Juli 2015</v>
      </c>
      <c r="N96" s="1897"/>
      <c r="O96" s="1897"/>
    </row>
    <row r="97" spans="1:16" s="1147" customFormat="1" ht="20.100000000000001" customHeight="1">
      <c r="C97" s="1918" t="str">
        <f>'KIB A'!C266:G266</f>
        <v>Ka. Pkm. Kel. Pisangan Baru</v>
      </c>
      <c r="D97" s="1918"/>
      <c r="E97" s="1918"/>
      <c r="F97" s="1918"/>
      <c r="G97" s="1918"/>
      <c r="H97" s="1148"/>
      <c r="M97" s="1897" t="str">
        <f>M63</f>
        <v>Pengurus Barang</v>
      </c>
      <c r="N97" s="1897"/>
      <c r="O97" s="1897"/>
      <c r="P97" s="1148"/>
    </row>
    <row r="98" spans="1:16" s="1135" customFormat="1" ht="50.1" customHeight="1">
      <c r="D98" s="1904"/>
      <c r="E98" s="1904"/>
      <c r="F98" s="1904"/>
      <c r="G98" s="1904"/>
      <c r="H98" s="1136"/>
      <c r="M98" s="1904"/>
      <c r="N98" s="1904"/>
      <c r="O98" s="1904"/>
    </row>
    <row r="99" spans="1:16" s="1133" customFormat="1" ht="20.100000000000001" customHeight="1">
      <c r="C99" s="1905" t="str">
        <f>'KIB A'!C268:G268</f>
        <v>Dr. Alfiah Koes</v>
      </c>
      <c r="D99" s="1905"/>
      <c r="E99" s="1905"/>
      <c r="F99" s="1905"/>
      <c r="G99" s="1905"/>
      <c r="H99" s="1134"/>
      <c r="M99" s="1905" t="str">
        <f>'KIB A'!M268:O268</f>
        <v>Sarjo</v>
      </c>
      <c r="N99" s="1905"/>
      <c r="O99" s="1905"/>
    </row>
    <row r="100" spans="1:16" s="1107" customFormat="1" ht="20.100000000000001" customHeight="1">
      <c r="C100" s="1908" t="str">
        <f>'KIB A'!C269:G269</f>
        <v>NIP. 1976 0816 2003 12 2015</v>
      </c>
      <c r="D100" s="1908"/>
      <c r="E100" s="1908"/>
      <c r="F100" s="1908"/>
      <c r="G100" s="1908"/>
      <c r="H100" s="1137"/>
      <c r="M100" s="1907" t="str">
        <f>'KIB A'!M269:O269</f>
        <v>55555 02 006</v>
      </c>
      <c r="N100" s="1907"/>
      <c r="O100" s="1907"/>
      <c r="P100" s="1138"/>
    </row>
    <row r="101" spans="1:16" ht="20.100000000000001" customHeight="1"/>
    <row r="102" spans="1:16" ht="20.100000000000001" customHeight="1"/>
    <row r="103" spans="1:16" ht="20.100000000000001" customHeight="1"/>
    <row r="104" spans="1:16" ht="20.100000000000001" customHeight="1"/>
    <row r="105" spans="1:16" ht="20.100000000000001" customHeight="1">
      <c r="A105" s="876"/>
      <c r="B105" s="1923" t="s">
        <v>807</v>
      </c>
      <c r="C105" s="1923"/>
      <c r="D105" s="1923"/>
      <c r="E105" s="1923"/>
      <c r="F105" s="1923"/>
      <c r="G105" s="1923"/>
      <c r="H105" s="1923"/>
      <c r="I105" s="1923"/>
      <c r="J105" s="1923"/>
      <c r="K105" s="1923"/>
      <c r="L105" s="1923"/>
      <c r="M105" s="1923"/>
      <c r="N105" s="1923"/>
      <c r="O105" s="1923"/>
      <c r="P105" s="1923"/>
    </row>
    <row r="106" spans="1:16" ht="20.100000000000001" customHeight="1">
      <c r="A106" s="876"/>
      <c r="B106" s="1924" t="s">
        <v>808</v>
      </c>
      <c r="C106" s="1924"/>
      <c r="D106" s="1924"/>
      <c r="E106" s="1924"/>
      <c r="F106" s="1924"/>
      <c r="G106" s="1924"/>
      <c r="H106" s="1924"/>
      <c r="I106" s="1924"/>
      <c r="J106" s="1924"/>
      <c r="K106" s="1924"/>
      <c r="L106" s="1924"/>
      <c r="M106" s="1924"/>
      <c r="N106" s="1924"/>
      <c r="O106" s="1924"/>
      <c r="P106" s="1924"/>
    </row>
    <row r="107" spans="1:16" ht="15" customHeight="1">
      <c r="A107" s="876"/>
      <c r="B107" s="874" t="s">
        <v>0</v>
      </c>
      <c r="C107" s="874"/>
      <c r="D107" s="874"/>
      <c r="E107" s="874"/>
      <c r="F107" s="875" t="s">
        <v>1</v>
      </c>
      <c r="G107" s="876" t="s">
        <v>2</v>
      </c>
      <c r="H107" s="876"/>
      <c r="I107" s="876"/>
      <c r="J107" s="876"/>
      <c r="K107" s="876"/>
      <c r="L107" s="876"/>
      <c r="M107" s="876"/>
      <c r="N107" s="876"/>
      <c r="O107" s="876"/>
      <c r="P107" s="876"/>
    </row>
    <row r="108" spans="1:16" ht="15" customHeight="1">
      <c r="A108" s="876"/>
      <c r="B108" s="874" t="s">
        <v>3</v>
      </c>
      <c r="C108" s="874"/>
      <c r="D108" s="874"/>
      <c r="E108" s="874"/>
      <c r="F108" s="875" t="s">
        <v>1</v>
      </c>
      <c r="G108" s="876" t="str">
        <f>G73</f>
        <v>KOTA JAKARTA TIMUR</v>
      </c>
      <c r="H108" s="876"/>
      <c r="I108" s="876"/>
      <c r="J108" s="876"/>
      <c r="K108" s="876"/>
      <c r="L108" s="876"/>
      <c r="M108" s="876"/>
      <c r="N108" s="876"/>
      <c r="O108" s="876"/>
      <c r="P108" s="876"/>
    </row>
    <row r="109" spans="1:16" ht="15" customHeight="1">
      <c r="A109" s="876"/>
      <c r="B109" s="874" t="s">
        <v>4</v>
      </c>
      <c r="C109" s="874"/>
      <c r="D109" s="874"/>
      <c r="E109" s="874"/>
      <c r="F109" s="875" t="s">
        <v>1</v>
      </c>
      <c r="G109" s="876" t="str">
        <f>G74</f>
        <v>BIDANG KESEHATAN</v>
      </c>
      <c r="H109" s="876"/>
      <c r="I109" s="876"/>
      <c r="J109" s="876"/>
      <c r="K109" s="876"/>
      <c r="L109" s="876"/>
      <c r="M109" s="876"/>
      <c r="N109" s="876"/>
      <c r="O109" s="876"/>
      <c r="P109" s="876"/>
    </row>
    <row r="110" spans="1:16" ht="15" customHeight="1">
      <c r="A110" s="876"/>
      <c r="B110" s="874" t="s">
        <v>5</v>
      </c>
      <c r="C110" s="874"/>
      <c r="D110" s="874"/>
      <c r="E110" s="874"/>
      <c r="F110" s="875" t="s">
        <v>1</v>
      </c>
      <c r="G110" s="876" t="s">
        <v>6</v>
      </c>
      <c r="H110" s="876"/>
      <c r="I110" s="876"/>
      <c r="J110" s="876"/>
      <c r="K110" s="876"/>
      <c r="L110" s="876"/>
      <c r="M110" s="876"/>
      <c r="N110" s="876"/>
      <c r="O110" s="876"/>
      <c r="P110" s="876"/>
    </row>
    <row r="111" spans="1:16" ht="15" customHeight="1">
      <c r="A111" s="876"/>
      <c r="B111" s="874" t="s">
        <v>7</v>
      </c>
      <c r="C111" s="874"/>
      <c r="D111" s="874"/>
      <c r="E111" s="874"/>
      <c r="F111" s="875" t="s">
        <v>1</v>
      </c>
      <c r="G111" s="876" t="s">
        <v>8</v>
      </c>
      <c r="H111" s="876"/>
      <c r="I111" s="876"/>
      <c r="J111" s="876"/>
      <c r="K111" s="876"/>
      <c r="L111" s="876"/>
      <c r="M111" s="876"/>
      <c r="N111" s="876"/>
      <c r="O111" s="876"/>
      <c r="P111" s="876"/>
    </row>
    <row r="112" spans="1:16" ht="15" customHeight="1">
      <c r="A112" s="876"/>
      <c r="B112" s="874" t="s">
        <v>9</v>
      </c>
      <c r="C112" s="874"/>
      <c r="D112" s="874"/>
      <c r="E112" s="874"/>
      <c r="F112" s="875" t="s">
        <v>1</v>
      </c>
      <c r="G112" s="876" t="s">
        <v>708</v>
      </c>
      <c r="H112" s="876"/>
      <c r="I112" s="876"/>
      <c r="J112" s="876"/>
      <c r="K112" s="876"/>
      <c r="L112" s="876"/>
      <c r="M112" s="876"/>
      <c r="N112" s="876"/>
      <c r="O112" s="876"/>
      <c r="P112" s="876"/>
    </row>
    <row r="113" spans="1:16" ht="15" customHeight="1">
      <c r="A113" s="876"/>
      <c r="B113" s="874" t="s">
        <v>704</v>
      </c>
      <c r="C113" s="874"/>
      <c r="D113" s="874"/>
      <c r="E113" s="874"/>
      <c r="F113" s="875" t="s">
        <v>1</v>
      </c>
      <c r="G113" s="876" t="s">
        <v>709</v>
      </c>
      <c r="H113" s="876"/>
      <c r="I113" s="876"/>
      <c r="J113" s="876"/>
      <c r="K113" s="876"/>
      <c r="L113" s="876"/>
      <c r="M113" s="876"/>
      <c r="N113" s="876"/>
      <c r="O113" s="876"/>
      <c r="P113" s="876"/>
    </row>
    <row r="114" spans="1:16" ht="6" customHeight="1"/>
    <row r="115" spans="1:16" ht="3" customHeight="1"/>
    <row r="116" spans="1:16" s="883" customFormat="1" ht="29.25" customHeight="1">
      <c r="B116" s="1932" t="s">
        <v>10</v>
      </c>
      <c r="C116" s="1933"/>
      <c r="D116" s="1933"/>
      <c r="E116" s="1933"/>
      <c r="F116" s="1934"/>
      <c r="G116" s="1932" t="s">
        <v>11</v>
      </c>
      <c r="H116" s="1933"/>
      <c r="I116" s="1934"/>
      <c r="J116" s="1925" t="s">
        <v>777</v>
      </c>
      <c r="K116" s="1929" t="s">
        <v>817</v>
      </c>
      <c r="L116" s="1932" t="s">
        <v>819</v>
      </c>
      <c r="M116" s="1934"/>
      <c r="N116" s="1929" t="s">
        <v>779</v>
      </c>
      <c r="O116" s="1929" t="s">
        <v>780</v>
      </c>
      <c r="P116" s="1929" t="s">
        <v>17</v>
      </c>
    </row>
    <row r="117" spans="1:16" s="883" customFormat="1" ht="29.25" customHeight="1">
      <c r="B117" s="1925" t="s">
        <v>18</v>
      </c>
      <c r="C117" s="1926"/>
      <c r="D117" s="1929" t="s">
        <v>19</v>
      </c>
      <c r="E117" s="1925" t="s">
        <v>20</v>
      </c>
      <c r="F117" s="1926"/>
      <c r="G117" s="1929" t="s">
        <v>21</v>
      </c>
      <c r="H117" s="1929" t="s">
        <v>822</v>
      </c>
      <c r="I117" s="1929" t="s">
        <v>823</v>
      </c>
      <c r="J117" s="1935"/>
      <c r="K117" s="1930"/>
      <c r="L117" s="1929" t="s">
        <v>820</v>
      </c>
      <c r="M117" s="1929" t="s">
        <v>821</v>
      </c>
      <c r="N117" s="1930"/>
      <c r="O117" s="1930"/>
      <c r="P117" s="1930"/>
    </row>
    <row r="118" spans="1:16" s="883" customFormat="1" ht="29.25" customHeight="1">
      <c r="B118" s="1927"/>
      <c r="C118" s="1928"/>
      <c r="D118" s="1931"/>
      <c r="E118" s="1927"/>
      <c r="F118" s="1928"/>
      <c r="G118" s="1931"/>
      <c r="H118" s="1931"/>
      <c r="I118" s="1931"/>
      <c r="J118" s="1927"/>
      <c r="K118" s="1931"/>
      <c r="L118" s="1931"/>
      <c r="M118" s="1931"/>
      <c r="N118" s="1931"/>
      <c r="O118" s="1931"/>
      <c r="P118" s="1931"/>
    </row>
    <row r="119" spans="1:16" s="883" customFormat="1" ht="20.100000000000001" customHeight="1">
      <c r="B119" s="1916" t="s">
        <v>24</v>
      </c>
      <c r="C119" s="1917"/>
      <c r="D119" s="886" t="s">
        <v>25</v>
      </c>
      <c r="E119" s="1916" t="s">
        <v>26</v>
      </c>
      <c r="F119" s="1917"/>
      <c r="G119" s="887" t="s">
        <v>27</v>
      </c>
      <c r="H119" s="887" t="s">
        <v>28</v>
      </c>
      <c r="I119" s="887" t="s">
        <v>29</v>
      </c>
      <c r="J119" s="887" t="s">
        <v>30</v>
      </c>
      <c r="K119" s="887" t="s">
        <v>31</v>
      </c>
      <c r="L119" s="887"/>
      <c r="M119" s="887" t="s">
        <v>33</v>
      </c>
      <c r="N119" s="887" t="s">
        <v>34</v>
      </c>
      <c r="O119" s="887">
        <v>12</v>
      </c>
      <c r="P119" s="887">
        <v>13</v>
      </c>
    </row>
    <row r="120" spans="1:16" ht="12.75" customHeight="1">
      <c r="A120" s="883"/>
      <c r="B120" s="1911"/>
      <c r="C120" s="1912"/>
      <c r="D120" s="1913"/>
      <c r="E120" s="1913"/>
      <c r="F120" s="1913"/>
      <c r="G120" s="1913"/>
      <c r="H120" s="1913"/>
      <c r="I120" s="1913"/>
      <c r="J120" s="1913"/>
      <c r="K120" s="1913"/>
      <c r="L120" s="1913"/>
      <c r="M120" s="1913"/>
      <c r="N120" s="1913"/>
      <c r="O120" s="1913"/>
      <c r="P120" s="1914"/>
    </row>
    <row r="121" spans="1:16" ht="36" customHeight="1">
      <c r="A121" s="883"/>
      <c r="B121" s="1915">
        <v>1</v>
      </c>
      <c r="C121" s="1913"/>
      <c r="D121" s="891" t="s">
        <v>809</v>
      </c>
      <c r="E121" s="1118" t="s">
        <v>47</v>
      </c>
      <c r="F121" s="121"/>
      <c r="G121" s="893" t="s">
        <v>811</v>
      </c>
      <c r="H121" s="894">
        <v>145</v>
      </c>
      <c r="I121" s="1132" t="s">
        <v>794</v>
      </c>
      <c r="J121" s="894" t="s">
        <v>818</v>
      </c>
      <c r="K121" s="894" t="s">
        <v>787</v>
      </c>
      <c r="L121" s="920" t="s">
        <v>826</v>
      </c>
      <c r="M121" s="891" t="s">
        <v>825</v>
      </c>
      <c r="N121" s="891" t="s">
        <v>44</v>
      </c>
      <c r="O121" s="1120">
        <v>211700000</v>
      </c>
      <c r="P121" s="891" t="s">
        <v>791</v>
      </c>
    </row>
    <row r="122" spans="1:16" ht="20.100000000000001" customHeight="1">
      <c r="A122" s="883"/>
      <c r="B122" s="1909"/>
      <c r="C122" s="1910"/>
      <c r="D122" s="897"/>
      <c r="E122" s="1009"/>
      <c r="F122" s="132"/>
      <c r="G122" s="860"/>
      <c r="H122" s="898"/>
      <c r="I122" s="1129"/>
      <c r="J122" s="898"/>
      <c r="K122" s="898"/>
      <c r="L122" s="923"/>
      <c r="M122" s="897"/>
      <c r="N122" s="897"/>
      <c r="O122" s="1130">
        <v>18361750</v>
      </c>
      <c r="P122" s="1131" t="s">
        <v>849</v>
      </c>
    </row>
    <row r="123" spans="1:16" ht="20.100000000000001" customHeight="1">
      <c r="A123" s="883"/>
      <c r="B123" s="1909"/>
      <c r="C123" s="1910"/>
      <c r="D123" s="897"/>
      <c r="E123" s="1009"/>
      <c r="F123" s="132"/>
      <c r="G123" s="860"/>
      <c r="H123" s="898"/>
      <c r="I123" s="1129"/>
      <c r="J123" s="898"/>
      <c r="K123" s="898"/>
      <c r="L123" s="923"/>
      <c r="M123" s="897"/>
      <c r="N123" s="897"/>
      <c r="O123" s="1121"/>
      <c r="P123" s="897"/>
    </row>
    <row r="124" spans="1:16" ht="20.100000000000001" customHeight="1">
      <c r="A124" s="883"/>
      <c r="B124" s="1909"/>
      <c r="C124" s="1910"/>
      <c r="D124" s="897"/>
      <c r="E124" s="1009"/>
      <c r="F124" s="132"/>
      <c r="G124" s="860"/>
      <c r="H124" s="901"/>
      <c r="I124" s="1129"/>
      <c r="J124" s="898"/>
      <c r="K124" s="898"/>
      <c r="L124" s="923"/>
      <c r="M124" s="897"/>
      <c r="N124" s="897"/>
      <c r="O124" s="1121"/>
      <c r="P124" s="897"/>
    </row>
    <row r="125" spans="1:16" ht="20.100000000000001" customHeight="1">
      <c r="A125" s="883"/>
      <c r="B125" s="1909"/>
      <c r="C125" s="1910"/>
      <c r="D125" s="897"/>
      <c r="E125" s="1009"/>
      <c r="F125" s="132"/>
      <c r="G125" s="860"/>
      <c r="H125" s="901"/>
      <c r="I125" s="1129"/>
      <c r="J125" s="898"/>
      <c r="K125" s="898"/>
      <c r="L125" s="923"/>
      <c r="M125" s="897"/>
      <c r="N125" s="897"/>
      <c r="O125" s="1121"/>
      <c r="P125" s="897"/>
    </row>
    <row r="126" spans="1:16" ht="20.100000000000001" customHeight="1">
      <c r="A126" s="883"/>
      <c r="B126" s="1909"/>
      <c r="C126" s="1910"/>
      <c r="D126" s="897"/>
      <c r="E126" s="1009"/>
      <c r="F126" s="132"/>
      <c r="G126" s="860"/>
      <c r="H126" s="901"/>
      <c r="I126" s="1129"/>
      <c r="J126" s="898"/>
      <c r="K126" s="898"/>
      <c r="L126" s="923"/>
      <c r="M126" s="897"/>
      <c r="N126" s="897"/>
      <c r="O126" s="1121"/>
      <c r="P126" s="897"/>
    </row>
    <row r="127" spans="1:16" ht="20.100000000000001" customHeight="1">
      <c r="A127" s="883"/>
      <c r="B127" s="1909"/>
      <c r="C127" s="1910"/>
      <c r="D127" s="897"/>
      <c r="E127" s="1009"/>
      <c r="F127" s="132"/>
      <c r="G127" s="860"/>
      <c r="H127" s="901"/>
      <c r="I127" s="1129"/>
      <c r="J127" s="898"/>
      <c r="K127" s="898"/>
      <c r="L127" s="923"/>
      <c r="M127" s="897"/>
      <c r="N127" s="897"/>
      <c r="O127" s="1121"/>
      <c r="P127" s="897"/>
    </row>
    <row r="128" spans="1:16" ht="20.100000000000001" customHeight="1">
      <c r="A128" s="883"/>
      <c r="B128" s="1919"/>
      <c r="C128" s="1920"/>
      <c r="D128" s="990"/>
      <c r="E128" s="1122"/>
      <c r="F128" s="187"/>
      <c r="G128" s="903"/>
      <c r="H128" s="904"/>
      <c r="I128" s="1123"/>
      <c r="J128" s="904"/>
      <c r="K128" s="904"/>
      <c r="L128" s="1124"/>
      <c r="M128" s="187"/>
      <c r="N128" s="1117"/>
      <c r="O128" s="1125"/>
      <c r="P128" s="990"/>
    </row>
    <row r="129" spans="1:16" s="1127" customFormat="1" ht="20.100000000000001" customHeight="1">
      <c r="A129" s="194"/>
      <c r="B129" s="908"/>
      <c r="C129" s="908"/>
      <c r="D129" s="233"/>
      <c r="E129" s="233"/>
      <c r="F129" s="194"/>
      <c r="G129" s="909"/>
      <c r="H129" s="913"/>
      <c r="I129" s="233"/>
      <c r="J129" s="233"/>
      <c r="K129" s="233"/>
      <c r="L129" s="233"/>
      <c r="M129" s="1921" t="s">
        <v>724</v>
      </c>
      <c r="N129" s="1922"/>
      <c r="O129" s="1126">
        <f>SUM(O121:O128)</f>
        <v>230061750</v>
      </c>
      <c r="P129" s="233"/>
    </row>
    <row r="130" spans="1:16" s="1144" customFormat="1" ht="20.100000000000001" customHeight="1">
      <c r="A130" s="1139"/>
      <c r="B130" s="1140"/>
      <c r="C130" s="1140"/>
      <c r="D130" s="1141"/>
      <c r="E130" s="1141"/>
      <c r="F130" s="1139"/>
      <c r="G130" s="1142"/>
      <c r="H130" s="1143"/>
      <c r="I130" s="1141"/>
      <c r="J130" s="1141"/>
      <c r="K130" s="1141"/>
      <c r="L130" s="1141"/>
      <c r="N130" s="1145"/>
      <c r="O130" s="1146"/>
      <c r="P130" s="1141"/>
    </row>
    <row r="131" spans="1:16" s="1147" customFormat="1" ht="20.100000000000001" customHeight="1">
      <c r="C131" s="1918" t="s">
        <v>69</v>
      </c>
      <c r="D131" s="1918"/>
      <c r="E131" s="1918"/>
      <c r="F131" s="1918"/>
      <c r="G131" s="1918"/>
      <c r="H131" s="1148"/>
      <c r="M131" s="1896" t="str">
        <f>M96</f>
        <v>Jakarta, 1 Juli 2015</v>
      </c>
      <c r="N131" s="1897"/>
      <c r="O131" s="1897"/>
    </row>
    <row r="132" spans="1:16" s="1147" customFormat="1" ht="20.100000000000001" customHeight="1">
      <c r="C132" s="1918" t="str">
        <f>'KIB A'!C96:G96</f>
        <v>Ka. Pkm. Kel. Utan Kayu Selatan I</v>
      </c>
      <c r="D132" s="1918"/>
      <c r="E132" s="1918"/>
      <c r="F132" s="1918"/>
      <c r="G132" s="1918"/>
      <c r="H132" s="1148"/>
      <c r="M132" s="1897" t="str">
        <f>M97</f>
        <v>Pengurus Barang</v>
      </c>
      <c r="N132" s="1897"/>
      <c r="O132" s="1897"/>
      <c r="P132" s="1148"/>
    </row>
    <row r="133" spans="1:16" s="1135" customFormat="1" ht="50.1" customHeight="1">
      <c r="D133" s="1904"/>
      <c r="E133" s="1904"/>
      <c r="F133" s="1904"/>
      <c r="G133" s="1904"/>
      <c r="H133" s="1136"/>
      <c r="M133" s="1904"/>
      <c r="N133" s="1904"/>
      <c r="O133" s="1904"/>
    </row>
    <row r="134" spans="1:16" s="1133" customFormat="1" ht="20.100000000000001" customHeight="1">
      <c r="C134" s="1905" t="str">
        <f>'KIB A'!C98:G98</f>
        <v>Drg. Henny Oktaria Aziz</v>
      </c>
      <c r="D134" s="1905"/>
      <c r="E134" s="1905"/>
      <c r="F134" s="1905"/>
      <c r="G134" s="1905"/>
      <c r="H134" s="1134"/>
      <c r="M134" s="1905" t="str">
        <f>'KIB A'!M98:O98</f>
        <v>Teny F Nurdin</v>
      </c>
      <c r="N134" s="1905"/>
      <c r="O134" s="1905"/>
    </row>
    <row r="135" spans="1:16" s="1107" customFormat="1" ht="20.100000000000001" customHeight="1">
      <c r="C135" s="1908" t="str">
        <f>'KIB A'!C99:G99</f>
        <v>NIP. 1966 1010 1993 02 2003</v>
      </c>
      <c r="D135" s="1908"/>
      <c r="E135" s="1908"/>
      <c r="F135" s="1908"/>
      <c r="G135" s="1908"/>
      <c r="H135" s="1137"/>
      <c r="M135" s="1907" t="str">
        <f>'KIB A'!M99:O99</f>
        <v>55555 02 041</v>
      </c>
      <c r="N135" s="1907"/>
      <c r="O135" s="1907"/>
      <c r="P135" s="1138"/>
    </row>
    <row r="136" spans="1:16" ht="20.100000000000001" customHeight="1"/>
    <row r="137" spans="1:16" ht="20.100000000000001" customHeight="1"/>
    <row r="138" spans="1:16" ht="20.100000000000001" customHeight="1"/>
    <row r="139" spans="1:16" ht="20.100000000000001" customHeight="1"/>
    <row r="140" spans="1:16" ht="20.100000000000001" customHeight="1">
      <c r="A140" s="876"/>
      <c r="B140" s="1923" t="s">
        <v>807</v>
      </c>
      <c r="C140" s="1923"/>
      <c r="D140" s="1923"/>
      <c r="E140" s="1923"/>
      <c r="F140" s="1923"/>
      <c r="G140" s="1923"/>
      <c r="H140" s="1923"/>
      <c r="I140" s="1923"/>
      <c r="J140" s="1923"/>
      <c r="K140" s="1923"/>
      <c r="L140" s="1923"/>
      <c r="M140" s="1923"/>
      <c r="N140" s="1923"/>
      <c r="O140" s="1923"/>
      <c r="P140" s="1923"/>
    </row>
    <row r="141" spans="1:16" ht="20.100000000000001" customHeight="1">
      <c r="A141" s="876"/>
      <c r="B141" s="1924" t="s">
        <v>808</v>
      </c>
      <c r="C141" s="1924"/>
      <c r="D141" s="1924"/>
      <c r="E141" s="1924"/>
      <c r="F141" s="1924"/>
      <c r="G141" s="1924"/>
      <c r="H141" s="1924"/>
      <c r="I141" s="1924"/>
      <c r="J141" s="1924"/>
      <c r="K141" s="1924"/>
      <c r="L141" s="1924"/>
      <c r="M141" s="1924"/>
      <c r="N141" s="1924"/>
      <c r="O141" s="1924"/>
      <c r="P141" s="1924"/>
    </row>
    <row r="142" spans="1:16" ht="15" customHeight="1">
      <c r="A142" s="876"/>
      <c r="B142" s="874" t="s">
        <v>0</v>
      </c>
      <c r="C142" s="874"/>
      <c r="D142" s="874"/>
      <c r="E142" s="874"/>
      <c r="F142" s="875" t="s">
        <v>1</v>
      </c>
      <c r="G142" s="876" t="s">
        <v>2</v>
      </c>
      <c r="H142" s="876"/>
      <c r="I142" s="876"/>
      <c r="J142" s="876"/>
      <c r="K142" s="876"/>
      <c r="L142" s="876"/>
      <c r="M142" s="876"/>
      <c r="N142" s="876"/>
      <c r="O142" s="876"/>
      <c r="P142" s="876"/>
    </row>
    <row r="143" spans="1:16" ht="15" customHeight="1">
      <c r="A143" s="876"/>
      <c r="B143" s="874" t="s">
        <v>3</v>
      </c>
      <c r="C143" s="874"/>
      <c r="D143" s="874"/>
      <c r="E143" s="874"/>
      <c r="F143" s="875" t="s">
        <v>1</v>
      </c>
      <c r="G143" s="876" t="str">
        <f>G108</f>
        <v>KOTA JAKARTA TIMUR</v>
      </c>
      <c r="H143" s="876"/>
      <c r="I143" s="876"/>
      <c r="J143" s="876"/>
      <c r="K143" s="876"/>
      <c r="L143" s="876"/>
      <c r="M143" s="876"/>
      <c r="N143" s="876"/>
      <c r="O143" s="876"/>
      <c r="P143" s="876"/>
    </row>
    <row r="144" spans="1:16" ht="15" customHeight="1">
      <c r="A144" s="876"/>
      <c r="B144" s="874" t="s">
        <v>4</v>
      </c>
      <c r="C144" s="874"/>
      <c r="D144" s="874"/>
      <c r="E144" s="874"/>
      <c r="F144" s="875" t="s">
        <v>1</v>
      </c>
      <c r="G144" s="876" t="str">
        <f>G109</f>
        <v>BIDANG KESEHATAN</v>
      </c>
      <c r="H144" s="876"/>
      <c r="I144" s="876"/>
      <c r="J144" s="876"/>
      <c r="K144" s="876"/>
      <c r="L144" s="876"/>
      <c r="M144" s="876"/>
      <c r="N144" s="876"/>
      <c r="O144" s="876"/>
      <c r="P144" s="876"/>
    </row>
    <row r="145" spans="1:16" ht="15" customHeight="1">
      <c r="A145" s="876"/>
      <c r="B145" s="874" t="s">
        <v>5</v>
      </c>
      <c r="C145" s="874"/>
      <c r="D145" s="874"/>
      <c r="E145" s="874"/>
      <c r="F145" s="875" t="s">
        <v>1</v>
      </c>
      <c r="G145" s="876" t="s">
        <v>6</v>
      </c>
      <c r="H145" s="876"/>
      <c r="I145" s="876"/>
      <c r="J145" s="876"/>
      <c r="K145" s="876"/>
      <c r="L145" s="876"/>
      <c r="M145" s="876"/>
      <c r="N145" s="876"/>
      <c r="O145" s="876"/>
      <c r="P145" s="876"/>
    </row>
    <row r="146" spans="1:16" ht="15" customHeight="1">
      <c r="A146" s="876"/>
      <c r="B146" s="874" t="s">
        <v>7</v>
      </c>
      <c r="C146" s="874"/>
      <c r="D146" s="874"/>
      <c r="E146" s="874"/>
      <c r="F146" s="875" t="s">
        <v>1</v>
      </c>
      <c r="G146" s="876" t="s">
        <v>8</v>
      </c>
      <c r="H146" s="876"/>
      <c r="I146" s="876"/>
      <c r="J146" s="876"/>
      <c r="K146" s="876"/>
      <c r="L146" s="876"/>
      <c r="M146" s="876"/>
      <c r="N146" s="876"/>
      <c r="O146" s="876"/>
      <c r="P146" s="876"/>
    </row>
    <row r="147" spans="1:16" ht="15" customHeight="1">
      <c r="A147" s="876"/>
      <c r="B147" s="874" t="s">
        <v>9</v>
      </c>
      <c r="C147" s="874"/>
      <c r="D147" s="874"/>
      <c r="E147" s="874"/>
      <c r="F147" s="875" t="s">
        <v>1</v>
      </c>
      <c r="G147" s="876" t="s">
        <v>712</v>
      </c>
      <c r="H147" s="876"/>
      <c r="I147" s="876"/>
      <c r="J147" s="876"/>
      <c r="K147" s="876"/>
      <c r="L147" s="876"/>
      <c r="M147" s="876"/>
      <c r="N147" s="876"/>
      <c r="O147" s="876"/>
      <c r="P147" s="876"/>
    </row>
    <row r="148" spans="1:16" ht="15" customHeight="1">
      <c r="A148" s="876"/>
      <c r="B148" s="874" t="s">
        <v>704</v>
      </c>
      <c r="C148" s="874"/>
      <c r="D148" s="874"/>
      <c r="E148" s="874"/>
      <c r="F148" s="875" t="s">
        <v>1</v>
      </c>
      <c r="G148" s="876" t="s">
        <v>713</v>
      </c>
      <c r="H148" s="876"/>
      <c r="I148" s="876"/>
      <c r="J148" s="876"/>
      <c r="K148" s="876"/>
      <c r="L148" s="876"/>
      <c r="M148" s="876"/>
      <c r="N148" s="876"/>
      <c r="O148" s="876"/>
      <c r="P148" s="876"/>
    </row>
    <row r="149" spans="1:16" ht="6" customHeight="1"/>
    <row r="150" spans="1:16" ht="3" customHeight="1"/>
    <row r="151" spans="1:16" s="883" customFormat="1" ht="29.25" customHeight="1">
      <c r="B151" s="1932" t="s">
        <v>10</v>
      </c>
      <c r="C151" s="1933"/>
      <c r="D151" s="1933"/>
      <c r="E151" s="1933"/>
      <c r="F151" s="1934"/>
      <c r="G151" s="1932" t="s">
        <v>11</v>
      </c>
      <c r="H151" s="1933"/>
      <c r="I151" s="1934"/>
      <c r="J151" s="1925" t="s">
        <v>777</v>
      </c>
      <c r="K151" s="1929" t="s">
        <v>817</v>
      </c>
      <c r="L151" s="1932" t="s">
        <v>819</v>
      </c>
      <c r="M151" s="1934"/>
      <c r="N151" s="1929" t="s">
        <v>779</v>
      </c>
      <c r="O151" s="1929" t="s">
        <v>780</v>
      </c>
      <c r="P151" s="1929" t="s">
        <v>17</v>
      </c>
    </row>
    <row r="152" spans="1:16" s="883" customFormat="1" ht="29.25" customHeight="1">
      <c r="B152" s="1925" t="s">
        <v>18</v>
      </c>
      <c r="C152" s="1926"/>
      <c r="D152" s="1929" t="s">
        <v>19</v>
      </c>
      <c r="E152" s="1925" t="s">
        <v>20</v>
      </c>
      <c r="F152" s="1926"/>
      <c r="G152" s="1929" t="s">
        <v>21</v>
      </c>
      <c r="H152" s="1929" t="s">
        <v>822</v>
      </c>
      <c r="I152" s="1929" t="s">
        <v>823</v>
      </c>
      <c r="J152" s="1935"/>
      <c r="K152" s="1930"/>
      <c r="L152" s="1929" t="s">
        <v>820</v>
      </c>
      <c r="M152" s="1929" t="s">
        <v>821</v>
      </c>
      <c r="N152" s="1930"/>
      <c r="O152" s="1930"/>
      <c r="P152" s="1930"/>
    </row>
    <row r="153" spans="1:16" s="883" customFormat="1" ht="29.25" customHeight="1">
      <c r="B153" s="1927"/>
      <c r="C153" s="1928"/>
      <c r="D153" s="1931"/>
      <c r="E153" s="1927"/>
      <c r="F153" s="1928"/>
      <c r="G153" s="1931"/>
      <c r="H153" s="1931"/>
      <c r="I153" s="1931"/>
      <c r="J153" s="1927"/>
      <c r="K153" s="1931"/>
      <c r="L153" s="1931"/>
      <c r="M153" s="1931"/>
      <c r="N153" s="1931"/>
      <c r="O153" s="1931"/>
      <c r="P153" s="1931"/>
    </row>
    <row r="154" spans="1:16" s="883" customFormat="1" ht="20.100000000000001" customHeight="1">
      <c r="B154" s="1916" t="s">
        <v>24</v>
      </c>
      <c r="C154" s="1917"/>
      <c r="D154" s="886" t="s">
        <v>25</v>
      </c>
      <c r="E154" s="1916" t="s">
        <v>26</v>
      </c>
      <c r="F154" s="1917"/>
      <c r="G154" s="887" t="s">
        <v>27</v>
      </c>
      <c r="H154" s="887" t="s">
        <v>28</v>
      </c>
      <c r="I154" s="887" t="s">
        <v>29</v>
      </c>
      <c r="J154" s="887" t="s">
        <v>30</v>
      </c>
      <c r="K154" s="887" t="s">
        <v>31</v>
      </c>
      <c r="L154" s="887"/>
      <c r="M154" s="887" t="s">
        <v>33</v>
      </c>
      <c r="N154" s="887" t="s">
        <v>34</v>
      </c>
      <c r="O154" s="887">
        <v>12</v>
      </c>
      <c r="P154" s="887">
        <v>13</v>
      </c>
    </row>
    <row r="155" spans="1:16" ht="12.75" customHeight="1">
      <c r="A155" s="883"/>
      <c r="B155" s="1911"/>
      <c r="C155" s="1912"/>
      <c r="D155" s="1913"/>
      <c r="E155" s="1913"/>
      <c r="F155" s="1913"/>
      <c r="G155" s="1913"/>
      <c r="H155" s="1913"/>
      <c r="I155" s="1913"/>
      <c r="J155" s="1913"/>
      <c r="K155" s="1913"/>
      <c r="L155" s="1913"/>
      <c r="M155" s="1913"/>
      <c r="N155" s="1913"/>
      <c r="O155" s="1913"/>
      <c r="P155" s="1914"/>
    </row>
    <row r="156" spans="1:16" ht="37.5" customHeight="1">
      <c r="A156" s="883"/>
      <c r="B156" s="1915">
        <v>1</v>
      </c>
      <c r="C156" s="1913"/>
      <c r="D156" s="891" t="s">
        <v>809</v>
      </c>
      <c r="E156" s="1118" t="s">
        <v>47</v>
      </c>
      <c r="F156" s="121"/>
      <c r="G156" s="893" t="s">
        <v>812</v>
      </c>
      <c r="H156" s="894">
        <v>145</v>
      </c>
      <c r="I156" s="1132" t="s">
        <v>797</v>
      </c>
      <c r="J156" s="894" t="s">
        <v>818</v>
      </c>
      <c r="K156" s="894" t="s">
        <v>787</v>
      </c>
      <c r="L156" s="920" t="s">
        <v>826</v>
      </c>
      <c r="M156" s="891" t="s">
        <v>825</v>
      </c>
      <c r="N156" s="891" t="s">
        <v>44</v>
      </c>
      <c r="O156" s="1120">
        <v>306600000</v>
      </c>
      <c r="P156" s="891" t="s">
        <v>791</v>
      </c>
    </row>
    <row r="157" spans="1:16" ht="20.100000000000001" customHeight="1">
      <c r="A157" s="883"/>
      <c r="B157" s="1909"/>
      <c r="C157" s="1910"/>
      <c r="D157" s="897"/>
      <c r="E157" s="1009"/>
      <c r="F157" s="132"/>
      <c r="G157" s="860"/>
      <c r="H157" s="898"/>
      <c r="I157" s="1129"/>
      <c r="J157" s="898"/>
      <c r="K157" s="898"/>
      <c r="L157" s="923"/>
      <c r="M157" s="897"/>
      <c r="N157" s="897"/>
      <c r="O157" s="1121"/>
      <c r="P157" s="897"/>
    </row>
    <row r="158" spans="1:16" ht="20.100000000000001" customHeight="1">
      <c r="A158" s="883"/>
      <c r="B158" s="1909"/>
      <c r="C158" s="1910"/>
      <c r="D158" s="897"/>
      <c r="E158" s="1009"/>
      <c r="F158" s="132"/>
      <c r="G158" s="860"/>
      <c r="H158" s="898"/>
      <c r="I158" s="1129"/>
      <c r="J158" s="898"/>
      <c r="K158" s="898"/>
      <c r="L158" s="923"/>
      <c r="M158" s="897"/>
      <c r="N158" s="897"/>
      <c r="O158" s="1121"/>
      <c r="P158" s="897"/>
    </row>
    <row r="159" spans="1:16" ht="20.100000000000001" customHeight="1">
      <c r="A159" s="883"/>
      <c r="B159" s="1909"/>
      <c r="C159" s="1910"/>
      <c r="D159" s="897"/>
      <c r="E159" s="1009"/>
      <c r="F159" s="132"/>
      <c r="G159" s="860"/>
      <c r="H159" s="901"/>
      <c r="I159" s="1129"/>
      <c r="J159" s="898"/>
      <c r="K159" s="898"/>
      <c r="L159" s="923"/>
      <c r="M159" s="897"/>
      <c r="N159" s="897"/>
      <c r="O159" s="1121"/>
      <c r="P159" s="897"/>
    </row>
    <row r="160" spans="1:16" ht="20.100000000000001" customHeight="1">
      <c r="A160" s="883"/>
      <c r="B160" s="1909"/>
      <c r="C160" s="1910"/>
      <c r="D160" s="897"/>
      <c r="E160" s="1009"/>
      <c r="F160" s="132"/>
      <c r="G160" s="860"/>
      <c r="H160" s="901"/>
      <c r="I160" s="1129"/>
      <c r="J160" s="898"/>
      <c r="K160" s="898"/>
      <c r="L160" s="923"/>
      <c r="M160" s="897"/>
      <c r="N160" s="897"/>
      <c r="O160" s="1121"/>
      <c r="P160" s="897"/>
    </row>
    <row r="161" spans="1:16" ht="20.100000000000001" customHeight="1">
      <c r="A161" s="883"/>
      <c r="B161" s="1909"/>
      <c r="C161" s="1910"/>
      <c r="D161" s="897"/>
      <c r="E161" s="1009"/>
      <c r="F161" s="132"/>
      <c r="G161" s="860"/>
      <c r="H161" s="901"/>
      <c r="I161" s="1129"/>
      <c r="J161" s="898"/>
      <c r="K161" s="898"/>
      <c r="L161" s="923"/>
      <c r="M161" s="897"/>
      <c r="N161" s="897"/>
      <c r="O161" s="1121"/>
      <c r="P161" s="897"/>
    </row>
    <row r="162" spans="1:16" ht="20.100000000000001" customHeight="1">
      <c r="A162" s="883"/>
      <c r="B162" s="1909"/>
      <c r="C162" s="1910"/>
      <c r="D162" s="897"/>
      <c r="E162" s="1009"/>
      <c r="F162" s="132"/>
      <c r="G162" s="860"/>
      <c r="H162" s="901"/>
      <c r="I162" s="1129"/>
      <c r="J162" s="898"/>
      <c r="K162" s="898"/>
      <c r="L162" s="923"/>
      <c r="M162" s="897"/>
      <c r="N162" s="897"/>
      <c r="O162" s="1121"/>
      <c r="P162" s="897"/>
    </row>
    <row r="163" spans="1:16" ht="20.100000000000001" customHeight="1">
      <c r="A163" s="883"/>
      <c r="B163" s="1919"/>
      <c r="C163" s="1920"/>
      <c r="D163" s="990"/>
      <c r="E163" s="1122"/>
      <c r="F163" s="187"/>
      <c r="G163" s="903"/>
      <c r="H163" s="904"/>
      <c r="I163" s="1123"/>
      <c r="J163" s="904"/>
      <c r="K163" s="904"/>
      <c r="L163" s="1124"/>
      <c r="M163" s="187"/>
      <c r="N163" s="1117"/>
      <c r="O163" s="1125"/>
      <c r="P163" s="990"/>
    </row>
    <row r="164" spans="1:16" s="1127" customFormat="1" ht="20.100000000000001" customHeight="1">
      <c r="A164" s="194"/>
      <c r="B164" s="908"/>
      <c r="C164" s="908"/>
      <c r="D164" s="233"/>
      <c r="E164" s="233"/>
      <c r="F164" s="194"/>
      <c r="G164" s="909"/>
      <c r="H164" s="913"/>
      <c r="I164" s="233"/>
      <c r="J164" s="233"/>
      <c r="K164" s="233"/>
      <c r="L164" s="233"/>
      <c r="M164" s="1921" t="s">
        <v>724</v>
      </c>
      <c r="N164" s="1922"/>
      <c r="O164" s="1126">
        <f>SUM(O156:O163)</f>
        <v>306600000</v>
      </c>
      <c r="P164" s="233"/>
    </row>
    <row r="165" spans="1:16" s="1127" customFormat="1" ht="20.100000000000001" customHeight="1">
      <c r="A165" s="194"/>
      <c r="B165" s="908"/>
      <c r="C165" s="908"/>
      <c r="D165" s="233"/>
      <c r="E165" s="233"/>
      <c r="F165" s="194"/>
      <c r="G165" s="909"/>
      <c r="H165" s="913"/>
      <c r="I165" s="233"/>
      <c r="J165" s="233"/>
      <c r="K165" s="233"/>
      <c r="L165" s="233"/>
      <c r="N165" s="943"/>
      <c r="O165" s="1128"/>
      <c r="P165" s="233"/>
    </row>
    <row r="166" spans="1:16" s="1147" customFormat="1" ht="20.100000000000001" customHeight="1">
      <c r="C166" s="1918" t="s">
        <v>69</v>
      </c>
      <c r="D166" s="1918"/>
      <c r="E166" s="1918"/>
      <c r="F166" s="1918"/>
      <c r="G166" s="1918"/>
      <c r="H166" s="1148"/>
      <c r="M166" s="1896" t="str">
        <f>M131</f>
        <v>Jakarta, 1 Juli 2015</v>
      </c>
      <c r="N166" s="1897"/>
      <c r="O166" s="1897"/>
    </row>
    <row r="167" spans="1:16" s="1147" customFormat="1" ht="20.100000000000001" customHeight="1">
      <c r="C167" s="1918" t="str">
        <f>'KIB A'!C130:G130</f>
        <v>Ka. Pkm Kel. Utan Kayu Selatan II</v>
      </c>
      <c r="D167" s="1918"/>
      <c r="E167" s="1918"/>
      <c r="F167" s="1918"/>
      <c r="G167" s="1918"/>
      <c r="H167" s="1148"/>
      <c r="M167" s="1897" t="str">
        <f>M132</f>
        <v>Pengurus Barang</v>
      </c>
      <c r="N167" s="1897"/>
      <c r="O167" s="1897"/>
      <c r="P167" s="1148"/>
    </row>
    <row r="168" spans="1:16" s="1147" customFormat="1" ht="50.1" customHeight="1">
      <c r="D168" s="1904"/>
      <c r="E168" s="1904"/>
      <c r="F168" s="1904"/>
      <c r="G168" s="1904"/>
      <c r="H168" s="1148"/>
      <c r="M168" s="1904"/>
      <c r="N168" s="1904"/>
      <c r="O168" s="1904"/>
    </row>
    <row r="169" spans="1:16" s="1133" customFormat="1" ht="20.100000000000001" customHeight="1">
      <c r="C169" s="1905" t="str">
        <f>'KIB A'!C132:G132</f>
        <v>Drg. Budi Suryoningsih</v>
      </c>
      <c r="D169" s="1905"/>
      <c r="E169" s="1905"/>
      <c r="F169" s="1905"/>
      <c r="G169" s="1905"/>
      <c r="H169" s="1134"/>
      <c r="M169" s="1905" t="str">
        <f>'KIB A'!M132:O132</f>
        <v xml:space="preserve"> Yesni Syarbaini</v>
      </c>
      <c r="N169" s="1905"/>
      <c r="O169" s="1905"/>
    </row>
    <row r="170" spans="1:16" s="1107" customFormat="1" ht="20.100000000000001" customHeight="1">
      <c r="C170" s="1936" t="str">
        <f>'KIB A'!C133:G133</f>
        <v>NIP. 1965 1224 1993 02 2001</v>
      </c>
      <c r="D170" s="1936"/>
      <c r="E170" s="1936"/>
      <c r="F170" s="1936"/>
      <c r="G170" s="1936"/>
      <c r="H170" s="1137"/>
      <c r="M170" s="1907" t="str">
        <f>'KIB A'!M133:O133</f>
        <v>NIP. 196912231990032005</v>
      </c>
      <c r="N170" s="1907"/>
      <c r="O170" s="1907"/>
      <c r="P170" s="1137"/>
    </row>
    <row r="171" spans="1:16" ht="20.100000000000001" customHeight="1"/>
    <row r="172" spans="1:16" ht="20.100000000000001" customHeight="1"/>
    <row r="173" spans="1:16" ht="20.100000000000001" customHeight="1"/>
    <row r="174" spans="1:16" ht="20.100000000000001" customHeight="1"/>
    <row r="175" spans="1:16" ht="20.100000000000001" customHeight="1">
      <c r="A175" s="876"/>
      <c r="B175" s="1923" t="s">
        <v>807</v>
      </c>
      <c r="C175" s="1923"/>
      <c r="D175" s="1923"/>
      <c r="E175" s="1923"/>
      <c r="F175" s="1923"/>
      <c r="G175" s="1923"/>
      <c r="H175" s="1923"/>
      <c r="I175" s="1923"/>
      <c r="J175" s="1923"/>
      <c r="K175" s="1923"/>
      <c r="L175" s="1923"/>
      <c r="M175" s="1923"/>
      <c r="N175" s="1923"/>
      <c r="O175" s="1923"/>
      <c r="P175" s="1923"/>
    </row>
    <row r="176" spans="1:16" ht="20.100000000000001" customHeight="1">
      <c r="A176" s="876"/>
      <c r="B176" s="1924" t="s">
        <v>808</v>
      </c>
      <c r="C176" s="1924"/>
      <c r="D176" s="1924"/>
      <c r="E176" s="1924"/>
      <c r="F176" s="1924"/>
      <c r="G176" s="1924"/>
      <c r="H176" s="1924"/>
      <c r="I176" s="1924"/>
      <c r="J176" s="1924"/>
      <c r="K176" s="1924"/>
      <c r="L176" s="1924"/>
      <c r="M176" s="1924"/>
      <c r="N176" s="1924"/>
      <c r="O176" s="1924"/>
      <c r="P176" s="1924"/>
    </row>
    <row r="177" spans="1:16" ht="15" customHeight="1">
      <c r="A177" s="876"/>
      <c r="B177" s="874" t="s">
        <v>0</v>
      </c>
      <c r="C177" s="874"/>
      <c r="D177" s="874"/>
      <c r="E177" s="874"/>
      <c r="F177" s="875" t="s">
        <v>1</v>
      </c>
      <c r="G177" s="876" t="s">
        <v>2</v>
      </c>
      <c r="H177" s="876"/>
      <c r="I177" s="876"/>
      <c r="J177" s="876"/>
      <c r="K177" s="876"/>
      <c r="L177" s="876"/>
      <c r="M177" s="876"/>
      <c r="N177" s="876"/>
      <c r="O177" s="876"/>
      <c r="P177" s="876"/>
    </row>
    <row r="178" spans="1:16" ht="15" customHeight="1">
      <c r="A178" s="876"/>
      <c r="B178" s="874" t="s">
        <v>3</v>
      </c>
      <c r="C178" s="874"/>
      <c r="D178" s="874"/>
      <c r="E178" s="874"/>
      <c r="F178" s="875" t="s">
        <v>1</v>
      </c>
      <c r="G178" s="876" t="str">
        <f>G143</f>
        <v>KOTA JAKARTA TIMUR</v>
      </c>
      <c r="H178" s="876"/>
      <c r="I178" s="876"/>
      <c r="J178" s="876"/>
      <c r="K178" s="876"/>
      <c r="L178" s="876"/>
      <c r="M178" s="876"/>
      <c r="N178" s="876"/>
      <c r="O178" s="876"/>
      <c r="P178" s="876"/>
    </row>
    <row r="179" spans="1:16" ht="15" customHeight="1">
      <c r="A179" s="876"/>
      <c r="B179" s="874" t="s">
        <v>4</v>
      </c>
      <c r="C179" s="874"/>
      <c r="D179" s="874"/>
      <c r="E179" s="874"/>
      <c r="F179" s="875" t="s">
        <v>1</v>
      </c>
      <c r="G179" s="876" t="str">
        <f>G144</f>
        <v>BIDANG KESEHATAN</v>
      </c>
      <c r="H179" s="876"/>
      <c r="I179" s="876"/>
      <c r="J179" s="876"/>
      <c r="K179" s="876"/>
      <c r="L179" s="876"/>
      <c r="M179" s="876"/>
      <c r="N179" s="876"/>
      <c r="O179" s="876"/>
      <c r="P179" s="876"/>
    </row>
    <row r="180" spans="1:16" ht="15" customHeight="1">
      <c r="A180" s="876"/>
      <c r="B180" s="874" t="s">
        <v>5</v>
      </c>
      <c r="C180" s="874"/>
      <c r="D180" s="874"/>
      <c r="E180" s="874"/>
      <c r="F180" s="875" t="s">
        <v>1</v>
      </c>
      <c r="G180" s="876" t="s">
        <v>6</v>
      </c>
      <c r="H180" s="876"/>
      <c r="I180" s="876"/>
      <c r="J180" s="876"/>
      <c r="K180" s="876"/>
      <c r="L180" s="876"/>
      <c r="M180" s="876"/>
      <c r="N180" s="876"/>
      <c r="O180" s="876"/>
      <c r="P180" s="876"/>
    </row>
    <row r="181" spans="1:16" ht="15" customHeight="1">
      <c r="A181" s="876"/>
      <c r="B181" s="874" t="s">
        <v>7</v>
      </c>
      <c r="C181" s="874"/>
      <c r="D181" s="874"/>
      <c r="E181" s="874"/>
      <c r="F181" s="875" t="s">
        <v>1</v>
      </c>
      <c r="G181" s="876" t="s">
        <v>8</v>
      </c>
      <c r="H181" s="876"/>
      <c r="I181" s="876"/>
      <c r="J181" s="876"/>
      <c r="K181" s="876"/>
      <c r="L181" s="876"/>
      <c r="M181" s="876"/>
      <c r="N181" s="876"/>
      <c r="O181" s="876"/>
      <c r="P181" s="876"/>
    </row>
    <row r="182" spans="1:16" ht="15" customHeight="1">
      <c r="A182" s="876"/>
      <c r="B182" s="874" t="s">
        <v>9</v>
      </c>
      <c r="C182" s="874"/>
      <c r="D182" s="874"/>
      <c r="E182" s="874"/>
      <c r="F182" s="875" t="s">
        <v>1</v>
      </c>
      <c r="G182" s="876" t="s">
        <v>715</v>
      </c>
      <c r="H182" s="876"/>
      <c r="I182" s="876"/>
      <c r="J182" s="876"/>
      <c r="K182" s="876"/>
      <c r="L182" s="876"/>
      <c r="M182" s="876"/>
      <c r="N182" s="876"/>
      <c r="O182" s="876"/>
      <c r="P182" s="876"/>
    </row>
    <row r="183" spans="1:16" ht="15" customHeight="1">
      <c r="A183" s="876"/>
      <c r="B183" s="874" t="s">
        <v>704</v>
      </c>
      <c r="C183" s="874"/>
      <c r="D183" s="874"/>
      <c r="E183" s="874"/>
      <c r="F183" s="875" t="s">
        <v>1</v>
      </c>
      <c r="G183" s="876" t="s">
        <v>716</v>
      </c>
      <c r="H183" s="876"/>
      <c r="I183" s="876"/>
      <c r="J183" s="876"/>
      <c r="K183" s="876"/>
      <c r="L183" s="876"/>
      <c r="M183" s="876"/>
      <c r="N183" s="876"/>
      <c r="O183" s="876"/>
      <c r="P183" s="876"/>
    </row>
    <row r="184" spans="1:16" ht="6" customHeight="1"/>
    <row r="185" spans="1:16" ht="3" customHeight="1"/>
    <row r="186" spans="1:16" s="883" customFormat="1" ht="29.25" customHeight="1">
      <c r="B186" s="1932" t="s">
        <v>10</v>
      </c>
      <c r="C186" s="1933"/>
      <c r="D186" s="1933"/>
      <c r="E186" s="1933"/>
      <c r="F186" s="1934"/>
      <c r="G186" s="1932" t="s">
        <v>11</v>
      </c>
      <c r="H186" s="1933"/>
      <c r="I186" s="1934"/>
      <c r="J186" s="1925" t="s">
        <v>777</v>
      </c>
      <c r="K186" s="1929" t="s">
        <v>817</v>
      </c>
      <c r="L186" s="1932" t="s">
        <v>819</v>
      </c>
      <c r="M186" s="1934"/>
      <c r="N186" s="1929" t="s">
        <v>779</v>
      </c>
      <c r="O186" s="1929" t="s">
        <v>780</v>
      </c>
      <c r="P186" s="1929" t="s">
        <v>17</v>
      </c>
    </row>
    <row r="187" spans="1:16" s="883" customFormat="1" ht="29.25" customHeight="1">
      <c r="B187" s="1925" t="s">
        <v>18</v>
      </c>
      <c r="C187" s="1926"/>
      <c r="D187" s="1929" t="s">
        <v>19</v>
      </c>
      <c r="E187" s="1925" t="s">
        <v>20</v>
      </c>
      <c r="F187" s="1926"/>
      <c r="G187" s="1929" t="s">
        <v>21</v>
      </c>
      <c r="H187" s="1929" t="s">
        <v>822</v>
      </c>
      <c r="I187" s="1929" t="s">
        <v>823</v>
      </c>
      <c r="J187" s="1935"/>
      <c r="K187" s="1930"/>
      <c r="L187" s="1929" t="s">
        <v>820</v>
      </c>
      <c r="M187" s="1929" t="s">
        <v>821</v>
      </c>
      <c r="N187" s="1930"/>
      <c r="O187" s="1930"/>
      <c r="P187" s="1930"/>
    </row>
    <row r="188" spans="1:16" s="883" customFormat="1" ht="29.25" customHeight="1">
      <c r="B188" s="1927"/>
      <c r="C188" s="1928"/>
      <c r="D188" s="1931"/>
      <c r="E188" s="1927"/>
      <c r="F188" s="1928"/>
      <c r="G188" s="1931"/>
      <c r="H188" s="1931"/>
      <c r="I188" s="1931"/>
      <c r="J188" s="1927"/>
      <c r="K188" s="1931"/>
      <c r="L188" s="1931"/>
      <c r="M188" s="1931"/>
      <c r="N188" s="1931"/>
      <c r="O188" s="1931"/>
      <c r="P188" s="1931"/>
    </row>
    <row r="189" spans="1:16" s="883" customFormat="1" ht="20.100000000000001" customHeight="1">
      <c r="B189" s="1916" t="s">
        <v>24</v>
      </c>
      <c r="C189" s="1917"/>
      <c r="D189" s="886" t="s">
        <v>25</v>
      </c>
      <c r="E189" s="1916" t="s">
        <v>26</v>
      </c>
      <c r="F189" s="1917"/>
      <c r="G189" s="887" t="s">
        <v>27</v>
      </c>
      <c r="H189" s="887" t="s">
        <v>28</v>
      </c>
      <c r="I189" s="887" t="s">
        <v>29</v>
      </c>
      <c r="J189" s="887" t="s">
        <v>30</v>
      </c>
      <c r="K189" s="887" t="s">
        <v>31</v>
      </c>
      <c r="L189" s="887"/>
      <c r="M189" s="887" t="s">
        <v>33</v>
      </c>
      <c r="N189" s="887" t="s">
        <v>34</v>
      </c>
      <c r="O189" s="887">
        <v>12</v>
      </c>
      <c r="P189" s="887">
        <v>13</v>
      </c>
    </row>
    <row r="190" spans="1:16" ht="12.75" customHeight="1">
      <c r="A190" s="883"/>
      <c r="B190" s="1911"/>
      <c r="C190" s="1912"/>
      <c r="D190" s="1913"/>
      <c r="E190" s="1913"/>
      <c r="F190" s="1913"/>
      <c r="G190" s="1913"/>
      <c r="H190" s="1913"/>
      <c r="I190" s="1913"/>
      <c r="J190" s="1913"/>
      <c r="K190" s="1913"/>
      <c r="L190" s="1913"/>
      <c r="M190" s="1913"/>
      <c r="N190" s="1913"/>
      <c r="O190" s="1913"/>
      <c r="P190" s="1914"/>
    </row>
    <row r="191" spans="1:16" ht="36" customHeight="1">
      <c r="A191" s="883"/>
      <c r="B191" s="1915">
        <v>1</v>
      </c>
      <c r="C191" s="1913"/>
      <c r="D191" s="891" t="s">
        <v>809</v>
      </c>
      <c r="E191" s="1118" t="s">
        <v>47</v>
      </c>
      <c r="F191" s="121"/>
      <c r="G191" s="893" t="s">
        <v>813</v>
      </c>
      <c r="H191" s="896">
        <v>170</v>
      </c>
      <c r="I191" s="1132" t="s">
        <v>827</v>
      </c>
      <c r="J191" s="894" t="s">
        <v>818</v>
      </c>
      <c r="K191" s="894" t="s">
        <v>787</v>
      </c>
      <c r="L191" s="920" t="s">
        <v>826</v>
      </c>
      <c r="M191" s="891" t="s">
        <v>825</v>
      </c>
      <c r="N191" s="891" t="s">
        <v>44</v>
      </c>
      <c r="O191" s="1120">
        <v>272794240</v>
      </c>
      <c r="P191" s="891" t="s">
        <v>791</v>
      </c>
    </row>
    <row r="192" spans="1:16" ht="20.100000000000001" customHeight="1">
      <c r="A192" s="883"/>
      <c r="B192" s="1909"/>
      <c r="C192" s="1910"/>
      <c r="D192" s="897"/>
      <c r="E192" s="1009"/>
      <c r="F192" s="132"/>
      <c r="G192" s="860"/>
      <c r="H192" s="898"/>
      <c r="I192" s="1129"/>
      <c r="J192" s="898"/>
      <c r="K192" s="898"/>
      <c r="L192" s="923"/>
      <c r="M192" s="897"/>
      <c r="N192" s="897"/>
      <c r="O192" s="1130">
        <v>475009000</v>
      </c>
      <c r="P192" s="1131" t="s">
        <v>850</v>
      </c>
    </row>
    <row r="193" spans="1:16" ht="20.100000000000001" customHeight="1">
      <c r="A193" s="883"/>
      <c r="B193" s="1909"/>
      <c r="C193" s="1910"/>
      <c r="D193" s="897"/>
      <c r="E193" s="1009"/>
      <c r="F193" s="132"/>
      <c r="G193" s="860"/>
      <c r="H193" s="898"/>
      <c r="I193" s="1129"/>
      <c r="J193" s="898"/>
      <c r="K193" s="898"/>
      <c r="L193" s="923"/>
      <c r="M193" s="897"/>
      <c r="N193" s="897"/>
      <c r="O193" s="1121"/>
      <c r="P193" s="897"/>
    </row>
    <row r="194" spans="1:16" ht="20.100000000000001" customHeight="1">
      <c r="A194" s="883"/>
      <c r="B194" s="1909"/>
      <c r="C194" s="1910"/>
      <c r="D194" s="897"/>
      <c r="E194" s="1009"/>
      <c r="F194" s="132"/>
      <c r="G194" s="860"/>
      <c r="H194" s="901"/>
      <c r="I194" s="1129"/>
      <c r="J194" s="898"/>
      <c r="K194" s="898"/>
      <c r="L194" s="923"/>
      <c r="M194" s="897"/>
      <c r="N194" s="897"/>
      <c r="O194" s="1121"/>
      <c r="P194" s="897"/>
    </row>
    <row r="195" spans="1:16" ht="20.100000000000001" customHeight="1">
      <c r="A195" s="883"/>
      <c r="B195" s="1909"/>
      <c r="C195" s="1910"/>
      <c r="D195" s="897"/>
      <c r="E195" s="1009"/>
      <c r="F195" s="132"/>
      <c r="G195" s="860"/>
      <c r="H195" s="901"/>
      <c r="I195" s="1129"/>
      <c r="J195" s="898"/>
      <c r="K195" s="898"/>
      <c r="L195" s="923"/>
      <c r="M195" s="897"/>
      <c r="N195" s="897"/>
      <c r="O195" s="1121"/>
      <c r="P195" s="897"/>
    </row>
    <row r="196" spans="1:16" ht="20.100000000000001" customHeight="1">
      <c r="A196" s="883"/>
      <c r="B196" s="1909"/>
      <c r="C196" s="1910"/>
      <c r="D196" s="897"/>
      <c r="E196" s="1009"/>
      <c r="F196" s="132"/>
      <c r="G196" s="860"/>
      <c r="H196" s="901"/>
      <c r="I196" s="1129"/>
      <c r="J196" s="898"/>
      <c r="K196" s="898"/>
      <c r="L196" s="923"/>
      <c r="M196" s="897"/>
      <c r="N196" s="897"/>
      <c r="O196" s="1121"/>
      <c r="P196" s="897"/>
    </row>
    <row r="197" spans="1:16" ht="20.100000000000001" customHeight="1">
      <c r="A197" s="883"/>
      <c r="B197" s="1909"/>
      <c r="C197" s="1910"/>
      <c r="D197" s="897"/>
      <c r="E197" s="1009"/>
      <c r="F197" s="132"/>
      <c r="G197" s="860"/>
      <c r="H197" s="901"/>
      <c r="I197" s="1129"/>
      <c r="J197" s="898"/>
      <c r="K197" s="898"/>
      <c r="L197" s="923"/>
      <c r="M197" s="897"/>
      <c r="N197" s="897"/>
      <c r="O197" s="1121"/>
      <c r="P197" s="897"/>
    </row>
    <row r="198" spans="1:16" ht="20.100000000000001" customHeight="1">
      <c r="A198" s="883"/>
      <c r="B198" s="1919"/>
      <c r="C198" s="1920"/>
      <c r="D198" s="990"/>
      <c r="E198" s="1122"/>
      <c r="F198" s="187"/>
      <c r="G198" s="903"/>
      <c r="H198" s="904"/>
      <c r="I198" s="1123"/>
      <c r="J198" s="904"/>
      <c r="K198" s="904"/>
      <c r="L198" s="1124"/>
      <c r="M198" s="187"/>
      <c r="N198" s="1117"/>
      <c r="O198" s="1125"/>
      <c r="P198" s="990"/>
    </row>
    <row r="199" spans="1:16" s="1127" customFormat="1" ht="20.100000000000001" customHeight="1">
      <c r="A199" s="194"/>
      <c r="B199" s="908"/>
      <c r="C199" s="908"/>
      <c r="D199" s="233"/>
      <c r="E199" s="233"/>
      <c r="F199" s="194"/>
      <c r="G199" s="909"/>
      <c r="H199" s="913"/>
      <c r="I199" s="233"/>
      <c r="J199" s="233"/>
      <c r="K199" s="233"/>
      <c r="L199" s="233"/>
      <c r="M199" s="1921" t="s">
        <v>724</v>
      </c>
      <c r="N199" s="1922"/>
      <c r="O199" s="1126">
        <f>SUM(O191:O198)</f>
        <v>747803240</v>
      </c>
      <c r="P199" s="233"/>
    </row>
    <row r="200" spans="1:16" s="1127" customFormat="1" ht="20.100000000000001" customHeight="1">
      <c r="A200" s="194"/>
      <c r="B200" s="908"/>
      <c r="C200" s="908"/>
      <c r="D200" s="233"/>
      <c r="E200" s="233"/>
      <c r="F200" s="194"/>
      <c r="G200" s="909"/>
      <c r="H200" s="913"/>
      <c r="I200" s="233"/>
      <c r="J200" s="233"/>
      <c r="K200" s="233"/>
      <c r="L200" s="233"/>
      <c r="N200" s="943"/>
      <c r="O200" s="1128"/>
      <c r="P200" s="233"/>
    </row>
    <row r="201" spans="1:16" s="1147" customFormat="1" ht="20.100000000000001" customHeight="1">
      <c r="C201" s="1918" t="s">
        <v>69</v>
      </c>
      <c r="D201" s="1918"/>
      <c r="E201" s="1918"/>
      <c r="F201" s="1918"/>
      <c r="G201" s="1918"/>
      <c r="H201" s="1148"/>
      <c r="M201" s="1896" t="str">
        <f>M166</f>
        <v>Jakarta, 1 Juli 2015</v>
      </c>
      <c r="N201" s="1897"/>
      <c r="O201" s="1897"/>
    </row>
    <row r="202" spans="1:16" s="1147" customFormat="1" ht="20.100000000000001" customHeight="1">
      <c r="C202" s="1918" t="str">
        <f>'KIB A'!C164:G164</f>
        <v>Ka. Pkm Kel. Utan Kayu Utara</v>
      </c>
      <c r="D202" s="1918"/>
      <c r="E202" s="1918"/>
      <c r="F202" s="1918"/>
      <c r="G202" s="1918"/>
      <c r="H202" s="1148"/>
      <c r="M202" s="1897" t="str">
        <f>M167</f>
        <v>Pengurus Barang</v>
      </c>
      <c r="N202" s="1897"/>
      <c r="O202" s="1897"/>
      <c r="P202" s="1148"/>
    </row>
    <row r="203" spans="1:16" s="1135" customFormat="1" ht="50.1" customHeight="1">
      <c r="D203" s="1904"/>
      <c r="E203" s="1904"/>
      <c r="F203" s="1904"/>
      <c r="G203" s="1904"/>
      <c r="H203" s="1136"/>
      <c r="M203" s="1904"/>
      <c r="N203" s="1904"/>
      <c r="O203" s="1904"/>
    </row>
    <row r="204" spans="1:16" s="1133" customFormat="1" ht="20.100000000000001" customHeight="1">
      <c r="C204" s="1905" t="str">
        <f>'KIB A'!C166:G166</f>
        <v>Drg. Homalessy Rosalina</v>
      </c>
      <c r="D204" s="1905"/>
      <c r="E204" s="1905"/>
      <c r="F204" s="1905"/>
      <c r="G204" s="1905"/>
      <c r="H204" s="1134"/>
      <c r="M204" s="1905" t="str">
        <f>'KIB A'!M166:O166</f>
        <v xml:space="preserve"> Yana Hidayana</v>
      </c>
      <c r="N204" s="1905"/>
      <c r="O204" s="1905"/>
    </row>
    <row r="205" spans="1:16" s="1107" customFormat="1" ht="20.100000000000001" customHeight="1">
      <c r="C205" s="1908" t="str">
        <f>'KIB A'!C167:G167</f>
        <v>NIP. 195810141987102001</v>
      </c>
      <c r="D205" s="1908"/>
      <c r="E205" s="1908"/>
      <c r="F205" s="1908"/>
      <c r="G205" s="1908"/>
      <c r="H205" s="1137"/>
      <c r="M205" s="1907" t="str">
        <f>'KIB A'!M167:O167</f>
        <v>NIP. 196601071987031006</v>
      </c>
      <c r="N205" s="1907"/>
      <c r="O205" s="1907"/>
      <c r="P205" s="1138"/>
    </row>
    <row r="206" spans="1:16" ht="9" customHeight="1"/>
    <row r="207" spans="1:16" ht="9" customHeight="1"/>
    <row r="208" spans="1:16" ht="9" customHeight="1"/>
    <row r="209" spans="1:16" ht="9" customHeight="1"/>
    <row r="210" spans="1:16" ht="20.100000000000001" customHeight="1">
      <c r="A210" s="876"/>
      <c r="B210" s="1923" t="s">
        <v>807</v>
      </c>
      <c r="C210" s="1923"/>
      <c r="D210" s="1923"/>
      <c r="E210" s="1923"/>
      <c r="F210" s="1923"/>
      <c r="G210" s="1923"/>
      <c r="H210" s="1923"/>
      <c r="I210" s="1923"/>
      <c r="J210" s="1923"/>
      <c r="K210" s="1923"/>
      <c r="L210" s="1923"/>
      <c r="M210" s="1923"/>
      <c r="N210" s="1923"/>
      <c r="O210" s="1923"/>
      <c r="P210" s="1923"/>
    </row>
    <row r="211" spans="1:16" ht="20.100000000000001" customHeight="1">
      <c r="A211" s="876"/>
      <c r="B211" s="1924" t="s">
        <v>808</v>
      </c>
      <c r="C211" s="1924"/>
      <c r="D211" s="1924"/>
      <c r="E211" s="1924"/>
      <c r="F211" s="1924"/>
      <c r="G211" s="1924"/>
      <c r="H211" s="1924"/>
      <c r="I211" s="1924"/>
      <c r="J211" s="1924"/>
      <c r="K211" s="1924"/>
      <c r="L211" s="1924"/>
      <c r="M211" s="1924"/>
      <c r="N211" s="1924"/>
      <c r="O211" s="1924"/>
      <c r="P211" s="1924"/>
    </row>
    <row r="212" spans="1:16" ht="15" customHeight="1">
      <c r="A212" s="876"/>
      <c r="B212" s="874" t="s">
        <v>0</v>
      </c>
      <c r="C212" s="874"/>
      <c r="D212" s="874"/>
      <c r="E212" s="874"/>
      <c r="F212" s="875" t="s">
        <v>1</v>
      </c>
      <c r="G212" s="876" t="s">
        <v>2</v>
      </c>
      <c r="H212" s="876"/>
      <c r="I212" s="876"/>
      <c r="J212" s="876"/>
      <c r="K212" s="876"/>
      <c r="L212" s="876"/>
      <c r="M212" s="876"/>
      <c r="N212" s="876"/>
      <c r="O212" s="876"/>
      <c r="P212" s="876"/>
    </row>
    <row r="213" spans="1:16" ht="15" customHeight="1">
      <c r="A213" s="876"/>
      <c r="B213" s="874" t="s">
        <v>3</v>
      </c>
      <c r="C213" s="874"/>
      <c r="D213" s="874"/>
      <c r="E213" s="874"/>
      <c r="F213" s="875" t="s">
        <v>1</v>
      </c>
      <c r="G213" s="876" t="str">
        <f>G178</f>
        <v>KOTA JAKARTA TIMUR</v>
      </c>
      <c r="H213" s="876"/>
      <c r="I213" s="876"/>
      <c r="J213" s="876"/>
      <c r="K213" s="876"/>
      <c r="L213" s="876"/>
      <c r="M213" s="876"/>
      <c r="N213" s="876"/>
      <c r="O213" s="876"/>
      <c r="P213" s="876"/>
    </row>
    <row r="214" spans="1:16" ht="15" customHeight="1">
      <c r="A214" s="876"/>
      <c r="B214" s="874" t="s">
        <v>4</v>
      </c>
      <c r="C214" s="874"/>
      <c r="D214" s="874"/>
      <c r="E214" s="874"/>
      <c r="F214" s="875" t="s">
        <v>1</v>
      </c>
      <c r="G214" s="876" t="str">
        <f>G179</f>
        <v>BIDANG KESEHATAN</v>
      </c>
      <c r="H214" s="876"/>
      <c r="I214" s="876"/>
      <c r="J214" s="876"/>
      <c r="K214" s="876"/>
      <c r="L214" s="876"/>
      <c r="M214" s="876"/>
      <c r="N214" s="876"/>
      <c r="O214" s="876"/>
      <c r="P214" s="876"/>
    </row>
    <row r="215" spans="1:16" ht="15" customHeight="1">
      <c r="A215" s="876"/>
      <c r="B215" s="874" t="s">
        <v>5</v>
      </c>
      <c r="C215" s="874"/>
      <c r="D215" s="874"/>
      <c r="E215" s="874"/>
      <c r="F215" s="875" t="s">
        <v>1</v>
      </c>
      <c r="G215" s="876" t="s">
        <v>6</v>
      </c>
      <c r="H215" s="876"/>
      <c r="I215" s="876"/>
      <c r="J215" s="876"/>
      <c r="K215" s="876"/>
      <c r="L215" s="876"/>
      <c r="M215" s="876"/>
      <c r="N215" s="876"/>
      <c r="O215" s="876"/>
      <c r="P215" s="876"/>
    </row>
    <row r="216" spans="1:16" ht="15" customHeight="1">
      <c r="A216" s="876"/>
      <c r="B216" s="874" t="s">
        <v>7</v>
      </c>
      <c r="C216" s="874"/>
      <c r="D216" s="874"/>
      <c r="E216" s="874"/>
      <c r="F216" s="875" t="s">
        <v>1</v>
      </c>
      <c r="G216" s="876" t="s">
        <v>8</v>
      </c>
      <c r="H216" s="876"/>
      <c r="I216" s="876"/>
      <c r="J216" s="876"/>
      <c r="K216" s="876"/>
      <c r="L216" s="876"/>
      <c r="M216" s="876"/>
      <c r="N216" s="876"/>
      <c r="O216" s="876"/>
      <c r="P216" s="876"/>
    </row>
    <row r="217" spans="1:16" ht="15" customHeight="1">
      <c r="A217" s="876"/>
      <c r="B217" s="874" t="s">
        <v>9</v>
      </c>
      <c r="C217" s="874"/>
      <c r="D217" s="874"/>
      <c r="E217" s="874"/>
      <c r="F217" s="875" t="s">
        <v>1</v>
      </c>
      <c r="G217" s="876" t="s">
        <v>720</v>
      </c>
      <c r="H217" s="876"/>
      <c r="I217" s="876"/>
      <c r="J217" s="876"/>
      <c r="K217" s="876"/>
      <c r="L217" s="876"/>
      <c r="M217" s="876"/>
      <c r="N217" s="876"/>
      <c r="O217" s="876"/>
      <c r="P217" s="876"/>
    </row>
    <row r="218" spans="1:16" ht="15" customHeight="1">
      <c r="A218" s="876"/>
      <c r="B218" s="874" t="s">
        <v>704</v>
      </c>
      <c r="C218" s="874"/>
      <c r="D218" s="874"/>
      <c r="E218" s="874"/>
      <c r="F218" s="875" t="s">
        <v>1</v>
      </c>
      <c r="G218" s="876" t="s">
        <v>722</v>
      </c>
      <c r="H218" s="876"/>
      <c r="I218" s="876"/>
      <c r="J218" s="876"/>
      <c r="K218" s="876"/>
      <c r="L218" s="876"/>
      <c r="M218" s="876"/>
      <c r="N218" s="876"/>
      <c r="O218" s="876"/>
      <c r="P218" s="876"/>
    </row>
    <row r="219" spans="1:16" ht="6" customHeight="1"/>
    <row r="220" spans="1:16" ht="3" customHeight="1"/>
    <row r="221" spans="1:16" s="883" customFormat="1" ht="29.25" customHeight="1">
      <c r="B221" s="1932" t="s">
        <v>10</v>
      </c>
      <c r="C221" s="1933"/>
      <c r="D221" s="1933"/>
      <c r="E221" s="1933"/>
      <c r="F221" s="1934"/>
      <c r="G221" s="1932" t="s">
        <v>11</v>
      </c>
      <c r="H221" s="1933"/>
      <c r="I221" s="1934"/>
      <c r="J221" s="1925" t="s">
        <v>777</v>
      </c>
      <c r="K221" s="1929" t="s">
        <v>817</v>
      </c>
      <c r="L221" s="1932" t="s">
        <v>819</v>
      </c>
      <c r="M221" s="1934"/>
      <c r="N221" s="1929" t="s">
        <v>779</v>
      </c>
      <c r="O221" s="1929" t="s">
        <v>780</v>
      </c>
      <c r="P221" s="1929" t="s">
        <v>17</v>
      </c>
    </row>
    <row r="222" spans="1:16" s="883" customFormat="1" ht="29.25" customHeight="1">
      <c r="B222" s="1925" t="s">
        <v>18</v>
      </c>
      <c r="C222" s="1926"/>
      <c r="D222" s="1929" t="s">
        <v>19</v>
      </c>
      <c r="E222" s="1925" t="s">
        <v>20</v>
      </c>
      <c r="F222" s="1926"/>
      <c r="G222" s="1929" t="s">
        <v>21</v>
      </c>
      <c r="H222" s="1929" t="s">
        <v>822</v>
      </c>
      <c r="I222" s="1929" t="s">
        <v>823</v>
      </c>
      <c r="J222" s="1935"/>
      <c r="K222" s="1930"/>
      <c r="L222" s="1929" t="s">
        <v>820</v>
      </c>
      <c r="M222" s="1929" t="s">
        <v>821</v>
      </c>
      <c r="N222" s="1930"/>
      <c r="O222" s="1930"/>
      <c r="P222" s="1930"/>
    </row>
    <row r="223" spans="1:16" s="883" customFormat="1" ht="29.25" customHeight="1">
      <c r="B223" s="1927"/>
      <c r="C223" s="1928"/>
      <c r="D223" s="1931"/>
      <c r="E223" s="1927"/>
      <c r="F223" s="1928"/>
      <c r="G223" s="1931"/>
      <c r="H223" s="1931"/>
      <c r="I223" s="1931"/>
      <c r="J223" s="1927"/>
      <c r="K223" s="1931"/>
      <c r="L223" s="1931"/>
      <c r="M223" s="1931"/>
      <c r="N223" s="1931"/>
      <c r="O223" s="1931"/>
      <c r="P223" s="1931"/>
    </row>
    <row r="224" spans="1:16" s="883" customFormat="1" ht="20.100000000000001" customHeight="1">
      <c r="B224" s="1916" t="s">
        <v>24</v>
      </c>
      <c r="C224" s="1917"/>
      <c r="D224" s="886" t="s">
        <v>25</v>
      </c>
      <c r="E224" s="1916" t="s">
        <v>26</v>
      </c>
      <c r="F224" s="1917"/>
      <c r="G224" s="887" t="s">
        <v>27</v>
      </c>
      <c r="H224" s="887" t="s">
        <v>28</v>
      </c>
      <c r="I224" s="887" t="s">
        <v>29</v>
      </c>
      <c r="J224" s="887" t="s">
        <v>30</v>
      </c>
      <c r="K224" s="887" t="s">
        <v>31</v>
      </c>
      <c r="L224" s="887"/>
      <c r="M224" s="887" t="s">
        <v>33</v>
      </c>
      <c r="N224" s="887" t="s">
        <v>34</v>
      </c>
      <c r="O224" s="887">
        <v>12</v>
      </c>
      <c r="P224" s="887">
        <v>13</v>
      </c>
    </row>
    <row r="225" spans="1:16" ht="12.75" customHeight="1">
      <c r="A225" s="883"/>
      <c r="B225" s="1911"/>
      <c r="C225" s="1912"/>
      <c r="D225" s="1913"/>
      <c r="E225" s="1913"/>
      <c r="F225" s="1913"/>
      <c r="G225" s="1913"/>
      <c r="H225" s="1913"/>
      <c r="I225" s="1913"/>
      <c r="J225" s="1913"/>
      <c r="K225" s="1913"/>
      <c r="L225" s="1913"/>
      <c r="M225" s="1913"/>
      <c r="N225" s="1913"/>
      <c r="O225" s="1913"/>
      <c r="P225" s="1914"/>
    </row>
    <row r="226" spans="1:16" ht="38.25" customHeight="1">
      <c r="A226" s="883"/>
      <c r="B226" s="1915">
        <v>1</v>
      </c>
      <c r="C226" s="1913"/>
      <c r="D226" s="891" t="s">
        <v>809</v>
      </c>
      <c r="E226" s="1118" t="s">
        <v>47</v>
      </c>
      <c r="F226" s="121"/>
      <c r="G226" s="893" t="s">
        <v>814</v>
      </c>
      <c r="H226" s="896">
        <v>175</v>
      </c>
      <c r="I226" s="1132" t="s">
        <v>802</v>
      </c>
      <c r="J226" s="894" t="s">
        <v>818</v>
      </c>
      <c r="K226" s="894" t="s">
        <v>787</v>
      </c>
      <c r="L226" s="920" t="s">
        <v>824</v>
      </c>
      <c r="M226" s="891" t="s">
        <v>825</v>
      </c>
      <c r="N226" s="891" t="s">
        <v>44</v>
      </c>
      <c r="O226" s="1120">
        <v>532000000</v>
      </c>
      <c r="P226" s="891" t="s">
        <v>791</v>
      </c>
    </row>
    <row r="227" spans="1:16" ht="20.100000000000001" customHeight="1">
      <c r="A227" s="883"/>
      <c r="B227" s="1909"/>
      <c r="C227" s="1910"/>
      <c r="D227" s="897"/>
      <c r="E227" s="1009"/>
      <c r="F227" s="132"/>
      <c r="G227" s="860"/>
      <c r="H227" s="898"/>
      <c r="I227" s="1129"/>
      <c r="J227" s="898"/>
      <c r="K227" s="898"/>
      <c r="L227" s="923"/>
      <c r="M227" s="897"/>
      <c r="N227" s="897"/>
      <c r="O227" s="1121"/>
      <c r="P227" s="897"/>
    </row>
    <row r="228" spans="1:16" ht="20.100000000000001" customHeight="1">
      <c r="A228" s="883"/>
      <c r="B228" s="1909"/>
      <c r="C228" s="1910"/>
      <c r="D228" s="897"/>
      <c r="E228" s="1009"/>
      <c r="F228" s="132"/>
      <c r="G228" s="860"/>
      <c r="H228" s="898"/>
      <c r="I228" s="1129"/>
      <c r="J228" s="898"/>
      <c r="K228" s="898"/>
      <c r="L228" s="923"/>
      <c r="M228" s="897"/>
      <c r="N228" s="897"/>
      <c r="O228" s="1121"/>
      <c r="P228" s="897"/>
    </row>
    <row r="229" spans="1:16" ht="20.100000000000001" customHeight="1">
      <c r="A229" s="883"/>
      <c r="B229" s="1909"/>
      <c r="C229" s="1910"/>
      <c r="D229" s="897"/>
      <c r="E229" s="1009"/>
      <c r="F229" s="132"/>
      <c r="G229" s="860"/>
      <c r="H229" s="901"/>
      <c r="I229" s="1129"/>
      <c r="J229" s="898"/>
      <c r="K229" s="898"/>
      <c r="L229" s="923"/>
      <c r="M229" s="897"/>
      <c r="N229" s="897"/>
      <c r="O229" s="1121"/>
      <c r="P229" s="897"/>
    </row>
    <row r="230" spans="1:16" ht="20.100000000000001" customHeight="1">
      <c r="A230" s="883"/>
      <c r="B230" s="1909"/>
      <c r="C230" s="1910"/>
      <c r="D230" s="897"/>
      <c r="E230" s="1009"/>
      <c r="F230" s="132"/>
      <c r="G230" s="860"/>
      <c r="H230" s="901"/>
      <c r="I230" s="1129"/>
      <c r="J230" s="898"/>
      <c r="K230" s="898"/>
      <c r="L230" s="923"/>
      <c r="M230" s="897"/>
      <c r="N230" s="897"/>
      <c r="O230" s="1121"/>
      <c r="P230" s="897"/>
    </row>
    <row r="231" spans="1:16" ht="20.100000000000001" customHeight="1">
      <c r="A231" s="883"/>
      <c r="B231" s="1909"/>
      <c r="C231" s="1910"/>
      <c r="D231" s="897"/>
      <c r="E231" s="1009"/>
      <c r="F231" s="132"/>
      <c r="G231" s="860"/>
      <c r="H231" s="901"/>
      <c r="I231" s="1129"/>
      <c r="J231" s="898"/>
      <c r="K231" s="898"/>
      <c r="L231" s="923"/>
      <c r="M231" s="897"/>
      <c r="N231" s="897"/>
      <c r="O231" s="1121"/>
      <c r="P231" s="897"/>
    </row>
    <row r="232" spans="1:16" ht="20.100000000000001" customHeight="1">
      <c r="A232" s="883"/>
      <c r="B232" s="1909"/>
      <c r="C232" s="1910"/>
      <c r="D232" s="897"/>
      <c r="E232" s="1009"/>
      <c r="F232" s="132"/>
      <c r="G232" s="860"/>
      <c r="H232" s="901"/>
      <c r="I232" s="1129"/>
      <c r="J232" s="898"/>
      <c r="K232" s="898"/>
      <c r="L232" s="923"/>
      <c r="M232" s="897"/>
      <c r="N232" s="897"/>
      <c r="O232" s="1121"/>
      <c r="P232" s="897"/>
    </row>
    <row r="233" spans="1:16" ht="20.100000000000001" customHeight="1">
      <c r="A233" s="883"/>
      <c r="B233" s="1919"/>
      <c r="C233" s="1920"/>
      <c r="D233" s="990"/>
      <c r="E233" s="1122"/>
      <c r="F233" s="187"/>
      <c r="G233" s="903"/>
      <c r="H233" s="904"/>
      <c r="I233" s="1123"/>
      <c r="J233" s="904"/>
      <c r="K233" s="904"/>
      <c r="L233" s="1124"/>
      <c r="M233" s="187"/>
      <c r="N233" s="1117"/>
      <c r="O233" s="1125"/>
      <c r="P233" s="990"/>
    </row>
    <row r="234" spans="1:16" s="1127" customFormat="1" ht="20.100000000000001" customHeight="1">
      <c r="A234" s="194"/>
      <c r="B234" s="908"/>
      <c r="C234" s="908"/>
      <c r="D234" s="233"/>
      <c r="E234" s="233"/>
      <c r="F234" s="194"/>
      <c r="G234" s="909"/>
      <c r="H234" s="913"/>
      <c r="I234" s="233"/>
      <c r="J234" s="233"/>
      <c r="K234" s="233"/>
      <c r="L234" s="233"/>
      <c r="M234" s="1921" t="s">
        <v>724</v>
      </c>
      <c r="N234" s="1922"/>
      <c r="O234" s="1126">
        <f>SUM(O226:O233)</f>
        <v>532000000</v>
      </c>
      <c r="P234" s="233"/>
    </row>
    <row r="235" spans="1:16" s="1127" customFormat="1" ht="20.100000000000001" customHeight="1">
      <c r="A235" s="194"/>
      <c r="B235" s="908"/>
      <c r="C235" s="908"/>
      <c r="D235" s="233"/>
      <c r="E235" s="233"/>
      <c r="F235" s="194"/>
      <c r="G235" s="909"/>
      <c r="H235" s="913"/>
      <c r="I235" s="233"/>
      <c r="J235" s="233"/>
      <c r="K235" s="233"/>
      <c r="L235" s="233"/>
      <c r="N235" s="943"/>
      <c r="O235" s="1128"/>
      <c r="P235" s="233"/>
    </row>
    <row r="236" spans="1:16" s="1147" customFormat="1" ht="20.100000000000001" customHeight="1">
      <c r="C236" s="1918" t="s">
        <v>69</v>
      </c>
      <c r="D236" s="1918"/>
      <c r="E236" s="1918"/>
      <c r="F236" s="1918"/>
      <c r="G236" s="1918"/>
      <c r="H236" s="1148"/>
      <c r="M236" s="1896" t="str">
        <f>M201</f>
        <v>Jakarta, 1 Juli 2015</v>
      </c>
      <c r="N236" s="1897"/>
      <c r="O236" s="1897"/>
    </row>
    <row r="237" spans="1:16" s="1147" customFormat="1" ht="20.100000000000001" customHeight="1">
      <c r="C237" s="1918" t="str">
        <f>'KIB A'!C198:G198</f>
        <v>Ka. Pkm. Kel. Kayu Manis</v>
      </c>
      <c r="D237" s="1918"/>
      <c r="E237" s="1918"/>
      <c r="F237" s="1918"/>
      <c r="G237" s="1918"/>
      <c r="H237" s="1148"/>
      <c r="M237" s="1897" t="str">
        <f>M202</f>
        <v>Pengurus Barang</v>
      </c>
      <c r="N237" s="1897"/>
      <c r="O237" s="1897"/>
      <c r="P237" s="1148"/>
    </row>
    <row r="238" spans="1:16" s="1135" customFormat="1" ht="50.1" customHeight="1">
      <c r="D238" s="1904"/>
      <c r="E238" s="1904"/>
      <c r="F238" s="1904"/>
      <c r="G238" s="1904"/>
      <c r="H238" s="1136"/>
      <c r="M238" s="1904"/>
      <c r="N238" s="1904"/>
      <c r="O238" s="1904"/>
    </row>
    <row r="239" spans="1:16" s="1133" customFormat="1" ht="20.100000000000001" customHeight="1">
      <c r="C239" s="1905" t="str">
        <f>'KIB A'!C200:G200</f>
        <v>Drg. Katarina Dairi</v>
      </c>
      <c r="D239" s="1905"/>
      <c r="E239" s="1905"/>
      <c r="F239" s="1905"/>
      <c r="G239" s="1905"/>
      <c r="H239" s="1134"/>
      <c r="M239" s="1905" t="str">
        <f>'KIB A'!M200:O200</f>
        <v xml:space="preserve"> Sulastri Kusmala Dewi S.</v>
      </c>
      <c r="N239" s="1905"/>
      <c r="O239" s="1905"/>
    </row>
    <row r="240" spans="1:16" s="1107" customFormat="1" ht="20.100000000000001" customHeight="1">
      <c r="C240" s="1908" t="str">
        <f>'KIB A'!C201:G201</f>
        <v>NIP. 1964 1025 1992 03 2004</v>
      </c>
      <c r="D240" s="1908"/>
      <c r="E240" s="1908"/>
      <c r="F240" s="1908"/>
      <c r="G240" s="1908"/>
      <c r="H240" s="1137"/>
      <c r="M240" s="1907" t="str">
        <f>'KIB A'!M201:O201</f>
        <v>NIP. 197505291996032004</v>
      </c>
      <c r="N240" s="1907"/>
      <c r="O240" s="1907"/>
      <c r="P240" s="1138"/>
    </row>
    <row r="241" spans="1:16" ht="20.100000000000001" customHeight="1"/>
    <row r="242" spans="1:16" ht="20.100000000000001" customHeight="1"/>
    <row r="243" spans="1:16" ht="20.100000000000001" customHeight="1"/>
    <row r="244" spans="1:16" ht="20.100000000000001" customHeight="1"/>
    <row r="245" spans="1:16" ht="20.100000000000001" customHeight="1">
      <c r="A245" s="876"/>
      <c r="B245" s="1923" t="s">
        <v>807</v>
      </c>
      <c r="C245" s="1923"/>
      <c r="D245" s="1923"/>
      <c r="E245" s="1923"/>
      <c r="F245" s="1923"/>
      <c r="G245" s="1923"/>
      <c r="H245" s="1923"/>
      <c r="I245" s="1923"/>
      <c r="J245" s="1923"/>
      <c r="K245" s="1923"/>
      <c r="L245" s="1923"/>
      <c r="M245" s="1923"/>
      <c r="N245" s="1923"/>
      <c r="O245" s="1923"/>
      <c r="P245" s="1923"/>
    </row>
    <row r="246" spans="1:16" ht="20.100000000000001" customHeight="1">
      <c r="A246" s="876"/>
      <c r="B246" s="1924" t="s">
        <v>808</v>
      </c>
      <c r="C246" s="1924"/>
      <c r="D246" s="1924"/>
      <c r="E246" s="1924"/>
      <c r="F246" s="1924"/>
      <c r="G246" s="1924"/>
      <c r="H246" s="1924"/>
      <c r="I246" s="1924"/>
      <c r="J246" s="1924"/>
      <c r="K246" s="1924"/>
      <c r="L246" s="1924"/>
      <c r="M246" s="1924"/>
      <c r="N246" s="1924"/>
      <c r="O246" s="1924"/>
      <c r="P246" s="1924"/>
    </row>
    <row r="247" spans="1:16" ht="15" customHeight="1">
      <c r="A247" s="876"/>
      <c r="B247" s="874" t="s">
        <v>0</v>
      </c>
      <c r="C247" s="874"/>
      <c r="D247" s="874"/>
      <c r="E247" s="874"/>
      <c r="F247" s="875" t="s">
        <v>1</v>
      </c>
      <c r="G247" s="876" t="s">
        <v>2</v>
      </c>
      <c r="H247" s="876"/>
      <c r="I247" s="876"/>
      <c r="J247" s="876"/>
      <c r="K247" s="876"/>
      <c r="L247" s="876"/>
      <c r="M247" s="876"/>
      <c r="N247" s="876"/>
      <c r="O247" s="876"/>
      <c r="P247" s="876"/>
    </row>
    <row r="248" spans="1:16" ht="15" customHeight="1">
      <c r="A248" s="876"/>
      <c r="B248" s="874" t="s">
        <v>3</v>
      </c>
      <c r="C248" s="874"/>
      <c r="D248" s="874"/>
      <c r="E248" s="874"/>
      <c r="F248" s="875" t="s">
        <v>1</v>
      </c>
      <c r="G248" s="876" t="str">
        <f>G213</f>
        <v>KOTA JAKARTA TIMUR</v>
      </c>
      <c r="H248" s="876"/>
      <c r="I248" s="876"/>
      <c r="J248" s="876"/>
      <c r="K248" s="876"/>
      <c r="L248" s="876"/>
      <c r="M248" s="876"/>
      <c r="N248" s="876"/>
      <c r="O248" s="876"/>
      <c r="P248" s="876"/>
    </row>
    <row r="249" spans="1:16" ht="15" customHeight="1">
      <c r="A249" s="876"/>
      <c r="B249" s="874" t="s">
        <v>4</v>
      </c>
      <c r="C249" s="874"/>
      <c r="D249" s="874"/>
      <c r="E249" s="874"/>
      <c r="F249" s="875" t="s">
        <v>1</v>
      </c>
      <c r="G249" s="876" t="str">
        <f>G214</f>
        <v>BIDANG KESEHATAN</v>
      </c>
      <c r="H249" s="876"/>
      <c r="I249" s="876"/>
      <c r="J249" s="876"/>
      <c r="K249" s="876"/>
      <c r="L249" s="876"/>
      <c r="M249" s="876"/>
      <c r="N249" s="876"/>
      <c r="O249" s="876"/>
      <c r="P249" s="876"/>
    </row>
    <row r="250" spans="1:16" ht="15" customHeight="1">
      <c r="A250" s="876"/>
      <c r="B250" s="874" t="s">
        <v>5</v>
      </c>
      <c r="C250" s="874"/>
      <c r="D250" s="874"/>
      <c r="E250" s="874"/>
      <c r="F250" s="875" t="s">
        <v>1</v>
      </c>
      <c r="G250" s="876" t="s">
        <v>6</v>
      </c>
      <c r="H250" s="876"/>
      <c r="I250" s="876"/>
      <c r="J250" s="876"/>
      <c r="K250" s="876"/>
      <c r="L250" s="876"/>
      <c r="M250" s="876"/>
      <c r="N250" s="876"/>
      <c r="O250" s="876"/>
      <c r="P250" s="876"/>
    </row>
    <row r="251" spans="1:16" ht="15" customHeight="1">
      <c r="A251" s="876"/>
      <c r="B251" s="874" t="s">
        <v>7</v>
      </c>
      <c r="C251" s="874"/>
      <c r="D251" s="874"/>
      <c r="E251" s="874"/>
      <c r="F251" s="875" t="s">
        <v>1</v>
      </c>
      <c r="G251" s="876" t="s">
        <v>8</v>
      </c>
      <c r="H251" s="876"/>
      <c r="I251" s="876"/>
      <c r="J251" s="876"/>
      <c r="K251" s="876"/>
      <c r="L251" s="876"/>
      <c r="M251" s="876"/>
      <c r="N251" s="876"/>
      <c r="O251" s="876"/>
      <c r="P251" s="876"/>
    </row>
    <row r="252" spans="1:16" ht="15" customHeight="1">
      <c r="A252" s="876"/>
      <c r="B252" s="874" t="s">
        <v>9</v>
      </c>
      <c r="C252" s="874"/>
      <c r="D252" s="874"/>
      <c r="E252" s="874"/>
      <c r="F252" s="875" t="s">
        <v>1</v>
      </c>
      <c r="G252" s="876" t="s">
        <v>828</v>
      </c>
      <c r="H252" s="876"/>
      <c r="I252" s="876"/>
      <c r="J252" s="876"/>
      <c r="K252" s="876"/>
      <c r="L252" s="876"/>
      <c r="M252" s="876"/>
      <c r="N252" s="876"/>
      <c r="O252" s="876"/>
      <c r="P252" s="876"/>
    </row>
    <row r="253" spans="1:16" ht="15" customHeight="1">
      <c r="A253" s="876"/>
      <c r="B253" s="874" t="s">
        <v>704</v>
      </c>
      <c r="C253" s="874"/>
      <c r="D253" s="874"/>
      <c r="E253" s="874"/>
      <c r="F253" s="875" t="s">
        <v>1</v>
      </c>
      <c r="G253" s="876" t="s">
        <v>734</v>
      </c>
      <c r="H253" s="876"/>
      <c r="I253" s="876"/>
      <c r="J253" s="876"/>
      <c r="K253" s="876"/>
      <c r="L253" s="876"/>
      <c r="M253" s="876"/>
      <c r="N253" s="876"/>
      <c r="O253" s="876"/>
      <c r="P253" s="876"/>
    </row>
    <row r="254" spans="1:16" ht="6" customHeight="1"/>
    <row r="255" spans="1:16" ht="3" customHeight="1"/>
    <row r="256" spans="1:16" s="883" customFormat="1" ht="29.25" customHeight="1">
      <c r="B256" s="1932" t="s">
        <v>10</v>
      </c>
      <c r="C256" s="1933"/>
      <c r="D256" s="1933"/>
      <c r="E256" s="1933"/>
      <c r="F256" s="1934"/>
      <c r="G256" s="1932" t="s">
        <v>11</v>
      </c>
      <c r="H256" s="1933"/>
      <c r="I256" s="1934"/>
      <c r="J256" s="1925" t="s">
        <v>777</v>
      </c>
      <c r="K256" s="1929" t="s">
        <v>817</v>
      </c>
      <c r="L256" s="1932" t="s">
        <v>819</v>
      </c>
      <c r="M256" s="1934"/>
      <c r="N256" s="1929" t="s">
        <v>779</v>
      </c>
      <c r="O256" s="1929" t="s">
        <v>780</v>
      </c>
      <c r="P256" s="1929" t="s">
        <v>17</v>
      </c>
    </row>
    <row r="257" spans="1:16" s="883" customFormat="1" ht="29.25" customHeight="1">
      <c r="B257" s="1925" t="s">
        <v>18</v>
      </c>
      <c r="C257" s="1926"/>
      <c r="D257" s="1929" t="s">
        <v>19</v>
      </c>
      <c r="E257" s="1925" t="s">
        <v>20</v>
      </c>
      <c r="F257" s="1926"/>
      <c r="G257" s="1929" t="s">
        <v>21</v>
      </c>
      <c r="H257" s="1929" t="s">
        <v>822</v>
      </c>
      <c r="I257" s="1929" t="s">
        <v>823</v>
      </c>
      <c r="J257" s="1935"/>
      <c r="K257" s="1930"/>
      <c r="L257" s="1929" t="s">
        <v>820</v>
      </c>
      <c r="M257" s="1929" t="s">
        <v>821</v>
      </c>
      <c r="N257" s="1930"/>
      <c r="O257" s="1930"/>
      <c r="P257" s="1930"/>
    </row>
    <row r="258" spans="1:16" s="883" customFormat="1" ht="29.25" customHeight="1">
      <c r="B258" s="1927"/>
      <c r="C258" s="1928"/>
      <c r="D258" s="1931"/>
      <c r="E258" s="1927"/>
      <c r="F258" s="1928"/>
      <c r="G258" s="1931"/>
      <c r="H258" s="1931"/>
      <c r="I258" s="1931"/>
      <c r="J258" s="1927"/>
      <c r="K258" s="1931"/>
      <c r="L258" s="1931"/>
      <c r="M258" s="1931"/>
      <c r="N258" s="1931"/>
      <c r="O258" s="1931"/>
      <c r="P258" s="1931"/>
    </row>
    <row r="259" spans="1:16" s="883" customFormat="1" ht="20.100000000000001" customHeight="1">
      <c r="B259" s="1916" t="s">
        <v>24</v>
      </c>
      <c r="C259" s="1917"/>
      <c r="D259" s="886" t="s">
        <v>25</v>
      </c>
      <c r="E259" s="1916" t="s">
        <v>26</v>
      </c>
      <c r="F259" s="1917"/>
      <c r="G259" s="887" t="s">
        <v>27</v>
      </c>
      <c r="H259" s="887" t="s">
        <v>28</v>
      </c>
      <c r="I259" s="887" t="s">
        <v>29</v>
      </c>
      <c r="J259" s="887" t="s">
        <v>30</v>
      </c>
      <c r="K259" s="887" t="s">
        <v>31</v>
      </c>
      <c r="L259" s="887"/>
      <c r="M259" s="887" t="s">
        <v>33</v>
      </c>
      <c r="N259" s="887" t="s">
        <v>34</v>
      </c>
      <c r="O259" s="887">
        <v>12</v>
      </c>
      <c r="P259" s="887">
        <v>13</v>
      </c>
    </row>
    <row r="260" spans="1:16" ht="12.75" customHeight="1">
      <c r="A260" s="883"/>
      <c r="B260" s="1911"/>
      <c r="C260" s="1912"/>
      <c r="D260" s="1913"/>
      <c r="E260" s="1913"/>
      <c r="F260" s="1913"/>
      <c r="G260" s="1913"/>
      <c r="H260" s="1913"/>
      <c r="I260" s="1913"/>
      <c r="J260" s="1913"/>
      <c r="K260" s="1913"/>
      <c r="L260" s="1913"/>
      <c r="M260" s="1913"/>
      <c r="N260" s="1913"/>
      <c r="O260" s="1913"/>
      <c r="P260" s="1914"/>
    </row>
    <row r="261" spans="1:16" ht="40.5" customHeight="1">
      <c r="A261" s="883"/>
      <c r="B261" s="1915">
        <v>1</v>
      </c>
      <c r="C261" s="1913"/>
      <c r="D261" s="891" t="s">
        <v>809</v>
      </c>
      <c r="E261" s="1118" t="s">
        <v>47</v>
      </c>
      <c r="F261" s="121"/>
      <c r="G261" s="893" t="s">
        <v>815</v>
      </c>
      <c r="H261" s="896">
        <v>435</v>
      </c>
      <c r="I261" s="1132" t="s">
        <v>805</v>
      </c>
      <c r="J261" s="894" t="s">
        <v>818</v>
      </c>
      <c r="K261" s="894" t="s">
        <v>787</v>
      </c>
      <c r="L261" s="920" t="s">
        <v>824</v>
      </c>
      <c r="M261" s="891" t="s">
        <v>825</v>
      </c>
      <c r="N261" s="891" t="s">
        <v>44</v>
      </c>
      <c r="O261" s="1120">
        <v>1322400000</v>
      </c>
      <c r="P261" s="891" t="s">
        <v>791</v>
      </c>
    </row>
    <row r="262" spans="1:16" ht="20.100000000000001" customHeight="1">
      <c r="A262" s="883"/>
      <c r="B262" s="1909"/>
      <c r="C262" s="1910"/>
      <c r="D262" s="897"/>
      <c r="E262" s="1009"/>
      <c r="F262" s="132"/>
      <c r="G262" s="860"/>
      <c r="H262" s="898"/>
      <c r="I262" s="1129"/>
      <c r="J262" s="898"/>
      <c r="K262" s="898"/>
      <c r="L262" s="923"/>
      <c r="M262" s="897"/>
      <c r="N262" s="897"/>
      <c r="O262" s="1130">
        <v>21397640</v>
      </c>
      <c r="P262" s="1131" t="s">
        <v>851</v>
      </c>
    </row>
    <row r="263" spans="1:16" ht="20.100000000000001" customHeight="1">
      <c r="A263" s="883"/>
      <c r="B263" s="1909"/>
      <c r="C263" s="1910"/>
      <c r="D263" s="897"/>
      <c r="E263" s="1009"/>
      <c r="F263" s="132"/>
      <c r="G263" s="860"/>
      <c r="H263" s="898"/>
      <c r="I263" s="1129"/>
      <c r="J263" s="898"/>
      <c r="K263" s="898"/>
      <c r="L263" s="923"/>
      <c r="M263" s="897"/>
      <c r="N263" s="897"/>
      <c r="O263" s="1121">
        <v>597090813</v>
      </c>
      <c r="P263" s="1131" t="s">
        <v>852</v>
      </c>
    </row>
    <row r="264" spans="1:16" ht="20.100000000000001" customHeight="1">
      <c r="A264" s="883"/>
      <c r="B264" s="1909"/>
      <c r="C264" s="1910"/>
      <c r="D264" s="897"/>
      <c r="E264" s="1009"/>
      <c r="F264" s="132"/>
      <c r="G264" s="860"/>
      <c r="H264" s="901"/>
      <c r="I264" s="1129"/>
      <c r="J264" s="898"/>
      <c r="K264" s="898"/>
      <c r="L264" s="923"/>
      <c r="M264" s="897"/>
      <c r="N264" s="897"/>
      <c r="O264" s="1121"/>
      <c r="P264" s="897"/>
    </row>
    <row r="265" spans="1:16" ht="20.100000000000001" customHeight="1">
      <c r="A265" s="883"/>
      <c r="B265" s="1909"/>
      <c r="C265" s="1910"/>
      <c r="D265" s="897"/>
      <c r="E265" s="1009"/>
      <c r="F265" s="132"/>
      <c r="G265" s="860"/>
      <c r="H265" s="901"/>
      <c r="I265" s="1129"/>
      <c r="J265" s="898"/>
      <c r="K265" s="898"/>
      <c r="L265" s="923"/>
      <c r="M265" s="897"/>
      <c r="N265" s="897"/>
      <c r="O265" s="1121"/>
      <c r="P265" s="897"/>
    </row>
    <row r="266" spans="1:16" ht="20.100000000000001" customHeight="1">
      <c r="A266" s="883"/>
      <c r="B266" s="1909"/>
      <c r="C266" s="1910"/>
      <c r="D266" s="897"/>
      <c r="E266" s="1009"/>
      <c r="F266" s="132"/>
      <c r="G266" s="860"/>
      <c r="H266" s="901"/>
      <c r="I266" s="1129"/>
      <c r="J266" s="898"/>
      <c r="K266" s="898"/>
      <c r="L266" s="923"/>
      <c r="M266" s="897"/>
      <c r="N266" s="897"/>
      <c r="O266" s="1121"/>
      <c r="P266" s="897"/>
    </row>
    <row r="267" spans="1:16" ht="20.100000000000001" customHeight="1">
      <c r="A267" s="883"/>
      <c r="B267" s="1909"/>
      <c r="C267" s="1910"/>
      <c r="D267" s="897"/>
      <c r="E267" s="1009"/>
      <c r="F267" s="132"/>
      <c r="G267" s="860"/>
      <c r="H267" s="901"/>
      <c r="I267" s="1129"/>
      <c r="J267" s="898"/>
      <c r="K267" s="898"/>
      <c r="L267" s="923"/>
      <c r="M267" s="897"/>
      <c r="N267" s="897"/>
      <c r="O267" s="1121"/>
      <c r="P267" s="897"/>
    </row>
    <row r="268" spans="1:16" ht="20.100000000000001" customHeight="1">
      <c r="A268" s="883"/>
      <c r="B268" s="1919"/>
      <c r="C268" s="1920"/>
      <c r="D268" s="990"/>
      <c r="E268" s="1122"/>
      <c r="F268" s="187"/>
      <c r="G268" s="903"/>
      <c r="H268" s="904"/>
      <c r="I268" s="1123"/>
      <c r="J268" s="904"/>
      <c r="K268" s="904"/>
      <c r="L268" s="1124"/>
      <c r="M268" s="187"/>
      <c r="N268" s="1117"/>
      <c r="O268" s="1125"/>
      <c r="P268" s="990"/>
    </row>
    <row r="269" spans="1:16" s="1127" customFormat="1" ht="20.100000000000001" customHeight="1">
      <c r="A269" s="194"/>
      <c r="B269" s="908"/>
      <c r="C269" s="908"/>
      <c r="D269" s="233"/>
      <c r="E269" s="233"/>
      <c r="F269" s="194"/>
      <c r="G269" s="909"/>
      <c r="H269" s="913"/>
      <c r="I269" s="233"/>
      <c r="J269" s="233"/>
      <c r="K269" s="233"/>
      <c r="L269" s="233"/>
      <c r="M269" s="1921" t="s">
        <v>724</v>
      </c>
      <c r="N269" s="1922"/>
      <c r="O269" s="1126">
        <f>SUM(O261:O268)</f>
        <v>1940888453</v>
      </c>
      <c r="P269" s="233"/>
    </row>
    <row r="270" spans="1:16" s="1127" customFormat="1" ht="20.100000000000001" customHeight="1">
      <c r="A270" s="194"/>
      <c r="B270" s="908"/>
      <c r="C270" s="908"/>
      <c r="D270" s="233"/>
      <c r="E270" s="233"/>
      <c r="F270" s="194"/>
      <c r="G270" s="909"/>
      <c r="H270" s="913"/>
      <c r="I270" s="233"/>
      <c r="J270" s="233"/>
      <c r="K270" s="233"/>
      <c r="L270" s="233"/>
      <c r="N270" s="943"/>
      <c r="O270" s="1128"/>
      <c r="P270" s="233"/>
    </row>
    <row r="271" spans="1:16" s="1147" customFormat="1" ht="20.100000000000001" customHeight="1">
      <c r="C271" s="1918" t="s">
        <v>69</v>
      </c>
      <c r="D271" s="1918"/>
      <c r="E271" s="1918"/>
      <c r="F271" s="1918"/>
      <c r="G271" s="1918"/>
      <c r="H271" s="1148"/>
      <c r="M271" s="1896" t="str">
        <f>M236</f>
        <v>Jakarta, 1 Juli 2015</v>
      </c>
      <c r="N271" s="1897"/>
      <c r="O271" s="1897"/>
    </row>
    <row r="272" spans="1:16" s="1147" customFormat="1" ht="20.100000000000001" customHeight="1">
      <c r="C272" s="1918" t="str">
        <f>'KIB A'!C232:G232</f>
        <v>Ka. Pkm Kel. Palmeriam</v>
      </c>
      <c r="D272" s="1918"/>
      <c r="E272" s="1918"/>
      <c r="F272" s="1918"/>
      <c r="G272" s="1918"/>
      <c r="H272" s="1148"/>
      <c r="M272" s="1897" t="str">
        <f>M237</f>
        <v>Pengurus Barang</v>
      </c>
      <c r="N272" s="1897"/>
      <c r="O272" s="1897"/>
      <c r="P272" s="1148"/>
    </row>
    <row r="273" spans="3:16" s="1135" customFormat="1" ht="50.1" customHeight="1">
      <c r="D273" s="1904"/>
      <c r="E273" s="1904"/>
      <c r="F273" s="1904"/>
      <c r="G273" s="1904"/>
      <c r="H273" s="1136"/>
      <c r="M273" s="1904"/>
      <c r="N273" s="1904"/>
      <c r="O273" s="1904"/>
    </row>
    <row r="274" spans="3:16" s="1133" customFormat="1" ht="20.100000000000001" customHeight="1">
      <c r="C274" s="1905" t="str">
        <f>'KIB A'!C234:G234</f>
        <v>Dr.  Neli Mayaferani</v>
      </c>
      <c r="D274" s="1905"/>
      <c r="E274" s="1905"/>
      <c r="F274" s="1905"/>
      <c r="G274" s="1905"/>
      <c r="H274" s="1134"/>
      <c r="M274" s="1905" t="str">
        <f>'KIB A'!M234:O234</f>
        <v xml:space="preserve"> Kunmaryani</v>
      </c>
      <c r="N274" s="1905"/>
      <c r="O274" s="1905"/>
    </row>
    <row r="275" spans="3:16" s="1107" customFormat="1" ht="20.100000000000001" customHeight="1">
      <c r="C275" s="1908" t="str">
        <f>'KIB A'!C235:G235</f>
        <v>NIP. 1977 0209 2006 04 2020</v>
      </c>
      <c r="D275" s="1908"/>
      <c r="E275" s="1908"/>
      <c r="F275" s="1908"/>
      <c r="G275" s="1908"/>
      <c r="H275" s="1137"/>
      <c r="M275" s="1907" t="str">
        <f>'KIB A'!M235:O235</f>
        <v>NIP. 197211171994032002</v>
      </c>
      <c r="N275" s="1907"/>
      <c r="O275" s="1907"/>
      <c r="P275" s="1138"/>
    </row>
    <row r="276" spans="3:16" ht="20.100000000000001" customHeight="1"/>
    <row r="277" spans="3:16" ht="20.100000000000001" customHeight="1"/>
    <row r="278" spans="3:16" ht="20.100000000000001" customHeight="1"/>
  </sheetData>
  <mergeCells count="321">
    <mergeCell ref="B22:C22"/>
    <mergeCell ref="B25:C25"/>
    <mergeCell ref="B16:P16"/>
    <mergeCell ref="J12:J14"/>
    <mergeCell ref="K12:K14"/>
    <mergeCell ref="M13:M14"/>
    <mergeCell ref="D13:D14"/>
    <mergeCell ref="E13:F14"/>
    <mergeCell ref="G13:G14"/>
    <mergeCell ref="B15:C15"/>
    <mergeCell ref="E15:F15"/>
    <mergeCell ref="I13:I14"/>
    <mergeCell ref="H13:H14"/>
    <mergeCell ref="B17:C17"/>
    <mergeCell ref="B18:C18"/>
    <mergeCell ref="B19:C19"/>
    <mergeCell ref="B20:C20"/>
    <mergeCell ref="B21:C21"/>
    <mergeCell ref="B24:C24"/>
    <mergeCell ref="B36:P36"/>
    <mergeCell ref="B37:P37"/>
    <mergeCell ref="B47:F47"/>
    <mergeCell ref="G47:I47"/>
    <mergeCell ref="B48:C49"/>
    <mergeCell ref="B23:C23"/>
    <mergeCell ref="P47:P49"/>
    <mergeCell ref="C31:G31"/>
    <mergeCell ref="M31:O31"/>
    <mergeCell ref="C32:G32"/>
    <mergeCell ref="M32:O32"/>
    <mergeCell ref="M28:O28"/>
    <mergeCell ref="C29:G29"/>
    <mergeCell ref="M29:O29"/>
    <mergeCell ref="D30:G30"/>
    <mergeCell ref="M30:O30"/>
    <mergeCell ref="M26:N26"/>
    <mergeCell ref="K47:K49"/>
    <mergeCell ref="L47:M47"/>
    <mergeCell ref="N47:N49"/>
    <mergeCell ref="L48:L49"/>
    <mergeCell ref="M48:M49"/>
    <mergeCell ref="C28:G28"/>
    <mergeCell ref="B1:P1"/>
    <mergeCell ref="B2:P2"/>
    <mergeCell ref="B12:F12"/>
    <mergeCell ref="G12:I12"/>
    <mergeCell ref="N12:N14"/>
    <mergeCell ref="O12:O14"/>
    <mergeCell ref="P12:P14"/>
    <mergeCell ref="B13:C14"/>
    <mergeCell ref="L12:M12"/>
    <mergeCell ref="L13:L14"/>
    <mergeCell ref="M60:N60"/>
    <mergeCell ref="D64:G64"/>
    <mergeCell ref="M64:O64"/>
    <mergeCell ref="O47:O49"/>
    <mergeCell ref="G48:G49"/>
    <mergeCell ref="B50:C50"/>
    <mergeCell ref="E50:F50"/>
    <mergeCell ref="D48:D49"/>
    <mergeCell ref="E48:F49"/>
    <mergeCell ref="J47:J49"/>
    <mergeCell ref="B51:P51"/>
    <mergeCell ref="B52:C52"/>
    <mergeCell ref="H48:H49"/>
    <mergeCell ref="I48:I49"/>
    <mergeCell ref="B53:C53"/>
    <mergeCell ref="B54:C54"/>
    <mergeCell ref="B55:C55"/>
    <mergeCell ref="B56:C56"/>
    <mergeCell ref="B57:C57"/>
    <mergeCell ref="B58:C58"/>
    <mergeCell ref="B59:C59"/>
    <mergeCell ref="C66:G66"/>
    <mergeCell ref="M66:O66"/>
    <mergeCell ref="B70:P70"/>
    <mergeCell ref="B84:C84"/>
    <mergeCell ref="E84:F84"/>
    <mergeCell ref="C62:G62"/>
    <mergeCell ref="M62:O62"/>
    <mergeCell ref="C63:G63"/>
    <mergeCell ref="M63:O63"/>
    <mergeCell ref="J81:J83"/>
    <mergeCell ref="O81:O83"/>
    <mergeCell ref="P81:P83"/>
    <mergeCell ref="B71:P71"/>
    <mergeCell ref="B81:F81"/>
    <mergeCell ref="G81:I81"/>
    <mergeCell ref="C65:G65"/>
    <mergeCell ref="M65:O65"/>
    <mergeCell ref="B87:C87"/>
    <mergeCell ref="B93:C93"/>
    <mergeCell ref="L81:M81"/>
    <mergeCell ref="N81:N83"/>
    <mergeCell ref="H82:H83"/>
    <mergeCell ref="I82:I83"/>
    <mergeCell ref="B88:C88"/>
    <mergeCell ref="B89:C89"/>
    <mergeCell ref="K81:K83"/>
    <mergeCell ref="L82:L83"/>
    <mergeCell ref="M82:M83"/>
    <mergeCell ref="B85:P85"/>
    <mergeCell ref="B86:C86"/>
    <mergeCell ref="B82:C83"/>
    <mergeCell ref="D82:D83"/>
    <mergeCell ref="E82:F83"/>
    <mergeCell ref="G82:G83"/>
    <mergeCell ref="C96:G96"/>
    <mergeCell ref="M96:O96"/>
    <mergeCell ref="C97:G97"/>
    <mergeCell ref="M97:O97"/>
    <mergeCell ref="C99:G99"/>
    <mergeCell ref="M99:O99"/>
    <mergeCell ref="D98:G98"/>
    <mergeCell ref="B90:C90"/>
    <mergeCell ref="B91:C91"/>
    <mergeCell ref="B92:C92"/>
    <mergeCell ref="M94:N94"/>
    <mergeCell ref="B119:C119"/>
    <mergeCell ref="E119:F119"/>
    <mergeCell ref="L117:L118"/>
    <mergeCell ref="M117:M118"/>
    <mergeCell ref="B117:C118"/>
    <mergeCell ref="D117:D118"/>
    <mergeCell ref="E117:F118"/>
    <mergeCell ref="G117:G118"/>
    <mergeCell ref="M98:O98"/>
    <mergeCell ref="C100:G100"/>
    <mergeCell ref="M100:O100"/>
    <mergeCell ref="B105:P105"/>
    <mergeCell ref="B106:P106"/>
    <mergeCell ref="O116:O118"/>
    <mergeCell ref="P116:P118"/>
    <mergeCell ref="B116:F116"/>
    <mergeCell ref="G116:I116"/>
    <mergeCell ref="K116:K118"/>
    <mergeCell ref="L116:M116"/>
    <mergeCell ref="N116:N118"/>
    <mergeCell ref="H117:H118"/>
    <mergeCell ref="I117:I118"/>
    <mergeCell ref="J116:J118"/>
    <mergeCell ref="B128:C128"/>
    <mergeCell ref="M129:N129"/>
    <mergeCell ref="B120:P120"/>
    <mergeCell ref="B121:C121"/>
    <mergeCell ref="B124:C124"/>
    <mergeCell ref="B125:C125"/>
    <mergeCell ref="B126:C126"/>
    <mergeCell ref="B127:C127"/>
    <mergeCell ref="B122:C122"/>
    <mergeCell ref="B123:C123"/>
    <mergeCell ref="C131:G131"/>
    <mergeCell ref="M131:O131"/>
    <mergeCell ref="C132:G132"/>
    <mergeCell ref="M132:O132"/>
    <mergeCell ref="C134:G134"/>
    <mergeCell ref="M134:O134"/>
    <mergeCell ref="D133:G133"/>
    <mergeCell ref="M133:O133"/>
    <mergeCell ref="H152:H153"/>
    <mergeCell ref="I152:I153"/>
    <mergeCell ref="J151:J153"/>
    <mergeCell ref="K151:K153"/>
    <mergeCell ref="L151:M151"/>
    <mergeCell ref="N151:N153"/>
    <mergeCell ref="B154:C154"/>
    <mergeCell ref="E154:F154"/>
    <mergeCell ref="L152:L153"/>
    <mergeCell ref="M152:M153"/>
    <mergeCell ref="B152:C153"/>
    <mergeCell ref="D152:D153"/>
    <mergeCell ref="E152:F153"/>
    <mergeCell ref="G152:G153"/>
    <mergeCell ref="C135:G135"/>
    <mergeCell ref="M135:O135"/>
    <mergeCell ref="B140:P140"/>
    <mergeCell ref="B141:P141"/>
    <mergeCell ref="O151:O153"/>
    <mergeCell ref="P151:P153"/>
    <mergeCell ref="B151:F151"/>
    <mergeCell ref="G151:I151"/>
    <mergeCell ref="B163:C163"/>
    <mergeCell ref="M164:N164"/>
    <mergeCell ref="B155:P155"/>
    <mergeCell ref="B156:C156"/>
    <mergeCell ref="B159:C159"/>
    <mergeCell ref="B160:C160"/>
    <mergeCell ref="B161:C161"/>
    <mergeCell ref="B162:C162"/>
    <mergeCell ref="B157:C157"/>
    <mergeCell ref="B158:C158"/>
    <mergeCell ref="C166:G166"/>
    <mergeCell ref="M166:O166"/>
    <mergeCell ref="C167:G167"/>
    <mergeCell ref="M167:O167"/>
    <mergeCell ref="C169:G169"/>
    <mergeCell ref="M169:O169"/>
    <mergeCell ref="D168:G168"/>
    <mergeCell ref="M168:O168"/>
    <mergeCell ref="H187:H188"/>
    <mergeCell ref="I187:I188"/>
    <mergeCell ref="J186:J188"/>
    <mergeCell ref="K186:K188"/>
    <mergeCell ref="L186:M186"/>
    <mergeCell ref="N186:N188"/>
    <mergeCell ref="B189:C189"/>
    <mergeCell ref="E189:F189"/>
    <mergeCell ref="L187:L188"/>
    <mergeCell ref="M187:M188"/>
    <mergeCell ref="B187:C188"/>
    <mergeCell ref="D187:D188"/>
    <mergeCell ref="E187:F188"/>
    <mergeCell ref="G187:G188"/>
    <mergeCell ref="C170:G170"/>
    <mergeCell ref="M170:O170"/>
    <mergeCell ref="B175:P175"/>
    <mergeCell ref="B176:P176"/>
    <mergeCell ref="O186:O188"/>
    <mergeCell ref="P186:P188"/>
    <mergeCell ref="B186:F186"/>
    <mergeCell ref="G186:I186"/>
    <mergeCell ref="B198:C198"/>
    <mergeCell ref="M199:N199"/>
    <mergeCell ref="B190:P190"/>
    <mergeCell ref="B191:C191"/>
    <mergeCell ref="B194:C194"/>
    <mergeCell ref="B195:C195"/>
    <mergeCell ref="B196:C196"/>
    <mergeCell ref="B197:C197"/>
    <mergeCell ref="B192:C192"/>
    <mergeCell ref="B193:C193"/>
    <mergeCell ref="C201:G201"/>
    <mergeCell ref="M201:O201"/>
    <mergeCell ref="C202:G202"/>
    <mergeCell ref="M202:O202"/>
    <mergeCell ref="C204:G204"/>
    <mergeCell ref="M204:O204"/>
    <mergeCell ref="D203:G203"/>
    <mergeCell ref="M203:O203"/>
    <mergeCell ref="H222:H223"/>
    <mergeCell ref="I222:I223"/>
    <mergeCell ref="J221:J223"/>
    <mergeCell ref="K221:K223"/>
    <mergeCell ref="L221:M221"/>
    <mergeCell ref="N221:N223"/>
    <mergeCell ref="B224:C224"/>
    <mergeCell ref="E224:F224"/>
    <mergeCell ref="L222:L223"/>
    <mergeCell ref="M222:M223"/>
    <mergeCell ref="B222:C223"/>
    <mergeCell ref="D222:D223"/>
    <mergeCell ref="E222:F223"/>
    <mergeCell ref="G222:G223"/>
    <mergeCell ref="C205:G205"/>
    <mergeCell ref="M205:O205"/>
    <mergeCell ref="B210:P210"/>
    <mergeCell ref="B211:P211"/>
    <mergeCell ref="O221:O223"/>
    <mergeCell ref="P221:P223"/>
    <mergeCell ref="B221:F221"/>
    <mergeCell ref="G221:I221"/>
    <mergeCell ref="B233:C233"/>
    <mergeCell ref="M234:N234"/>
    <mergeCell ref="B225:P225"/>
    <mergeCell ref="B226:C226"/>
    <mergeCell ref="B229:C229"/>
    <mergeCell ref="B230:C230"/>
    <mergeCell ref="B231:C231"/>
    <mergeCell ref="B232:C232"/>
    <mergeCell ref="B227:C227"/>
    <mergeCell ref="B228:C228"/>
    <mergeCell ref="B246:P246"/>
    <mergeCell ref="C239:G239"/>
    <mergeCell ref="M239:O239"/>
    <mergeCell ref="B257:C258"/>
    <mergeCell ref="O256:O258"/>
    <mergeCell ref="B256:F256"/>
    <mergeCell ref="D257:D258"/>
    <mergeCell ref="E257:F258"/>
    <mergeCell ref="G257:G258"/>
    <mergeCell ref="G256:I256"/>
    <mergeCell ref="P256:P258"/>
    <mergeCell ref="L257:L258"/>
    <mergeCell ref="M257:M258"/>
    <mergeCell ref="H257:H258"/>
    <mergeCell ref="I257:I258"/>
    <mergeCell ref="J256:J258"/>
    <mergeCell ref="K256:K258"/>
    <mergeCell ref="L256:M256"/>
    <mergeCell ref="N256:N258"/>
    <mergeCell ref="D238:G238"/>
    <mergeCell ref="M238:O238"/>
    <mergeCell ref="C236:G236"/>
    <mergeCell ref="M236:O236"/>
    <mergeCell ref="C237:G237"/>
    <mergeCell ref="M237:O237"/>
    <mergeCell ref="C240:G240"/>
    <mergeCell ref="M240:O240"/>
    <mergeCell ref="B245:P245"/>
    <mergeCell ref="B259:C259"/>
    <mergeCell ref="E259:F259"/>
    <mergeCell ref="C272:G272"/>
    <mergeCell ref="M272:O272"/>
    <mergeCell ref="B266:C266"/>
    <mergeCell ref="B267:C267"/>
    <mergeCell ref="B268:C268"/>
    <mergeCell ref="M269:N269"/>
    <mergeCell ref="C271:G271"/>
    <mergeCell ref="M271:O271"/>
    <mergeCell ref="C275:G275"/>
    <mergeCell ref="M275:O275"/>
    <mergeCell ref="D273:G273"/>
    <mergeCell ref="M273:O273"/>
    <mergeCell ref="C274:G274"/>
    <mergeCell ref="M274:O274"/>
    <mergeCell ref="B264:C264"/>
    <mergeCell ref="B265:C265"/>
    <mergeCell ref="B260:P260"/>
    <mergeCell ref="B261:C261"/>
    <mergeCell ref="B262:C262"/>
    <mergeCell ref="B263:C263"/>
  </mergeCells>
  <phoneticPr fontId="20" type="noConversion"/>
  <pageMargins left="0.39370078740157483" right="0.51181102362204722" top="0.78740157480314965" bottom="0" header="0.31496062992125984" footer="0.31496062992125984"/>
  <pageSetup paperSize="5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T421"/>
  <sheetViews>
    <sheetView zoomScale="85" zoomScaleNormal="85" zoomScalePageLayoutView="70" workbookViewId="0">
      <selection activeCell="Q37" sqref="Q37"/>
    </sheetView>
  </sheetViews>
  <sheetFormatPr defaultColWidth="6.85546875" defaultRowHeight="10.5"/>
  <cols>
    <col min="1" max="1" width="3" style="465" customWidth="1"/>
    <col min="2" max="2" width="2.85546875" style="32" customWidth="1"/>
    <col min="3" max="3" width="1.7109375" style="32" customWidth="1"/>
    <col min="4" max="4" width="13.7109375" style="32" customWidth="1"/>
    <col min="5" max="5" width="11" style="32" customWidth="1"/>
    <col min="6" max="6" width="1.28515625" style="32" customWidth="1"/>
    <col min="7" max="7" width="27.85546875" style="461" customWidth="1"/>
    <col min="8" max="8" width="21" style="234" customWidth="1"/>
    <col min="9" max="9" width="15.28515625" style="234" customWidth="1"/>
    <col min="10" max="13" width="9.42578125" style="32" customWidth="1"/>
    <col min="14" max="14" width="11.5703125" style="32" customWidth="1"/>
    <col min="15" max="15" width="9.42578125" style="32" customWidth="1"/>
    <col min="16" max="16" width="9" style="32" customWidth="1"/>
    <col min="17" max="17" width="19" style="462" customWidth="1"/>
    <col min="18" max="18" width="24.140625" style="32" customWidth="1"/>
    <col min="19" max="16384" width="6.85546875" style="32"/>
  </cols>
  <sheetData>
    <row r="1" spans="1:18" s="1150" customFormat="1" ht="22.5" customHeight="1">
      <c r="A1" s="1573"/>
      <c r="B1" s="1960" t="s">
        <v>1137</v>
      </c>
      <c r="C1" s="1960"/>
      <c r="D1" s="1960"/>
      <c r="E1" s="1960"/>
      <c r="F1" s="1960"/>
      <c r="G1" s="1960"/>
      <c r="H1" s="1960"/>
      <c r="I1" s="1960"/>
      <c r="J1" s="1960"/>
      <c r="K1" s="1960"/>
      <c r="L1" s="1960"/>
      <c r="M1" s="1960"/>
      <c r="N1" s="1960"/>
      <c r="O1" s="1960"/>
      <c r="P1" s="1960"/>
      <c r="Q1" s="1960"/>
      <c r="R1" s="1960"/>
    </row>
    <row r="2" spans="1:18" s="1150" customFormat="1" ht="20.100000000000001" customHeight="1">
      <c r="A2" s="1574"/>
      <c r="B2" s="1961" t="s">
        <v>706</v>
      </c>
      <c r="C2" s="1961"/>
      <c r="D2" s="1961"/>
      <c r="E2" s="1961"/>
      <c r="F2" s="1961"/>
      <c r="G2" s="1961"/>
      <c r="H2" s="1961"/>
      <c r="I2" s="1961"/>
      <c r="J2" s="1961"/>
      <c r="K2" s="1961"/>
      <c r="L2" s="1961"/>
      <c r="M2" s="1961"/>
      <c r="N2" s="1961"/>
      <c r="O2" s="1961"/>
      <c r="P2" s="1961"/>
      <c r="Q2" s="1961"/>
      <c r="R2" s="1961"/>
    </row>
    <row r="3" spans="1:18" ht="20.100000000000001" customHeight="1">
      <c r="A3" s="363"/>
      <c r="B3" s="1959" t="s">
        <v>707</v>
      </c>
      <c r="C3" s="1959"/>
      <c r="D3" s="1959"/>
      <c r="E3" s="1959"/>
      <c r="F3" s="1959"/>
      <c r="G3" s="1959"/>
      <c r="H3" s="1959"/>
      <c r="I3" s="1959"/>
      <c r="J3" s="1959"/>
      <c r="K3" s="1959"/>
      <c r="L3" s="1959"/>
      <c r="M3" s="1959"/>
      <c r="N3" s="1959"/>
      <c r="O3" s="1959"/>
      <c r="P3" s="1959"/>
      <c r="Q3" s="1959"/>
      <c r="R3" s="1959"/>
    </row>
    <row r="4" spans="1:18" ht="15" customHeight="1">
      <c r="A4" s="363"/>
      <c r="B4" s="14" t="str">
        <f>'KIB C'!B3</f>
        <v>Provinsi</v>
      </c>
      <c r="C4" s="14"/>
      <c r="D4" s="14"/>
      <c r="E4" s="14"/>
      <c r="F4" s="15" t="s">
        <v>1</v>
      </c>
      <c r="G4" s="463" t="str">
        <f>'KIB C'!G3</f>
        <v>DAERAH KHUSUS IBUKOTA JAKARTA</v>
      </c>
      <c r="H4" s="16"/>
      <c r="I4" s="464"/>
      <c r="J4" s="16"/>
      <c r="K4" s="16"/>
      <c r="L4" s="16"/>
      <c r="M4" s="16"/>
      <c r="N4" s="16"/>
      <c r="O4" s="16"/>
      <c r="P4" s="16"/>
      <c r="Q4" s="79"/>
      <c r="R4" s="16"/>
    </row>
    <row r="5" spans="1:18" ht="15" customHeight="1">
      <c r="A5" s="363"/>
      <c r="B5" s="14" t="str">
        <f>'KIB C'!B4</f>
        <v>Kab./Kota</v>
      </c>
      <c r="C5" s="14"/>
      <c r="D5" s="14"/>
      <c r="E5" s="14"/>
      <c r="F5" s="15" t="s">
        <v>1</v>
      </c>
      <c r="G5" s="463" t="str">
        <f>'KIB C'!G4</f>
        <v>KOTA JAKARTA TIMUR</v>
      </c>
      <c r="H5" s="16"/>
      <c r="I5" s="464"/>
      <c r="J5" s="16"/>
      <c r="K5" s="16"/>
      <c r="L5" s="16"/>
      <c r="M5" s="16"/>
      <c r="N5" s="16"/>
      <c r="O5" s="16"/>
      <c r="P5" s="16"/>
      <c r="Q5" s="79"/>
      <c r="R5" s="16"/>
    </row>
    <row r="6" spans="1:18" ht="15" customHeight="1">
      <c r="A6" s="363"/>
      <c r="B6" s="14" t="str">
        <f>'KIB C'!B5</f>
        <v>Bidang</v>
      </c>
      <c r="C6" s="14"/>
      <c r="D6" s="14"/>
      <c r="E6" s="14"/>
      <c r="F6" s="15" t="s">
        <v>1</v>
      </c>
      <c r="G6" s="463" t="str">
        <f>'KIB C'!G5</f>
        <v>BIDANG KESEHATAN</v>
      </c>
      <c r="H6" s="16"/>
      <c r="I6" s="464"/>
      <c r="J6" s="16"/>
      <c r="K6" s="16"/>
      <c r="L6" s="16"/>
      <c r="M6" s="16"/>
      <c r="N6" s="16"/>
      <c r="O6" s="16"/>
      <c r="P6" s="16"/>
      <c r="Q6" s="79"/>
      <c r="R6" s="16"/>
    </row>
    <row r="7" spans="1:18" ht="15" customHeight="1">
      <c r="A7" s="363"/>
      <c r="B7" s="14" t="str">
        <f>'KIB C'!B6</f>
        <v>Unit Organisasi</v>
      </c>
      <c r="C7" s="14"/>
      <c r="D7" s="14"/>
      <c r="E7" s="14"/>
      <c r="F7" s="15" t="s">
        <v>1</v>
      </c>
      <c r="G7" s="463" t="str">
        <f>'KIB C'!G6</f>
        <v>SUDIN KESEHATAN MASYARAKAT</v>
      </c>
      <c r="H7" s="16"/>
      <c r="I7" s="464"/>
      <c r="J7" s="16"/>
      <c r="K7" s="16"/>
      <c r="L7" s="16"/>
      <c r="M7" s="16"/>
      <c r="N7" s="16"/>
      <c r="O7" s="16"/>
      <c r="P7" s="16"/>
      <c r="Q7" s="79"/>
      <c r="R7" s="16"/>
    </row>
    <row r="8" spans="1:18" ht="15" customHeight="1">
      <c r="A8" s="363"/>
      <c r="B8" s="14" t="str">
        <f>'KIB C'!B7</f>
        <v>Sub Unit Organisasi</v>
      </c>
      <c r="C8" s="14"/>
      <c r="D8" s="14"/>
      <c r="E8" s="14"/>
      <c r="F8" s="15" t="s">
        <v>1</v>
      </c>
      <c r="G8" s="463" t="str">
        <f>'KIB C'!G7</f>
        <v>PKM KEC. MATRAMAN</v>
      </c>
      <c r="H8" s="16"/>
      <c r="I8" s="464"/>
      <c r="J8" s="16"/>
      <c r="K8" s="16"/>
      <c r="L8" s="16"/>
      <c r="M8" s="16"/>
      <c r="N8" s="16"/>
      <c r="O8" s="16"/>
      <c r="P8" s="16"/>
      <c r="Q8" s="79"/>
      <c r="R8" s="16"/>
    </row>
    <row r="9" spans="1:18" ht="15" customHeight="1">
      <c r="A9" s="363"/>
      <c r="B9" s="14" t="str">
        <f>'KIB C'!B8</f>
        <v>U P B</v>
      </c>
      <c r="C9" s="14"/>
      <c r="D9" s="14"/>
      <c r="E9" s="14"/>
      <c r="F9" s="15" t="s">
        <v>1</v>
      </c>
      <c r="G9" s="463" t="str">
        <f>'KIB C'!G8</f>
        <v>PKM KEC. MATRAMAN</v>
      </c>
      <c r="H9" s="16"/>
      <c r="I9" s="464"/>
      <c r="J9" s="16"/>
      <c r="K9" s="16"/>
      <c r="L9" s="16"/>
      <c r="M9" s="16"/>
      <c r="N9" s="16"/>
      <c r="O9" s="16"/>
      <c r="P9" s="16"/>
      <c r="Q9" s="79"/>
      <c r="R9" s="16"/>
    </row>
    <row r="10" spans="1:18" ht="15" customHeight="1">
      <c r="A10" s="363"/>
      <c r="B10" s="14" t="str">
        <f>'KIB C'!B9</f>
        <v xml:space="preserve">NO. KODE LOKASI </v>
      </c>
      <c r="C10" s="14"/>
      <c r="D10" s="14"/>
      <c r="E10" s="14"/>
      <c r="F10" s="15" t="s">
        <v>1</v>
      </c>
      <c r="G10" s="463" t="str">
        <f>'KIB C'!G9</f>
        <v>11.09.05.07.01.09.57.00</v>
      </c>
      <c r="H10" s="16"/>
      <c r="I10" s="464"/>
      <c r="J10" s="16"/>
      <c r="K10" s="16"/>
      <c r="L10" s="16"/>
      <c r="M10" s="16"/>
      <c r="N10" s="16"/>
      <c r="O10" s="16"/>
      <c r="P10" s="16"/>
      <c r="Q10" s="79"/>
      <c r="R10" s="16"/>
    </row>
    <row r="11" spans="1:18" ht="6" customHeight="1"/>
    <row r="12" spans="1:18" ht="3" customHeight="1"/>
    <row r="13" spans="1:18" s="55" customFormat="1" ht="29.25" customHeight="1">
      <c r="A13" s="270"/>
      <c r="B13" s="1953" t="s">
        <v>10</v>
      </c>
      <c r="C13" s="1953"/>
      <c r="D13" s="1953"/>
      <c r="E13" s="1953"/>
      <c r="F13" s="1953"/>
      <c r="G13" s="1953" t="s">
        <v>11</v>
      </c>
      <c r="H13" s="1953"/>
      <c r="I13" s="1953"/>
      <c r="J13" s="1953" t="s">
        <v>15</v>
      </c>
      <c r="K13" s="1953" t="s">
        <v>13</v>
      </c>
      <c r="L13" s="1953" t="s">
        <v>700</v>
      </c>
      <c r="M13" s="1953" t="s">
        <v>701</v>
      </c>
      <c r="N13" s="1953" t="s">
        <v>16</v>
      </c>
      <c r="O13" s="1953" t="s">
        <v>702</v>
      </c>
      <c r="P13" s="1953" t="s">
        <v>12</v>
      </c>
      <c r="Q13" s="1953"/>
      <c r="R13" s="1953" t="s">
        <v>17</v>
      </c>
    </row>
    <row r="14" spans="1:18" s="55" customFormat="1" ht="29.25" customHeight="1">
      <c r="A14" s="270"/>
      <c r="B14" s="1953" t="s">
        <v>18</v>
      </c>
      <c r="C14" s="1953"/>
      <c r="D14" s="1953" t="s">
        <v>19</v>
      </c>
      <c r="E14" s="1953" t="s">
        <v>20</v>
      </c>
      <c r="F14" s="1953"/>
      <c r="G14" s="1953" t="s">
        <v>21</v>
      </c>
      <c r="H14" s="1953" t="s">
        <v>14</v>
      </c>
      <c r="I14" s="1953" t="s">
        <v>505</v>
      </c>
      <c r="J14" s="1953"/>
      <c r="K14" s="1953"/>
      <c r="L14" s="1953"/>
      <c r="M14" s="1953"/>
      <c r="N14" s="1953"/>
      <c r="O14" s="1953"/>
      <c r="P14" s="1953"/>
      <c r="Q14" s="1953"/>
      <c r="R14" s="1953"/>
    </row>
    <row r="15" spans="1:18" s="55" customFormat="1" ht="29.25" customHeight="1">
      <c r="A15" s="270"/>
      <c r="B15" s="1953"/>
      <c r="C15" s="1953"/>
      <c r="D15" s="1953"/>
      <c r="E15" s="1953"/>
      <c r="F15" s="1953"/>
      <c r="G15" s="1953"/>
      <c r="H15" s="1953"/>
      <c r="I15" s="1953"/>
      <c r="J15" s="1953"/>
      <c r="K15" s="1953"/>
      <c r="L15" s="1953"/>
      <c r="M15" s="1953"/>
      <c r="N15" s="1953"/>
      <c r="O15" s="1953"/>
      <c r="P15" s="177" t="s">
        <v>22</v>
      </c>
      <c r="Q15" s="88" t="s">
        <v>23</v>
      </c>
      <c r="R15" s="1953"/>
    </row>
    <row r="16" spans="1:18" s="55" customFormat="1" ht="20.100000000000001" customHeight="1">
      <c r="A16" s="270"/>
      <c r="B16" s="1956" t="s">
        <v>24</v>
      </c>
      <c r="C16" s="1956"/>
      <c r="D16" s="179" t="s">
        <v>25</v>
      </c>
      <c r="E16" s="1956" t="s">
        <v>26</v>
      </c>
      <c r="F16" s="1956"/>
      <c r="G16" s="179" t="s">
        <v>27</v>
      </c>
      <c r="H16" s="179" t="s">
        <v>28</v>
      </c>
      <c r="I16" s="179" t="s">
        <v>29</v>
      </c>
      <c r="J16" s="179" t="s">
        <v>30</v>
      </c>
      <c r="K16" s="179" t="s">
        <v>31</v>
      </c>
      <c r="L16" s="179" t="s">
        <v>32</v>
      </c>
      <c r="M16" s="179" t="s">
        <v>33</v>
      </c>
      <c r="N16" s="179" t="s">
        <v>34</v>
      </c>
      <c r="O16" s="179" t="s">
        <v>35</v>
      </c>
      <c r="P16" s="179" t="s">
        <v>36</v>
      </c>
      <c r="Q16" s="89" t="s">
        <v>37</v>
      </c>
      <c r="R16" s="179" t="s">
        <v>38</v>
      </c>
    </row>
    <row r="17" spans="1:18" s="55" customFormat="1" ht="12.75" customHeight="1">
      <c r="A17" s="270"/>
      <c r="B17" s="1956"/>
      <c r="C17" s="1956"/>
      <c r="D17" s="1956"/>
      <c r="E17" s="1957"/>
      <c r="F17" s="1957"/>
      <c r="G17" s="1956"/>
      <c r="H17" s="1956"/>
      <c r="I17" s="1956"/>
      <c r="J17" s="1956"/>
      <c r="K17" s="1956"/>
      <c r="L17" s="1956"/>
      <c r="M17" s="1956"/>
      <c r="N17" s="1956"/>
      <c r="O17" s="1956"/>
      <c r="P17" s="1956"/>
      <c r="Q17" s="1956"/>
      <c r="R17" s="1956"/>
    </row>
    <row r="18" spans="1:18" s="362" customFormat="1" ht="5.25" customHeight="1">
      <c r="B18" s="1958"/>
      <c r="C18" s="1958"/>
      <c r="D18" s="1113"/>
      <c r="E18" s="1113"/>
      <c r="F18" s="268"/>
      <c r="G18" s="552"/>
      <c r="H18" s="1114"/>
      <c r="I18" s="1114"/>
      <c r="J18" s="1114"/>
      <c r="K18" s="1114"/>
      <c r="L18" s="554"/>
      <c r="M18" s="550"/>
      <c r="N18" s="550"/>
      <c r="O18" s="550"/>
      <c r="P18" s="560"/>
      <c r="Q18" s="1115"/>
      <c r="R18" s="550"/>
    </row>
    <row r="19" spans="1:18" s="362" customFormat="1" ht="12.75" customHeight="1">
      <c r="B19" s="1952">
        <v>1</v>
      </c>
      <c r="C19" s="1952"/>
      <c r="D19" s="1111" t="s">
        <v>39</v>
      </c>
      <c r="E19" s="1111" t="s">
        <v>40</v>
      </c>
      <c r="F19" s="262"/>
      <c r="G19" s="521" t="s">
        <v>41</v>
      </c>
      <c r="H19" s="273" t="s">
        <v>42</v>
      </c>
      <c r="I19" s="273" t="s">
        <v>43</v>
      </c>
      <c r="J19" s="275" t="s">
        <v>43</v>
      </c>
      <c r="K19" s="273" t="s">
        <v>44</v>
      </c>
      <c r="L19" s="274">
        <v>2008</v>
      </c>
      <c r="M19" s="275" t="s">
        <v>43</v>
      </c>
      <c r="N19" s="275"/>
      <c r="O19" s="275" t="s">
        <v>45</v>
      </c>
      <c r="P19" s="276">
        <v>8</v>
      </c>
      <c r="Q19" s="257">
        <v>5805520</v>
      </c>
      <c r="R19" s="275" t="s">
        <v>1187</v>
      </c>
    </row>
    <row r="20" spans="1:18" s="362" customFormat="1" ht="12.75" customHeight="1">
      <c r="B20" s="1952">
        <v>2</v>
      </c>
      <c r="C20" s="1952"/>
      <c r="D20" s="1111" t="s">
        <v>51</v>
      </c>
      <c r="E20" s="1111" t="s">
        <v>52</v>
      </c>
      <c r="F20" s="262"/>
      <c r="G20" s="521" t="s">
        <v>53</v>
      </c>
      <c r="H20" s="273" t="s">
        <v>42</v>
      </c>
      <c r="I20" s="273" t="s">
        <v>43</v>
      </c>
      <c r="J20" s="273" t="s">
        <v>43</v>
      </c>
      <c r="K20" s="273" t="s">
        <v>44</v>
      </c>
      <c r="L20" s="274">
        <v>2008</v>
      </c>
      <c r="M20" s="275" t="s">
        <v>43</v>
      </c>
      <c r="N20" s="275"/>
      <c r="O20" s="275" t="s">
        <v>45</v>
      </c>
      <c r="P20" s="276">
        <v>4</v>
      </c>
      <c r="Q20" s="257">
        <v>5698572</v>
      </c>
      <c r="R20" s="275" t="s">
        <v>1187</v>
      </c>
    </row>
    <row r="21" spans="1:18" s="362" customFormat="1" ht="12.75" customHeight="1">
      <c r="B21" s="1952">
        <v>3</v>
      </c>
      <c r="C21" s="1952"/>
      <c r="D21" s="1111" t="s">
        <v>54</v>
      </c>
      <c r="E21" s="1111" t="s">
        <v>60</v>
      </c>
      <c r="F21" s="262"/>
      <c r="G21" s="521" t="s">
        <v>56</v>
      </c>
      <c r="H21" s="533" t="s">
        <v>61</v>
      </c>
      <c r="I21" s="273" t="s">
        <v>43</v>
      </c>
      <c r="J21" s="273" t="s">
        <v>43</v>
      </c>
      <c r="K21" s="273" t="s">
        <v>44</v>
      </c>
      <c r="L21" s="274">
        <v>2008</v>
      </c>
      <c r="M21" s="275" t="s">
        <v>43</v>
      </c>
      <c r="N21" s="275"/>
      <c r="O21" s="275" t="s">
        <v>45</v>
      </c>
      <c r="P21" s="276">
        <v>2</v>
      </c>
      <c r="Q21" s="257">
        <v>1123680</v>
      </c>
      <c r="R21" s="275" t="s">
        <v>1187</v>
      </c>
    </row>
    <row r="22" spans="1:18" s="362" customFormat="1" ht="12.75" customHeight="1">
      <c r="B22" s="1952">
        <v>4</v>
      </c>
      <c r="C22" s="1952"/>
      <c r="D22" s="1111" t="s">
        <v>122</v>
      </c>
      <c r="E22" s="1111" t="s">
        <v>123</v>
      </c>
      <c r="F22" s="262"/>
      <c r="G22" s="521" t="s">
        <v>124</v>
      </c>
      <c r="H22" s="533" t="s">
        <v>42</v>
      </c>
      <c r="I22" s="273" t="s">
        <v>43</v>
      </c>
      <c r="J22" s="273" t="s">
        <v>125</v>
      </c>
      <c r="K22" s="273" t="s">
        <v>44</v>
      </c>
      <c r="L22" s="274">
        <v>2009</v>
      </c>
      <c r="M22" s="275" t="s">
        <v>43</v>
      </c>
      <c r="N22" s="275"/>
      <c r="O22" s="275" t="s">
        <v>45</v>
      </c>
      <c r="P22" s="276">
        <v>8</v>
      </c>
      <c r="Q22" s="257">
        <v>4141224</v>
      </c>
      <c r="R22" s="275" t="s">
        <v>1187</v>
      </c>
    </row>
    <row r="23" spans="1:18" s="362" customFormat="1" ht="12.75" customHeight="1">
      <c r="B23" s="1952">
        <v>5</v>
      </c>
      <c r="C23" s="1952"/>
      <c r="D23" s="1111" t="s">
        <v>122</v>
      </c>
      <c r="E23" s="1111" t="s">
        <v>126</v>
      </c>
      <c r="F23" s="262"/>
      <c r="G23" s="521" t="s">
        <v>124</v>
      </c>
      <c r="H23" s="533" t="s">
        <v>42</v>
      </c>
      <c r="I23" s="273" t="s">
        <v>43</v>
      </c>
      <c r="J23" s="273" t="s">
        <v>125</v>
      </c>
      <c r="K23" s="273" t="s">
        <v>44</v>
      </c>
      <c r="L23" s="274">
        <v>2009</v>
      </c>
      <c r="M23" s="275" t="s">
        <v>43</v>
      </c>
      <c r="N23" s="275"/>
      <c r="O23" s="275" t="s">
        <v>45</v>
      </c>
      <c r="P23" s="276">
        <v>1</v>
      </c>
      <c r="Q23" s="257">
        <v>517650</v>
      </c>
      <c r="R23" s="275" t="s">
        <v>1187</v>
      </c>
    </row>
    <row r="24" spans="1:18" s="362" customFormat="1" ht="12.75" customHeight="1">
      <c r="B24" s="1952">
        <v>6</v>
      </c>
      <c r="C24" s="1952"/>
      <c r="D24" s="1111" t="s">
        <v>127</v>
      </c>
      <c r="E24" s="1111" t="s">
        <v>130</v>
      </c>
      <c r="F24" s="262"/>
      <c r="G24" s="521" t="s">
        <v>128</v>
      </c>
      <c r="H24" s="273" t="s">
        <v>131</v>
      </c>
      <c r="I24" s="273" t="s">
        <v>43</v>
      </c>
      <c r="J24" s="273" t="s">
        <v>125</v>
      </c>
      <c r="K24" s="273" t="s">
        <v>44</v>
      </c>
      <c r="L24" s="274">
        <v>2009</v>
      </c>
      <c r="M24" s="275" t="s">
        <v>43</v>
      </c>
      <c r="N24" s="275"/>
      <c r="O24" s="275" t="s">
        <v>45</v>
      </c>
      <c r="P24" s="276">
        <v>5</v>
      </c>
      <c r="Q24" s="257">
        <v>5163690</v>
      </c>
      <c r="R24" s="275" t="s">
        <v>1187</v>
      </c>
    </row>
    <row r="25" spans="1:18" s="362" customFormat="1" ht="12.75" customHeight="1">
      <c r="B25" s="1952">
        <v>7</v>
      </c>
      <c r="C25" s="1952"/>
      <c r="D25" s="1111" t="s">
        <v>127</v>
      </c>
      <c r="E25" s="1111" t="s">
        <v>132</v>
      </c>
      <c r="F25" s="262"/>
      <c r="G25" s="521" t="s">
        <v>128</v>
      </c>
      <c r="H25" s="273" t="s">
        <v>133</v>
      </c>
      <c r="I25" s="273" t="s">
        <v>43</v>
      </c>
      <c r="J25" s="273" t="s">
        <v>125</v>
      </c>
      <c r="K25" s="273" t="s">
        <v>44</v>
      </c>
      <c r="L25" s="274">
        <v>2009</v>
      </c>
      <c r="M25" s="275" t="s">
        <v>43</v>
      </c>
      <c r="N25" s="275"/>
      <c r="O25" s="275" t="s">
        <v>45</v>
      </c>
      <c r="P25" s="276">
        <v>5</v>
      </c>
      <c r="Q25" s="257">
        <v>5163690</v>
      </c>
      <c r="R25" s="275" t="s">
        <v>1187</v>
      </c>
    </row>
    <row r="26" spans="1:18" s="362" customFormat="1" ht="12.75" customHeight="1">
      <c r="B26" s="1952">
        <v>8</v>
      </c>
      <c r="C26" s="1952"/>
      <c r="D26" s="1111" t="s">
        <v>134</v>
      </c>
      <c r="E26" s="1111" t="s">
        <v>47</v>
      </c>
      <c r="F26" s="262"/>
      <c r="G26" s="521" t="s">
        <v>135</v>
      </c>
      <c r="H26" s="273" t="s">
        <v>136</v>
      </c>
      <c r="I26" s="273" t="s">
        <v>43</v>
      </c>
      <c r="J26" s="275" t="s">
        <v>43</v>
      </c>
      <c r="K26" s="273" t="s">
        <v>44</v>
      </c>
      <c r="L26" s="274">
        <v>2009</v>
      </c>
      <c r="M26" s="275" t="s">
        <v>43</v>
      </c>
      <c r="N26" s="275"/>
      <c r="O26" s="275" t="s">
        <v>45</v>
      </c>
      <c r="P26" s="276">
        <v>1</v>
      </c>
      <c r="Q26" s="257">
        <v>94166</v>
      </c>
      <c r="R26" s="275" t="s">
        <v>1187</v>
      </c>
    </row>
    <row r="27" spans="1:18" s="362" customFormat="1" ht="12.75" customHeight="1">
      <c r="B27" s="1952">
        <v>9</v>
      </c>
      <c r="C27" s="1952"/>
      <c r="D27" s="1111" t="s">
        <v>134</v>
      </c>
      <c r="E27" s="1111" t="s">
        <v>75</v>
      </c>
      <c r="F27" s="262"/>
      <c r="G27" s="521" t="s">
        <v>135</v>
      </c>
      <c r="H27" s="273" t="s">
        <v>136</v>
      </c>
      <c r="I27" s="273" t="s">
        <v>43</v>
      </c>
      <c r="J27" s="275" t="s">
        <v>43</v>
      </c>
      <c r="K27" s="273" t="s">
        <v>44</v>
      </c>
      <c r="L27" s="274">
        <v>2009</v>
      </c>
      <c r="M27" s="275" t="s">
        <v>43</v>
      </c>
      <c r="N27" s="275"/>
      <c r="O27" s="275" t="s">
        <v>45</v>
      </c>
      <c r="P27" s="276">
        <v>1</v>
      </c>
      <c r="Q27" s="257">
        <v>94168</v>
      </c>
      <c r="R27" s="275" t="s">
        <v>1187</v>
      </c>
    </row>
    <row r="28" spans="1:18" s="362" customFormat="1" ht="12.75" customHeight="1">
      <c r="B28" s="1952">
        <v>10</v>
      </c>
      <c r="C28" s="1952"/>
      <c r="D28" s="1111" t="s">
        <v>145</v>
      </c>
      <c r="E28" s="1111" t="s">
        <v>47</v>
      </c>
      <c r="F28" s="262"/>
      <c r="G28" s="521" t="s">
        <v>146</v>
      </c>
      <c r="H28" s="273" t="s">
        <v>147</v>
      </c>
      <c r="I28" s="273" t="s">
        <v>43</v>
      </c>
      <c r="J28" s="273" t="s">
        <v>43</v>
      </c>
      <c r="K28" s="273" t="s">
        <v>44</v>
      </c>
      <c r="L28" s="274">
        <v>2009</v>
      </c>
      <c r="M28" s="275" t="s">
        <v>43</v>
      </c>
      <c r="N28" s="275"/>
      <c r="O28" s="275" t="s">
        <v>45</v>
      </c>
      <c r="P28" s="276">
        <v>1</v>
      </c>
      <c r="Q28" s="257">
        <v>1067397</v>
      </c>
      <c r="R28" s="275" t="s">
        <v>1187</v>
      </c>
    </row>
    <row r="29" spans="1:18" s="772" customFormat="1" ht="15" customHeight="1">
      <c r="B29" s="1952">
        <v>11</v>
      </c>
      <c r="C29" s="1952"/>
      <c r="D29" s="817"/>
      <c r="E29" s="817"/>
      <c r="F29" s="776"/>
      <c r="G29" s="777" t="s">
        <v>260</v>
      </c>
      <c r="H29" s="783" t="s">
        <v>1136</v>
      </c>
      <c r="I29" s="783"/>
      <c r="J29" s="783" t="s">
        <v>43</v>
      </c>
      <c r="K29" s="783" t="s">
        <v>44</v>
      </c>
      <c r="L29" s="780">
        <v>2013</v>
      </c>
      <c r="M29" s="783" t="s">
        <v>1138</v>
      </c>
      <c r="N29" s="1273"/>
      <c r="O29" s="775" t="s">
        <v>45</v>
      </c>
      <c r="P29" s="1258">
        <v>4</v>
      </c>
      <c r="Q29" s="827">
        <v>6292000</v>
      </c>
      <c r="R29" s="828"/>
    </row>
    <row r="30" spans="1:18" s="362" customFormat="1" ht="12.75" customHeight="1">
      <c r="B30" s="1952">
        <v>12</v>
      </c>
      <c r="C30" s="1952"/>
      <c r="D30" s="1111"/>
      <c r="E30" s="1111"/>
      <c r="F30" s="262"/>
      <c r="G30" s="521" t="s">
        <v>1153</v>
      </c>
      <c r="H30" s="273" t="s">
        <v>1154</v>
      </c>
      <c r="I30" s="273"/>
      <c r="J30" s="783" t="s">
        <v>43</v>
      </c>
      <c r="K30" s="783" t="s">
        <v>44</v>
      </c>
      <c r="L30" s="780">
        <v>2013</v>
      </c>
      <c r="M30" s="275"/>
      <c r="N30" s="1273"/>
      <c r="O30" s="275" t="s">
        <v>45</v>
      </c>
      <c r="P30" s="1257">
        <v>20</v>
      </c>
      <c r="Q30" s="257">
        <v>15400000</v>
      </c>
      <c r="R30" s="828"/>
    </row>
    <row r="31" spans="1:18" s="362" customFormat="1" ht="12.75" customHeight="1">
      <c r="B31" s="1952">
        <v>13</v>
      </c>
      <c r="C31" s="1952"/>
      <c r="D31" s="1111"/>
      <c r="E31" s="1111"/>
      <c r="F31" s="262"/>
      <c r="G31" s="521" t="s">
        <v>1155</v>
      </c>
      <c r="H31" s="272" t="s">
        <v>1156</v>
      </c>
      <c r="I31" s="273"/>
      <c r="J31" s="783" t="s">
        <v>43</v>
      </c>
      <c r="K31" s="783" t="s">
        <v>44</v>
      </c>
      <c r="L31" s="780">
        <v>2013</v>
      </c>
      <c r="M31" s="275"/>
      <c r="N31" s="1273"/>
      <c r="O31" s="275" t="s">
        <v>45</v>
      </c>
      <c r="P31" s="1257">
        <v>3</v>
      </c>
      <c r="Q31" s="257">
        <v>4290000</v>
      </c>
      <c r="R31" s="828"/>
    </row>
    <row r="32" spans="1:18" s="528" customFormat="1" ht="12.75" customHeight="1">
      <c r="B32" s="1952">
        <v>14</v>
      </c>
      <c r="C32" s="1952"/>
      <c r="D32" s="1111"/>
      <c r="E32" s="1111"/>
      <c r="F32" s="262"/>
      <c r="G32" s="521" t="s">
        <v>1157</v>
      </c>
      <c r="H32" s="272" t="s">
        <v>1158</v>
      </c>
      <c r="I32" s="273"/>
      <c r="J32" s="783" t="s">
        <v>43</v>
      </c>
      <c r="K32" s="783" t="s">
        <v>44</v>
      </c>
      <c r="L32" s="780">
        <v>2013</v>
      </c>
      <c r="M32" s="275"/>
      <c r="N32" s="1273"/>
      <c r="O32" s="275" t="s">
        <v>45</v>
      </c>
      <c r="P32" s="1257">
        <v>1</v>
      </c>
      <c r="Q32" s="257">
        <v>1182500</v>
      </c>
      <c r="R32" s="828"/>
    </row>
    <row r="33" spans="1:20" s="528" customFormat="1" ht="12.75" customHeight="1">
      <c r="B33" s="1952">
        <v>15</v>
      </c>
      <c r="C33" s="1952"/>
      <c r="D33" s="1111"/>
      <c r="E33" s="1111"/>
      <c r="F33" s="262"/>
      <c r="G33" s="777" t="s">
        <v>1165</v>
      </c>
      <c r="H33" s="783" t="s">
        <v>1166</v>
      </c>
      <c r="I33" s="783"/>
      <c r="J33" s="783" t="s">
        <v>43</v>
      </c>
      <c r="K33" s="783" t="s">
        <v>44</v>
      </c>
      <c r="L33" s="780">
        <v>2013</v>
      </c>
      <c r="M33" s="783"/>
      <c r="N33" s="1273"/>
      <c r="O33" s="775" t="s">
        <v>45</v>
      </c>
      <c r="P33" s="1258">
        <v>10</v>
      </c>
      <c r="Q33" s="827">
        <v>15587000</v>
      </c>
      <c r="R33" s="828"/>
    </row>
    <row r="34" spans="1:20" s="529" customFormat="1" ht="21" customHeight="1">
      <c r="A34" s="362"/>
      <c r="B34" s="1952">
        <v>18</v>
      </c>
      <c r="C34" s="1952"/>
      <c r="D34" s="1111"/>
      <c r="E34" s="1111"/>
      <c r="F34" s="262"/>
      <c r="G34" s="521" t="s">
        <v>1289</v>
      </c>
      <c r="H34" s="273" t="s">
        <v>1290</v>
      </c>
      <c r="I34" s="275"/>
      <c r="J34" s="273"/>
      <c r="K34" s="273" t="s">
        <v>44</v>
      </c>
      <c r="L34" s="274">
        <v>2013</v>
      </c>
      <c r="M34" s="275"/>
      <c r="N34" s="1273"/>
      <c r="O34" s="275" t="s">
        <v>45</v>
      </c>
      <c r="P34" s="1257">
        <v>5</v>
      </c>
      <c r="Q34" s="1275">
        <v>7975000</v>
      </c>
      <c r="R34" s="828"/>
    </row>
    <row r="35" spans="1:20" s="529" customFormat="1" ht="21" customHeight="1">
      <c r="A35" s="362"/>
      <c r="B35" s="1952">
        <v>19</v>
      </c>
      <c r="C35" s="1952"/>
      <c r="D35" s="1111"/>
      <c r="E35" s="1111"/>
      <c r="F35" s="262"/>
      <c r="G35" s="521" t="s">
        <v>1375</v>
      </c>
      <c r="H35" s="273" t="s">
        <v>43</v>
      </c>
      <c r="I35" s="275"/>
      <c r="J35" s="783" t="s">
        <v>43</v>
      </c>
      <c r="K35" s="783" t="s">
        <v>44</v>
      </c>
      <c r="L35" s="274">
        <v>41948</v>
      </c>
      <c r="M35" s="262"/>
      <c r="N35" s="1721"/>
      <c r="O35" s="275" t="s">
        <v>45</v>
      </c>
      <c r="P35" s="1705">
        <v>1</v>
      </c>
      <c r="Q35" s="1275">
        <f>1100000+620000</f>
        <v>1720000</v>
      </c>
      <c r="R35" s="826"/>
    </row>
    <row r="36" spans="1:20" s="772" customFormat="1" ht="25.5" customHeight="1">
      <c r="B36" s="1952">
        <v>20</v>
      </c>
      <c r="C36" s="1952"/>
      <c r="D36" s="775"/>
      <c r="E36" s="821"/>
      <c r="F36" s="776"/>
      <c r="G36" s="818" t="s">
        <v>1368</v>
      </c>
      <c r="H36" s="783" t="s">
        <v>1369</v>
      </c>
      <c r="I36" s="1271"/>
      <c r="J36" s="779"/>
      <c r="K36" s="779" t="s">
        <v>301</v>
      </c>
      <c r="L36" s="1714">
        <v>41992</v>
      </c>
      <c r="M36" s="1269"/>
      <c r="N36" s="1272"/>
      <c r="O36" s="776" t="s">
        <v>45</v>
      </c>
      <c r="P36" s="1706">
        <v>1</v>
      </c>
      <c r="Q36" s="827">
        <f>(1980000*P36)+186000</f>
        <v>2166000</v>
      </c>
      <c r="R36" s="826"/>
      <c r="T36" s="1276"/>
    </row>
    <row r="37" spans="1:20" s="772" customFormat="1" ht="25.5" customHeight="1">
      <c r="B37" s="1952">
        <v>21</v>
      </c>
      <c r="C37" s="1952"/>
      <c r="D37" s="775"/>
      <c r="E37" s="821"/>
      <c r="F37" s="776"/>
      <c r="G37" s="818" t="s">
        <v>1370</v>
      </c>
      <c r="H37" s="783" t="s">
        <v>1369</v>
      </c>
      <c r="I37" s="1271"/>
      <c r="J37" s="779"/>
      <c r="K37" s="779" t="s">
        <v>301</v>
      </c>
      <c r="L37" s="1714">
        <v>41992</v>
      </c>
      <c r="M37" s="1269"/>
      <c r="N37" s="1272"/>
      <c r="O37" s="776" t="s">
        <v>45</v>
      </c>
      <c r="P37" s="1706">
        <v>1</v>
      </c>
      <c r="Q37" s="827">
        <f>(2090000*P37)+186000</f>
        <v>2276000</v>
      </c>
      <c r="R37" s="826"/>
      <c r="T37" s="1276"/>
    </row>
    <row r="38" spans="1:20" s="362" customFormat="1" ht="9" customHeight="1">
      <c r="B38" s="1943"/>
      <c r="C38" s="1943"/>
      <c r="D38" s="1112"/>
      <c r="E38" s="1112"/>
      <c r="F38" s="265"/>
      <c r="G38" s="525"/>
      <c r="H38" s="1108"/>
      <c r="I38" s="535"/>
      <c r="J38" s="535"/>
      <c r="K38" s="535"/>
      <c r="L38" s="1109"/>
      <c r="M38" s="536"/>
      <c r="N38" s="536"/>
      <c r="O38" s="536"/>
      <c r="P38" s="506"/>
      <c r="Q38" s="1110"/>
      <c r="R38" s="1108"/>
    </row>
    <row r="39" spans="1:20" s="362" customFormat="1" ht="20.100000000000001" customHeight="1">
      <c r="B39" s="537"/>
      <c r="C39" s="537"/>
      <c r="G39" s="538"/>
      <c r="H39" s="539"/>
      <c r="I39" s="540"/>
      <c r="J39" s="540"/>
      <c r="K39" s="540"/>
      <c r="L39" s="541"/>
      <c r="M39" s="1944" t="s">
        <v>724</v>
      </c>
      <c r="N39" s="1945"/>
      <c r="O39" s="1946"/>
      <c r="P39" s="561">
        <f>SUM(P18:P38)</f>
        <v>82</v>
      </c>
      <c r="Q39" s="562">
        <f>SUM(Q18:Q38)</f>
        <v>85758257</v>
      </c>
      <c r="R39" s="539"/>
    </row>
    <row r="40" spans="1:20" s="16" customFormat="1" ht="6" customHeight="1">
      <c r="A40" s="363"/>
      <c r="B40" s="28"/>
      <c r="D40" s="513"/>
      <c r="E40" s="513"/>
      <c r="F40" s="513"/>
      <c r="G40" s="513"/>
      <c r="H40" s="513"/>
      <c r="I40" s="514"/>
      <c r="J40" s="514"/>
      <c r="K40" s="514"/>
      <c r="L40" s="31"/>
      <c r="M40" s="29"/>
      <c r="N40" s="515"/>
      <c r="O40" s="515"/>
      <c r="P40" s="328"/>
      <c r="Q40" s="90"/>
      <c r="R40" s="91"/>
    </row>
    <row r="41" spans="1:20" s="873" customFormat="1" ht="18.75" customHeight="1">
      <c r="A41" s="1149"/>
      <c r="B41" s="1091"/>
      <c r="D41" s="1939" t="s">
        <v>867</v>
      </c>
      <c r="E41" s="1939"/>
      <c r="F41" s="1939"/>
      <c r="G41" s="1939"/>
      <c r="H41" s="1092"/>
      <c r="I41" s="1896"/>
      <c r="J41" s="1951"/>
      <c r="K41" s="1951"/>
      <c r="L41" s="1093"/>
      <c r="M41" s="1896" t="str">
        <f>'KIB C'!M28:O28</f>
        <v>Jakarta, 1 Juli 2015</v>
      </c>
      <c r="N41" s="1896"/>
      <c r="O41" s="1896"/>
      <c r="P41" s="1896"/>
      <c r="Q41" s="1094"/>
      <c r="R41" s="1095"/>
    </row>
    <row r="42" spans="1:20" s="873" customFormat="1" ht="18.75" customHeight="1">
      <c r="A42" s="1149"/>
      <c r="B42" s="1091"/>
      <c r="D42" s="1948" t="s">
        <v>888</v>
      </c>
      <c r="E42" s="1948"/>
      <c r="F42" s="1948"/>
      <c r="G42" s="1948"/>
      <c r="H42" s="1096"/>
      <c r="I42" s="1097"/>
      <c r="J42" s="1097"/>
      <c r="K42" s="1097"/>
      <c r="L42" s="1093"/>
      <c r="M42" s="1897" t="s">
        <v>887</v>
      </c>
      <c r="N42" s="1897"/>
      <c r="O42" s="1897"/>
      <c r="P42" s="1897"/>
      <c r="Q42" s="1094"/>
      <c r="R42" s="1095"/>
    </row>
    <row r="43" spans="1:20" s="873" customFormat="1" ht="8.25" customHeight="1">
      <c r="A43" s="1149"/>
      <c r="B43" s="1091"/>
      <c r="D43" s="1949"/>
      <c r="E43" s="1949"/>
      <c r="F43" s="1949"/>
      <c r="G43" s="1949"/>
      <c r="H43" s="1096"/>
      <c r="I43" s="1097"/>
      <c r="J43" s="1097"/>
      <c r="K43" s="1097"/>
      <c r="L43" s="1093"/>
      <c r="M43" s="1904"/>
      <c r="N43" s="1904"/>
      <c r="O43" s="1904"/>
      <c r="P43" s="1904"/>
      <c r="Q43" s="1094"/>
      <c r="R43" s="1095"/>
    </row>
    <row r="44" spans="1:20" s="873" customFormat="1" ht="11.25" customHeight="1">
      <c r="A44" s="1149"/>
      <c r="B44" s="1091"/>
      <c r="D44" s="1949"/>
      <c r="E44" s="1949"/>
      <c r="F44" s="1949"/>
      <c r="G44" s="1949"/>
      <c r="H44" s="1101"/>
      <c r="I44" s="1102"/>
      <c r="J44" s="1102"/>
      <c r="K44" s="1102"/>
      <c r="L44" s="1093"/>
      <c r="M44" s="1904"/>
      <c r="N44" s="1904"/>
      <c r="O44" s="1904"/>
      <c r="P44" s="1904"/>
      <c r="Q44" s="1094"/>
      <c r="R44" s="1095"/>
    </row>
    <row r="45" spans="1:20" s="873" customFormat="1" ht="18.75" customHeight="1">
      <c r="A45" s="1149"/>
      <c r="B45" s="1103"/>
      <c r="D45" s="1950" t="s">
        <v>907</v>
      </c>
      <c r="E45" s="1950"/>
      <c r="F45" s="1950"/>
      <c r="G45" s="1950"/>
      <c r="H45" s="1104"/>
      <c r="I45" s="1105"/>
      <c r="J45" s="1105"/>
      <c r="K45" s="1105"/>
      <c r="L45" s="1093"/>
      <c r="M45" s="1905" t="str">
        <f>'KIB C'!M31:O31</f>
        <v>Ismadi Wibowo</v>
      </c>
      <c r="N45" s="1905"/>
      <c r="O45" s="1905"/>
      <c r="P45" s="1905"/>
      <c r="Q45" s="1094"/>
      <c r="R45" s="1095"/>
    </row>
    <row r="46" spans="1:20" s="873" customFormat="1" ht="18.75" customHeight="1">
      <c r="A46" s="1149"/>
      <c r="B46" s="1091"/>
      <c r="D46" s="1947" t="s">
        <v>1186</v>
      </c>
      <c r="E46" s="1947"/>
      <c r="F46" s="1947"/>
      <c r="G46" s="1947"/>
      <c r="H46" s="1106"/>
      <c r="I46" s="1107"/>
      <c r="J46" s="1107"/>
      <c r="K46" s="1107"/>
      <c r="L46" s="1093"/>
      <c r="M46" s="1907" t="str">
        <f>'KIB C'!M32:O32</f>
        <v>NIP. 196705081987121002</v>
      </c>
      <c r="N46" s="1907"/>
      <c r="O46" s="1907"/>
      <c r="P46" s="1907"/>
      <c r="Q46" s="1094"/>
      <c r="R46" s="1095"/>
    </row>
    <row r="47" spans="1:20" s="16" customFormat="1" ht="20.100000000000001" hidden="1" customHeight="1">
      <c r="A47" s="363"/>
      <c r="B47" s="28"/>
      <c r="D47" s="29"/>
      <c r="E47" s="29"/>
      <c r="F47" s="29"/>
      <c r="G47" s="65"/>
      <c r="H47" s="22"/>
      <c r="I47" s="30"/>
      <c r="K47" s="30"/>
      <c r="L47" s="31"/>
      <c r="M47" s="29"/>
      <c r="N47" s="176"/>
      <c r="O47" s="176"/>
      <c r="P47" s="176"/>
      <c r="Q47" s="90"/>
      <c r="R47" s="75"/>
    </row>
    <row r="48" spans="1:20" s="16" customFormat="1" ht="19.5" hidden="1" customHeight="1">
      <c r="A48" s="363"/>
      <c r="B48" s="28"/>
      <c r="D48" s="29"/>
      <c r="E48" s="29"/>
      <c r="F48" s="29"/>
      <c r="G48" s="65"/>
      <c r="H48" s="22"/>
      <c r="I48" s="30"/>
      <c r="K48" s="30"/>
      <c r="L48" s="31"/>
      <c r="M48" s="29"/>
      <c r="N48" s="515"/>
      <c r="O48" s="515"/>
      <c r="P48" s="328"/>
      <c r="Q48" s="90"/>
      <c r="R48" s="75"/>
    </row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spans="1:18" hidden="1"/>
    <row r="82" spans="1:18" hidden="1"/>
    <row r="83" spans="1:18" hidden="1"/>
    <row r="84" spans="1:18" hidden="1"/>
    <row r="85" spans="1:18" hidden="1"/>
    <row r="86" spans="1:18" hidden="1"/>
    <row r="87" spans="1:18" hidden="1"/>
    <row r="88" spans="1:18" hidden="1"/>
    <row r="89" spans="1:18" hidden="1"/>
    <row r="90" spans="1:18" hidden="1"/>
    <row r="91" spans="1:18" hidden="1"/>
    <row r="92" spans="1:18" hidden="1"/>
    <row r="93" spans="1:18" hidden="1"/>
    <row r="94" spans="1:18" hidden="1"/>
    <row r="95" spans="1:18" ht="22.5" customHeight="1">
      <c r="A95" s="460"/>
      <c r="B95" s="1954" t="s">
        <v>1137</v>
      </c>
      <c r="C95" s="1954"/>
      <c r="D95" s="1954"/>
      <c r="E95" s="1954"/>
      <c r="F95" s="1954"/>
      <c r="G95" s="1954"/>
      <c r="H95" s="1954"/>
      <c r="I95" s="1954"/>
      <c r="J95" s="1954"/>
      <c r="K95" s="1954"/>
      <c r="L95" s="1954"/>
      <c r="M95" s="1954"/>
      <c r="N95" s="1954"/>
      <c r="O95" s="1954"/>
      <c r="P95" s="1954"/>
      <c r="Q95" s="1954"/>
      <c r="R95" s="1954"/>
    </row>
    <row r="96" spans="1:18" ht="20.100000000000001" customHeight="1">
      <c r="A96" s="363"/>
      <c r="B96" s="1955" t="s">
        <v>706</v>
      </c>
      <c r="C96" s="1955"/>
      <c r="D96" s="1955"/>
      <c r="E96" s="1955"/>
      <c r="F96" s="1955"/>
      <c r="G96" s="1955"/>
      <c r="H96" s="1955"/>
      <c r="I96" s="1955"/>
      <c r="J96" s="1955"/>
      <c r="K96" s="1955"/>
      <c r="L96" s="1955"/>
      <c r="M96" s="1955"/>
      <c r="N96" s="1955"/>
      <c r="O96" s="1955"/>
      <c r="P96" s="1955"/>
      <c r="Q96" s="1955"/>
      <c r="R96" s="1955"/>
    </row>
    <row r="97" spans="1:18" ht="20.100000000000001" customHeight="1">
      <c r="A97" s="363"/>
      <c r="B97" s="1959" t="s">
        <v>707</v>
      </c>
      <c r="C97" s="1959"/>
      <c r="D97" s="1959"/>
      <c r="E97" s="1959"/>
      <c r="F97" s="1959"/>
      <c r="G97" s="1959"/>
      <c r="H97" s="1959"/>
      <c r="I97" s="1959"/>
      <c r="J97" s="1959"/>
      <c r="K97" s="1959"/>
      <c r="L97" s="1959"/>
      <c r="M97" s="1959"/>
      <c r="N97" s="1959"/>
      <c r="O97" s="1959"/>
      <c r="P97" s="1959"/>
      <c r="Q97" s="1959"/>
      <c r="R97" s="1959"/>
    </row>
    <row r="98" spans="1:18" ht="15" customHeight="1">
      <c r="A98" s="363"/>
      <c r="B98" s="14" t="str">
        <f>'KIB C'!B107</f>
        <v>Provinsi</v>
      </c>
      <c r="C98" s="14"/>
      <c r="D98" s="14"/>
      <c r="E98" s="14"/>
      <c r="F98" s="15" t="s">
        <v>1</v>
      </c>
      <c r="G98" s="463" t="str">
        <f>'KIB C'!G107</f>
        <v>DAERAH KHUSUS IBUKOTA JAKARTA</v>
      </c>
      <c r="H98" s="16"/>
      <c r="I98" s="464"/>
      <c r="J98" s="16"/>
      <c r="K98" s="16"/>
      <c r="L98" s="16"/>
      <c r="M98" s="16"/>
      <c r="N98" s="16"/>
      <c r="O98" s="16"/>
      <c r="P98" s="16"/>
      <c r="Q98" s="79"/>
      <c r="R98" s="16"/>
    </row>
    <row r="99" spans="1:18" ht="15" customHeight="1">
      <c r="A99" s="363"/>
      <c r="B99" s="14" t="str">
        <f>'KIB C'!B108</f>
        <v>Kab./Kota</v>
      </c>
      <c r="C99" s="14"/>
      <c r="D99" s="14"/>
      <c r="E99" s="14"/>
      <c r="F99" s="15" t="s">
        <v>1</v>
      </c>
      <c r="G99" s="463" t="str">
        <f>'KIB C'!G108</f>
        <v>KOTA JAKARTA TIMUR</v>
      </c>
      <c r="H99" s="16"/>
      <c r="I99" s="464"/>
      <c r="J99" s="16"/>
      <c r="K99" s="16"/>
      <c r="L99" s="16"/>
      <c r="M99" s="16"/>
      <c r="N99" s="16"/>
      <c r="O99" s="16"/>
      <c r="P99" s="16"/>
      <c r="Q99" s="79"/>
      <c r="R99" s="16"/>
    </row>
    <row r="100" spans="1:18" ht="15" customHeight="1">
      <c r="A100" s="363"/>
      <c r="B100" s="14" t="str">
        <f>'KIB C'!B109</f>
        <v>Bidang</v>
      </c>
      <c r="C100" s="14"/>
      <c r="D100" s="14"/>
      <c r="E100" s="14"/>
      <c r="F100" s="15" t="s">
        <v>1</v>
      </c>
      <c r="G100" s="463" t="str">
        <f>'KIB C'!G109</f>
        <v>BIDANG KESEHATAN</v>
      </c>
      <c r="H100" s="16"/>
      <c r="I100" s="464"/>
      <c r="J100" s="16"/>
      <c r="K100" s="16"/>
      <c r="L100" s="16"/>
      <c r="M100" s="16"/>
      <c r="N100" s="16"/>
      <c r="O100" s="16"/>
      <c r="P100" s="16"/>
      <c r="Q100" s="79"/>
      <c r="R100" s="16"/>
    </row>
    <row r="101" spans="1:18" ht="15" customHeight="1">
      <c r="A101" s="363"/>
      <c r="B101" s="14" t="str">
        <f>'KIB C'!B110</f>
        <v>Unit Organisasi</v>
      </c>
      <c r="C101" s="14"/>
      <c r="D101" s="14"/>
      <c r="E101" s="14"/>
      <c r="F101" s="15" t="s">
        <v>1</v>
      </c>
      <c r="G101" s="463" t="str">
        <f>'KIB C'!G110</f>
        <v>SUDIN KESEHATAN MASYARAKAT</v>
      </c>
      <c r="H101" s="16"/>
      <c r="I101" s="464"/>
      <c r="J101" s="16"/>
      <c r="K101" s="16"/>
      <c r="L101" s="16"/>
      <c r="M101" s="16"/>
      <c r="N101" s="16"/>
      <c r="O101" s="16"/>
      <c r="P101" s="16"/>
      <c r="Q101" s="79"/>
      <c r="R101" s="16"/>
    </row>
    <row r="102" spans="1:18" ht="15" customHeight="1">
      <c r="A102" s="363"/>
      <c r="B102" s="14" t="str">
        <f>'KIB C'!B111</f>
        <v>Sub Unit Organisasi</v>
      </c>
      <c r="C102" s="14"/>
      <c r="D102" s="14"/>
      <c r="E102" s="14"/>
      <c r="F102" s="15" t="s">
        <v>1</v>
      </c>
      <c r="G102" s="463" t="str">
        <f>'KIB C'!G111</f>
        <v>PKM KEC. MATRAMAN</v>
      </c>
      <c r="H102" s="16"/>
      <c r="I102" s="464"/>
      <c r="J102" s="16"/>
      <c r="K102" s="16"/>
      <c r="L102" s="16"/>
      <c r="M102" s="16"/>
      <c r="N102" s="16"/>
      <c r="O102" s="16"/>
      <c r="P102" s="16"/>
      <c r="Q102" s="79"/>
      <c r="R102" s="16"/>
    </row>
    <row r="103" spans="1:18" ht="15" customHeight="1">
      <c r="A103" s="363"/>
      <c r="B103" s="14" t="str">
        <f>'KIB C'!B112</f>
        <v>U P B</v>
      </c>
      <c r="C103" s="14"/>
      <c r="D103" s="14"/>
      <c r="E103" s="14"/>
      <c r="F103" s="15" t="s">
        <v>1</v>
      </c>
      <c r="G103" s="463" t="str">
        <f>'KIB C'!G112</f>
        <v>PKM KEL. UTAN KAYU SELATAN I</v>
      </c>
      <c r="H103" s="16"/>
      <c r="I103" s="464"/>
      <c r="J103" s="16"/>
      <c r="K103" s="16"/>
      <c r="L103" s="16"/>
      <c r="M103" s="16"/>
      <c r="N103" s="16"/>
      <c r="O103" s="16"/>
      <c r="P103" s="16"/>
      <c r="Q103" s="79"/>
      <c r="R103" s="16"/>
    </row>
    <row r="104" spans="1:18" ht="15" customHeight="1">
      <c r="A104" s="363"/>
      <c r="B104" s="14" t="str">
        <f>'KIB C'!B113</f>
        <v xml:space="preserve">NO. KODE LOKASI </v>
      </c>
      <c r="C104" s="14"/>
      <c r="D104" s="14"/>
      <c r="E104" s="14"/>
      <c r="F104" s="15" t="s">
        <v>1</v>
      </c>
      <c r="G104" s="463" t="str">
        <f>'KIB C'!G113</f>
        <v>11.09.05.07.01.08.57.03</v>
      </c>
      <c r="H104" s="16"/>
      <c r="I104" s="464"/>
      <c r="J104" s="16"/>
      <c r="K104" s="16"/>
      <c r="L104" s="16"/>
      <c r="M104" s="16"/>
      <c r="N104" s="16"/>
      <c r="O104" s="16"/>
      <c r="P104" s="16"/>
      <c r="Q104" s="79"/>
      <c r="R104" s="16"/>
    </row>
    <row r="105" spans="1:18" ht="6" customHeight="1"/>
    <row r="106" spans="1:18" ht="3" customHeight="1"/>
    <row r="107" spans="1:18" s="55" customFormat="1" ht="29.25" customHeight="1">
      <c r="A107" s="270"/>
      <c r="B107" s="1953" t="s">
        <v>10</v>
      </c>
      <c r="C107" s="1953"/>
      <c r="D107" s="1953"/>
      <c r="E107" s="1953"/>
      <c r="F107" s="1953"/>
      <c r="G107" s="1953" t="s">
        <v>11</v>
      </c>
      <c r="H107" s="1953"/>
      <c r="I107" s="1953"/>
      <c r="J107" s="1953" t="s">
        <v>15</v>
      </c>
      <c r="K107" s="1953" t="s">
        <v>13</v>
      </c>
      <c r="L107" s="1953" t="s">
        <v>700</v>
      </c>
      <c r="M107" s="1953" t="s">
        <v>701</v>
      </c>
      <c r="N107" s="1953" t="s">
        <v>16</v>
      </c>
      <c r="O107" s="1953" t="s">
        <v>702</v>
      </c>
      <c r="P107" s="1953" t="s">
        <v>12</v>
      </c>
      <c r="Q107" s="1953"/>
      <c r="R107" s="1953" t="s">
        <v>17</v>
      </c>
    </row>
    <row r="108" spans="1:18" s="55" customFormat="1" ht="29.25" customHeight="1">
      <c r="A108" s="270"/>
      <c r="B108" s="1953" t="s">
        <v>18</v>
      </c>
      <c r="C108" s="1953"/>
      <c r="D108" s="1953" t="s">
        <v>19</v>
      </c>
      <c r="E108" s="1953" t="s">
        <v>20</v>
      </c>
      <c r="F108" s="1953"/>
      <c r="G108" s="1953" t="s">
        <v>21</v>
      </c>
      <c r="H108" s="1953" t="s">
        <v>14</v>
      </c>
      <c r="I108" s="1953" t="s">
        <v>505</v>
      </c>
      <c r="J108" s="1953"/>
      <c r="K108" s="1953"/>
      <c r="L108" s="1953"/>
      <c r="M108" s="1953"/>
      <c r="N108" s="1953"/>
      <c r="O108" s="1953"/>
      <c r="P108" s="1953"/>
      <c r="Q108" s="1953"/>
      <c r="R108" s="1953"/>
    </row>
    <row r="109" spans="1:18" s="55" customFormat="1" ht="29.25" customHeight="1">
      <c r="A109" s="270"/>
      <c r="B109" s="1953"/>
      <c r="C109" s="1953"/>
      <c r="D109" s="1953"/>
      <c r="E109" s="1953"/>
      <c r="F109" s="1953"/>
      <c r="G109" s="1953"/>
      <c r="H109" s="1953"/>
      <c r="I109" s="1953"/>
      <c r="J109" s="1953"/>
      <c r="K109" s="1953"/>
      <c r="L109" s="1953"/>
      <c r="M109" s="1953"/>
      <c r="N109" s="1953"/>
      <c r="O109" s="1953"/>
      <c r="P109" s="177" t="s">
        <v>22</v>
      </c>
      <c r="Q109" s="88" t="s">
        <v>23</v>
      </c>
      <c r="R109" s="1953"/>
    </row>
    <row r="110" spans="1:18" s="55" customFormat="1" ht="20.100000000000001" customHeight="1">
      <c r="A110" s="270"/>
      <c r="B110" s="1956" t="s">
        <v>24</v>
      </c>
      <c r="C110" s="1956"/>
      <c r="D110" s="179" t="s">
        <v>25</v>
      </c>
      <c r="E110" s="1956" t="s">
        <v>26</v>
      </c>
      <c r="F110" s="1956"/>
      <c r="G110" s="179" t="s">
        <v>27</v>
      </c>
      <c r="H110" s="179" t="s">
        <v>28</v>
      </c>
      <c r="I110" s="179" t="s">
        <v>29</v>
      </c>
      <c r="J110" s="179" t="s">
        <v>30</v>
      </c>
      <c r="K110" s="179" t="s">
        <v>31</v>
      </c>
      <c r="L110" s="179" t="s">
        <v>32</v>
      </c>
      <c r="M110" s="179" t="s">
        <v>33</v>
      </c>
      <c r="N110" s="179" t="s">
        <v>34</v>
      </c>
      <c r="O110" s="179" t="s">
        <v>35</v>
      </c>
      <c r="P110" s="179" t="s">
        <v>36</v>
      </c>
      <c r="Q110" s="89" t="s">
        <v>37</v>
      </c>
      <c r="R110" s="179" t="s">
        <v>38</v>
      </c>
    </row>
    <row r="111" spans="1:18" s="55" customFormat="1" ht="12.75" customHeight="1">
      <c r="A111" s="270"/>
      <c r="B111" s="1956"/>
      <c r="C111" s="1956"/>
      <c r="D111" s="1956"/>
      <c r="E111" s="1957"/>
      <c r="F111" s="1957"/>
      <c r="G111" s="1956"/>
      <c r="H111" s="1956"/>
      <c r="I111" s="1956"/>
      <c r="J111" s="1956"/>
      <c r="K111" s="1956"/>
      <c r="L111" s="1956"/>
      <c r="M111" s="1956"/>
      <c r="N111" s="1956"/>
      <c r="O111" s="1956"/>
      <c r="P111" s="1956"/>
      <c r="Q111" s="1956"/>
      <c r="R111" s="1956"/>
    </row>
    <row r="112" spans="1:18" s="362" customFormat="1" ht="5.25" customHeight="1">
      <c r="B112" s="1958"/>
      <c r="C112" s="1958"/>
      <c r="D112" s="1113"/>
      <c r="E112" s="1113"/>
      <c r="F112" s="268"/>
      <c r="G112" s="552"/>
      <c r="H112" s="1114"/>
      <c r="I112" s="1114"/>
      <c r="J112" s="1114"/>
      <c r="K112" s="1114"/>
      <c r="L112" s="554"/>
      <c r="M112" s="550"/>
      <c r="N112" s="550"/>
      <c r="O112" s="550"/>
      <c r="P112" s="560"/>
      <c r="Q112" s="1115"/>
      <c r="R112" s="550"/>
    </row>
    <row r="113" spans="2:18" s="362" customFormat="1" ht="21" customHeight="1">
      <c r="B113" s="1952"/>
      <c r="C113" s="1952"/>
      <c r="D113" s="1111" t="s">
        <v>169</v>
      </c>
      <c r="E113" s="1111"/>
      <c r="F113" s="262"/>
      <c r="G113" s="521" t="s">
        <v>170</v>
      </c>
      <c r="H113" s="273" t="s">
        <v>42</v>
      </c>
      <c r="I113" s="273"/>
      <c r="J113" s="275" t="s">
        <v>43</v>
      </c>
      <c r="K113" s="273" t="s">
        <v>44</v>
      </c>
      <c r="L113" s="274">
        <v>2008</v>
      </c>
      <c r="M113" s="275"/>
      <c r="N113" s="275"/>
      <c r="O113" s="275" t="s">
        <v>45</v>
      </c>
      <c r="P113" s="276">
        <v>1</v>
      </c>
      <c r="Q113" s="257">
        <v>674643</v>
      </c>
      <c r="R113" s="275"/>
    </row>
    <row r="114" spans="2:18" s="362" customFormat="1" ht="21" customHeight="1">
      <c r="B114" s="1952"/>
      <c r="C114" s="1952"/>
      <c r="D114" s="1111" t="s">
        <v>54</v>
      </c>
      <c r="E114" s="1111"/>
      <c r="F114" s="262"/>
      <c r="G114" s="521" t="s">
        <v>56</v>
      </c>
      <c r="H114" s="273" t="s">
        <v>61</v>
      </c>
      <c r="I114" s="273"/>
      <c r="J114" s="273" t="s">
        <v>43</v>
      </c>
      <c r="K114" s="273" t="s">
        <v>44</v>
      </c>
      <c r="L114" s="274">
        <v>2008</v>
      </c>
      <c r="M114" s="275"/>
      <c r="N114" s="275"/>
      <c r="O114" s="275" t="s">
        <v>45</v>
      </c>
      <c r="P114" s="276">
        <v>1</v>
      </c>
      <c r="Q114" s="257">
        <v>561840</v>
      </c>
      <c r="R114" s="275"/>
    </row>
    <row r="115" spans="2:18" s="362" customFormat="1" ht="21" customHeight="1">
      <c r="B115" s="1952"/>
      <c r="C115" s="1952"/>
      <c r="D115" s="1111" t="s">
        <v>46</v>
      </c>
      <c r="E115" s="1111"/>
      <c r="F115" s="262"/>
      <c r="G115" s="521" t="s">
        <v>48</v>
      </c>
      <c r="H115" s="533" t="s">
        <v>42</v>
      </c>
      <c r="I115" s="273"/>
      <c r="J115" s="273" t="s">
        <v>43</v>
      </c>
      <c r="K115" s="273" t="s">
        <v>44</v>
      </c>
      <c r="L115" s="274">
        <v>2008</v>
      </c>
      <c r="M115" s="275"/>
      <c r="N115" s="275"/>
      <c r="O115" s="275" t="s">
        <v>45</v>
      </c>
      <c r="P115" s="276">
        <v>1</v>
      </c>
      <c r="Q115" s="257">
        <v>298000</v>
      </c>
      <c r="R115" s="275"/>
    </row>
    <row r="116" spans="2:18" s="362" customFormat="1" ht="21" customHeight="1">
      <c r="B116" s="1952"/>
      <c r="C116" s="1952"/>
      <c r="D116" s="1111" t="s">
        <v>142</v>
      </c>
      <c r="E116" s="1111"/>
      <c r="F116" s="262"/>
      <c r="G116" s="521" t="s">
        <v>143</v>
      </c>
      <c r="H116" s="533" t="s">
        <v>399</v>
      </c>
      <c r="I116" s="273"/>
      <c r="J116" s="273" t="s">
        <v>43</v>
      </c>
      <c r="K116" s="273" t="s">
        <v>44</v>
      </c>
      <c r="L116" s="274">
        <v>2008</v>
      </c>
      <c r="M116" s="275"/>
      <c r="N116" s="275"/>
      <c r="O116" s="275" t="s">
        <v>45</v>
      </c>
      <c r="P116" s="276">
        <v>1</v>
      </c>
      <c r="Q116" s="257">
        <v>792000</v>
      </c>
      <c r="R116" s="275"/>
    </row>
    <row r="117" spans="2:18" s="362" customFormat="1" ht="21" customHeight="1">
      <c r="B117" s="1952"/>
      <c r="C117" s="1952"/>
      <c r="D117" s="1111" t="s">
        <v>134</v>
      </c>
      <c r="E117" s="1111"/>
      <c r="F117" s="262"/>
      <c r="G117" s="521" t="s">
        <v>135</v>
      </c>
      <c r="H117" s="533" t="s">
        <v>645</v>
      </c>
      <c r="I117" s="273"/>
      <c r="J117" s="273" t="s">
        <v>43</v>
      </c>
      <c r="K117" s="273" t="s">
        <v>44</v>
      </c>
      <c r="L117" s="274">
        <v>2009</v>
      </c>
      <c r="M117" s="275"/>
      <c r="N117" s="275"/>
      <c r="O117" s="275" t="s">
        <v>45</v>
      </c>
      <c r="P117" s="276">
        <v>2</v>
      </c>
      <c r="Q117" s="257">
        <v>188336</v>
      </c>
      <c r="R117" s="275"/>
    </row>
    <row r="118" spans="2:18" s="362" customFormat="1" ht="14.1" hidden="1" customHeight="1">
      <c r="B118" s="1952"/>
      <c r="C118" s="1952"/>
      <c r="D118" s="1111"/>
      <c r="E118" s="1111"/>
      <c r="F118" s="262"/>
      <c r="G118" s="521"/>
      <c r="H118" s="273"/>
      <c r="I118" s="273"/>
      <c r="J118" s="273"/>
      <c r="K118" s="273"/>
      <c r="L118" s="274"/>
      <c r="M118" s="275"/>
      <c r="N118" s="275"/>
      <c r="O118" s="275"/>
      <c r="P118" s="276"/>
      <c r="Q118" s="257"/>
      <c r="R118" s="275"/>
    </row>
    <row r="119" spans="2:18" s="362" customFormat="1" ht="14.1" hidden="1" customHeight="1">
      <c r="B119" s="1952"/>
      <c r="C119" s="1952"/>
      <c r="D119" s="1111"/>
      <c r="E119" s="1111"/>
      <c r="F119" s="262"/>
      <c r="G119" s="521"/>
      <c r="H119" s="273"/>
      <c r="I119" s="273"/>
      <c r="J119" s="273"/>
      <c r="K119" s="273"/>
      <c r="L119" s="274"/>
      <c r="M119" s="275"/>
      <c r="N119" s="275"/>
      <c r="O119" s="275"/>
      <c r="P119" s="276"/>
      <c r="Q119" s="257"/>
      <c r="R119" s="275"/>
    </row>
    <row r="120" spans="2:18" s="362" customFormat="1" ht="14.1" hidden="1" customHeight="1">
      <c r="B120" s="1952"/>
      <c r="C120" s="1952"/>
      <c r="D120" s="1111"/>
      <c r="E120" s="1111"/>
      <c r="F120" s="262"/>
      <c r="G120" s="521"/>
      <c r="H120" s="273"/>
      <c r="I120" s="273"/>
      <c r="J120" s="275"/>
      <c r="K120" s="273"/>
      <c r="L120" s="274"/>
      <c r="M120" s="275"/>
      <c r="N120" s="275"/>
      <c r="O120" s="275"/>
      <c r="P120" s="276"/>
      <c r="Q120" s="257"/>
      <c r="R120" s="275"/>
    </row>
    <row r="121" spans="2:18" s="362" customFormat="1" ht="14.1" hidden="1" customHeight="1">
      <c r="B121" s="1952"/>
      <c r="C121" s="1952"/>
      <c r="D121" s="1111"/>
      <c r="E121" s="1111"/>
      <c r="F121" s="262"/>
      <c r="G121" s="521"/>
      <c r="H121" s="273"/>
      <c r="I121" s="273"/>
      <c r="J121" s="275"/>
      <c r="K121" s="273"/>
      <c r="L121" s="274"/>
      <c r="M121" s="275"/>
      <c r="N121" s="275"/>
      <c r="O121" s="275"/>
      <c r="P121" s="276"/>
      <c r="Q121" s="257"/>
      <c r="R121" s="275"/>
    </row>
    <row r="122" spans="2:18" s="362" customFormat="1" ht="14.1" hidden="1" customHeight="1">
      <c r="B122" s="1952"/>
      <c r="C122" s="1952"/>
      <c r="D122" s="1111"/>
      <c r="E122" s="1111"/>
      <c r="F122" s="262"/>
      <c r="G122" s="521"/>
      <c r="H122" s="273"/>
      <c r="I122" s="273"/>
      <c r="J122" s="273"/>
      <c r="K122" s="273"/>
      <c r="L122" s="274"/>
      <c r="M122" s="275"/>
      <c r="N122" s="275"/>
      <c r="O122" s="275"/>
      <c r="P122" s="276"/>
      <c r="Q122" s="257"/>
      <c r="R122" s="275"/>
    </row>
    <row r="123" spans="2:18" s="772" customFormat="1" ht="14.1" hidden="1" customHeight="1">
      <c r="B123" s="1952"/>
      <c r="C123" s="1952"/>
      <c r="D123" s="817"/>
      <c r="E123" s="817"/>
      <c r="F123" s="776"/>
      <c r="G123" s="777"/>
      <c r="H123" s="783"/>
      <c r="I123" s="783"/>
      <c r="J123" s="783"/>
      <c r="K123" s="783"/>
      <c r="L123" s="780"/>
      <c r="M123" s="783"/>
      <c r="N123" s="775"/>
      <c r="O123" s="775"/>
      <c r="P123" s="785"/>
      <c r="Q123" s="827"/>
      <c r="R123" s="828"/>
    </row>
    <row r="124" spans="2:18" s="362" customFormat="1" ht="14.1" hidden="1" customHeight="1">
      <c r="B124" s="1952"/>
      <c r="C124" s="1952"/>
      <c r="D124" s="1111"/>
      <c r="E124" s="1111"/>
      <c r="F124" s="262"/>
      <c r="G124" s="521"/>
      <c r="H124" s="273"/>
      <c r="I124" s="273"/>
      <c r="J124" s="783"/>
      <c r="K124" s="783"/>
      <c r="L124" s="780"/>
      <c r="M124" s="275"/>
      <c r="N124" s="275"/>
      <c r="O124" s="275"/>
      <c r="P124" s="276"/>
      <c r="Q124" s="257"/>
      <c r="R124" s="275"/>
    </row>
    <row r="125" spans="2:18" s="362" customFormat="1" ht="14.1" hidden="1" customHeight="1">
      <c r="B125" s="1952"/>
      <c r="C125" s="1952"/>
      <c r="D125" s="1111"/>
      <c r="E125" s="1111"/>
      <c r="F125" s="262"/>
      <c r="G125" s="521"/>
      <c r="H125" s="272"/>
      <c r="I125" s="273"/>
      <c r="J125" s="783"/>
      <c r="K125" s="783"/>
      <c r="L125" s="780"/>
      <c r="M125" s="275"/>
      <c r="N125" s="275"/>
      <c r="O125" s="275"/>
      <c r="P125" s="276"/>
      <c r="Q125" s="257"/>
      <c r="R125" s="275"/>
    </row>
    <row r="126" spans="2:18" s="528" customFormat="1" ht="14.1" hidden="1" customHeight="1">
      <c r="B126" s="1952"/>
      <c r="C126" s="1952"/>
      <c r="D126" s="1111"/>
      <c r="E126" s="1111"/>
      <c r="F126" s="262"/>
      <c r="G126" s="521"/>
      <c r="H126" s="272"/>
      <c r="I126" s="273"/>
      <c r="J126" s="783"/>
      <c r="K126" s="783"/>
      <c r="L126" s="780"/>
      <c r="M126" s="275"/>
      <c r="N126" s="275"/>
      <c r="O126" s="275"/>
      <c r="P126" s="276"/>
      <c r="Q126" s="257"/>
      <c r="R126" s="531"/>
    </row>
    <row r="127" spans="2:18" s="528" customFormat="1" ht="14.1" hidden="1" customHeight="1">
      <c r="B127" s="1952"/>
      <c r="C127" s="1952"/>
      <c r="D127" s="1111"/>
      <c r="E127" s="1111"/>
      <c r="F127" s="262"/>
      <c r="G127" s="777"/>
      <c r="H127" s="783"/>
      <c r="I127" s="783"/>
      <c r="J127" s="783"/>
      <c r="K127" s="783"/>
      <c r="L127" s="780"/>
      <c r="M127" s="783"/>
      <c r="N127" s="775"/>
      <c r="O127" s="775"/>
      <c r="P127" s="785"/>
      <c r="Q127" s="827"/>
      <c r="R127" s="275"/>
    </row>
    <row r="128" spans="2:18" s="528" customFormat="1" ht="14.1" hidden="1" customHeight="1">
      <c r="B128" s="1952"/>
      <c r="C128" s="1952"/>
      <c r="D128" s="1111"/>
      <c r="E128" s="1111"/>
      <c r="F128" s="262"/>
      <c r="G128" s="777"/>
      <c r="H128" s="783"/>
      <c r="I128" s="783"/>
      <c r="J128" s="783"/>
      <c r="K128" s="783"/>
      <c r="L128" s="780"/>
      <c r="M128" s="783"/>
      <c r="N128" s="775"/>
      <c r="O128" s="775"/>
      <c r="P128" s="785"/>
      <c r="Q128" s="827"/>
      <c r="R128" s="828"/>
    </row>
    <row r="129" spans="1:18" s="362" customFormat="1" ht="20.100000000000001" hidden="1" customHeight="1">
      <c r="B129" s="1952"/>
      <c r="C129" s="1952"/>
      <c r="D129" s="1111"/>
      <c r="E129" s="1111"/>
      <c r="F129" s="262"/>
      <c r="G129" s="521"/>
      <c r="H129" s="272"/>
      <c r="I129" s="273"/>
      <c r="J129" s="273"/>
      <c r="K129" s="273"/>
      <c r="L129" s="274"/>
      <c r="M129" s="275"/>
      <c r="N129" s="275"/>
      <c r="O129" s="275"/>
      <c r="P129" s="276"/>
      <c r="Q129" s="257"/>
      <c r="R129" s="275"/>
    </row>
    <row r="130" spans="1:18" s="529" customFormat="1" ht="21" hidden="1" customHeight="1">
      <c r="A130" s="362"/>
      <c r="B130" s="1952"/>
      <c r="C130" s="1952"/>
      <c r="D130" s="1111"/>
      <c r="E130" s="1111"/>
      <c r="F130" s="262"/>
      <c r="G130" s="521"/>
      <c r="H130" s="273"/>
      <c r="I130" s="275"/>
      <c r="J130" s="273"/>
      <c r="K130" s="273"/>
      <c r="L130" s="274"/>
      <c r="M130" s="275"/>
      <c r="N130" s="534"/>
      <c r="O130" s="275"/>
      <c r="P130" s="276"/>
      <c r="Q130" s="281"/>
      <c r="R130" s="275"/>
    </row>
    <row r="131" spans="1:18" s="362" customFormat="1" ht="9" customHeight="1">
      <c r="B131" s="1943"/>
      <c r="C131" s="1943"/>
      <c r="D131" s="1112"/>
      <c r="E131" s="1112"/>
      <c r="F131" s="265"/>
      <c r="G131" s="525"/>
      <c r="H131" s="1108"/>
      <c r="I131" s="535"/>
      <c r="J131" s="535"/>
      <c r="K131" s="535"/>
      <c r="L131" s="1109"/>
      <c r="M131" s="536"/>
      <c r="N131" s="536"/>
      <c r="O131" s="536"/>
      <c r="P131" s="506"/>
      <c r="Q131" s="1110"/>
      <c r="R131" s="1108"/>
    </row>
    <row r="132" spans="1:18" s="362" customFormat="1" ht="20.100000000000001" customHeight="1">
      <c r="B132" s="537"/>
      <c r="C132" s="537"/>
      <c r="G132" s="538"/>
      <c r="H132" s="539"/>
      <c r="I132" s="540"/>
      <c r="J132" s="540"/>
      <c r="K132" s="540"/>
      <c r="L132" s="541"/>
      <c r="M132" s="1944" t="s">
        <v>724</v>
      </c>
      <c r="N132" s="1945"/>
      <c r="O132" s="1946"/>
      <c r="P132" s="561">
        <f>SUM(P112:P131)</f>
        <v>6</v>
      </c>
      <c r="Q132" s="562">
        <f>SUM(Q112:Q131)</f>
        <v>2514819</v>
      </c>
      <c r="R132" s="539"/>
    </row>
    <row r="134" spans="1:18" s="873" customFormat="1" ht="18.75" customHeight="1">
      <c r="B134" s="1091"/>
      <c r="D134" s="1939" t="s">
        <v>867</v>
      </c>
      <c r="E134" s="1939"/>
      <c r="F134" s="1939"/>
      <c r="G134" s="1939"/>
      <c r="H134" s="1092"/>
      <c r="I134" s="1896"/>
      <c r="J134" s="1951"/>
      <c r="K134" s="1951"/>
      <c r="L134" s="1093"/>
      <c r="M134" s="1896" t="str">
        <f>'KIB C'!M28:O28</f>
        <v>Jakarta, 1 Juli 2015</v>
      </c>
      <c r="N134" s="1896"/>
      <c r="O134" s="1896"/>
      <c r="P134" s="1896"/>
      <c r="Q134" s="1094"/>
      <c r="R134" s="1095"/>
    </row>
    <row r="135" spans="1:18" s="873" customFormat="1" ht="18.75" customHeight="1">
      <c r="B135" s="1091"/>
      <c r="D135" s="1948" t="s">
        <v>868</v>
      </c>
      <c r="E135" s="1948"/>
      <c r="F135" s="1948"/>
      <c r="G135" s="1948"/>
      <c r="H135" s="1096"/>
      <c r="I135" s="1097"/>
      <c r="J135" s="1097"/>
      <c r="K135" s="1097"/>
      <c r="L135" s="1093"/>
      <c r="M135" s="1896" t="str">
        <f>'KIB C'!M29:O29</f>
        <v>Pengurus Barang</v>
      </c>
      <c r="N135" s="1897"/>
      <c r="O135" s="1897"/>
      <c r="P135" s="1897"/>
      <c r="Q135" s="1094"/>
      <c r="R135" s="1095"/>
    </row>
    <row r="136" spans="1:18" s="873" customFormat="1" ht="9" customHeight="1">
      <c r="B136" s="1091"/>
      <c r="D136" s="1098"/>
      <c r="E136" s="1098"/>
      <c r="F136" s="1098"/>
      <c r="G136" s="1098"/>
      <c r="H136" s="1096"/>
      <c r="I136" s="1097"/>
      <c r="J136" s="1097"/>
      <c r="K136" s="1097"/>
      <c r="L136" s="1093"/>
      <c r="M136" s="1099"/>
      <c r="N136" s="1100"/>
      <c r="O136" s="1100"/>
      <c r="P136" s="1100"/>
      <c r="Q136" s="1094"/>
      <c r="R136" s="1095"/>
    </row>
    <row r="137" spans="1:18" s="873" customFormat="1" ht="14.25" customHeight="1">
      <c r="B137" s="1091"/>
      <c r="D137" s="1949"/>
      <c r="E137" s="1949"/>
      <c r="F137" s="1949"/>
      <c r="G137" s="1949"/>
      <c r="H137" s="1101"/>
      <c r="I137" s="1102"/>
      <c r="J137" s="1102"/>
      <c r="K137" s="1102"/>
      <c r="L137" s="1093"/>
      <c r="M137" s="1904"/>
      <c r="N137" s="1904"/>
      <c r="O137" s="1904"/>
      <c r="P137" s="1904"/>
      <c r="Q137" s="1094"/>
      <c r="R137" s="1095"/>
    </row>
    <row r="138" spans="1:18" s="873" customFormat="1" ht="18.75" customHeight="1">
      <c r="B138" s="1103"/>
      <c r="D138" s="1950" t="s">
        <v>699</v>
      </c>
      <c r="E138" s="1950"/>
      <c r="F138" s="1950"/>
      <c r="G138" s="1950"/>
      <c r="H138" s="1104"/>
      <c r="I138" s="1105"/>
      <c r="J138" s="1105"/>
      <c r="K138" s="1105"/>
      <c r="L138" s="1093"/>
      <c r="M138" s="1905" t="s">
        <v>1123</v>
      </c>
      <c r="N138" s="1905"/>
      <c r="O138" s="1905"/>
      <c r="P138" s="1905"/>
      <c r="Q138" s="1094"/>
      <c r="R138" s="1095"/>
    </row>
    <row r="139" spans="1:18" s="873" customFormat="1" ht="18.75" customHeight="1">
      <c r="B139" s="1091"/>
      <c r="D139" s="1947" t="s">
        <v>910</v>
      </c>
      <c r="E139" s="1947"/>
      <c r="F139" s="1947"/>
      <c r="G139" s="1947"/>
      <c r="H139" s="1106"/>
      <c r="I139" s="1107"/>
      <c r="J139" s="1107"/>
      <c r="K139" s="1107"/>
      <c r="L139" s="1093"/>
      <c r="M139" s="1907" t="s">
        <v>1124</v>
      </c>
      <c r="N139" s="1907"/>
      <c r="O139" s="1907"/>
      <c r="P139" s="1907"/>
      <c r="Q139" s="1094"/>
      <c r="R139" s="1095"/>
    </row>
    <row r="151" spans="1:18" ht="22.5" customHeight="1">
      <c r="A151" s="460"/>
      <c r="B151" s="1954" t="s">
        <v>1137</v>
      </c>
      <c r="C151" s="1954"/>
      <c r="D151" s="1954"/>
      <c r="E151" s="1954"/>
      <c r="F151" s="1954"/>
      <c r="G151" s="1954"/>
      <c r="H151" s="1954"/>
      <c r="I151" s="1954"/>
      <c r="J151" s="1954"/>
      <c r="K151" s="1954"/>
      <c r="L151" s="1954"/>
      <c r="M151" s="1954"/>
      <c r="N151" s="1954"/>
      <c r="O151" s="1954"/>
      <c r="P151" s="1954"/>
      <c r="Q151" s="1954"/>
      <c r="R151" s="1954"/>
    </row>
    <row r="152" spans="1:18" ht="20.100000000000001" customHeight="1">
      <c r="A152" s="363"/>
      <c r="B152" s="1955" t="s">
        <v>706</v>
      </c>
      <c r="C152" s="1955"/>
      <c r="D152" s="1955"/>
      <c r="E152" s="1955"/>
      <c r="F152" s="1955"/>
      <c r="G152" s="1955"/>
      <c r="H152" s="1955"/>
      <c r="I152" s="1955"/>
      <c r="J152" s="1955"/>
      <c r="K152" s="1955"/>
      <c r="L152" s="1955"/>
      <c r="M152" s="1955"/>
      <c r="N152" s="1955"/>
      <c r="O152" s="1955"/>
      <c r="P152" s="1955"/>
      <c r="Q152" s="1955"/>
      <c r="R152" s="1955"/>
    </row>
    <row r="153" spans="1:18" ht="20.100000000000001" customHeight="1">
      <c r="A153" s="363"/>
      <c r="B153" s="1959" t="s">
        <v>707</v>
      </c>
      <c r="C153" s="1959"/>
      <c r="D153" s="1959"/>
      <c r="E153" s="1959"/>
      <c r="F153" s="1959"/>
      <c r="G153" s="1959"/>
      <c r="H153" s="1959"/>
      <c r="I153" s="1959"/>
      <c r="J153" s="1959"/>
      <c r="K153" s="1959"/>
      <c r="L153" s="1959"/>
      <c r="M153" s="1959"/>
      <c r="N153" s="1959"/>
      <c r="O153" s="1959"/>
      <c r="P153" s="1959"/>
      <c r="Q153" s="1959"/>
      <c r="R153" s="1959"/>
    </row>
    <row r="154" spans="1:18" ht="15" customHeight="1">
      <c r="A154" s="363"/>
      <c r="B154" s="14" t="str">
        <f>'KIB C'!B142</f>
        <v>Provinsi</v>
      </c>
      <c r="C154" s="14"/>
      <c r="D154" s="14"/>
      <c r="E154" s="14"/>
      <c r="F154" s="15" t="s">
        <v>1</v>
      </c>
      <c r="G154" s="463" t="str">
        <f>'KIB C'!G142</f>
        <v>DAERAH KHUSUS IBUKOTA JAKARTA</v>
      </c>
      <c r="H154" s="16"/>
      <c r="I154" s="464"/>
      <c r="J154" s="16"/>
      <c r="K154" s="16"/>
      <c r="L154" s="16"/>
      <c r="M154" s="16"/>
      <c r="N154" s="16"/>
      <c r="O154" s="16"/>
      <c r="P154" s="16"/>
      <c r="Q154" s="79"/>
      <c r="R154" s="16"/>
    </row>
    <row r="155" spans="1:18" ht="15" customHeight="1">
      <c r="A155" s="363"/>
      <c r="B155" s="14" t="str">
        <f>'KIB C'!B143</f>
        <v>Kab./Kota</v>
      </c>
      <c r="C155" s="14"/>
      <c r="D155" s="14"/>
      <c r="E155" s="14"/>
      <c r="F155" s="15" t="s">
        <v>1</v>
      </c>
      <c r="G155" s="463" t="str">
        <f>'KIB C'!G143</f>
        <v>KOTA JAKARTA TIMUR</v>
      </c>
      <c r="H155" s="16"/>
      <c r="I155" s="464"/>
      <c r="J155" s="16"/>
      <c r="K155" s="16"/>
      <c r="L155" s="16"/>
      <c r="M155" s="16"/>
      <c r="N155" s="16"/>
      <c r="O155" s="16"/>
      <c r="P155" s="16"/>
      <c r="Q155" s="79"/>
      <c r="R155" s="16"/>
    </row>
    <row r="156" spans="1:18" ht="15" customHeight="1">
      <c r="A156" s="363"/>
      <c r="B156" s="14" t="str">
        <f>'KIB C'!B144</f>
        <v>Bidang</v>
      </c>
      <c r="C156" s="14"/>
      <c r="D156" s="14"/>
      <c r="E156" s="14"/>
      <c r="F156" s="15" t="s">
        <v>1</v>
      </c>
      <c r="G156" s="463" t="str">
        <f>'KIB C'!G144</f>
        <v>BIDANG KESEHATAN</v>
      </c>
      <c r="H156" s="16"/>
      <c r="I156" s="464"/>
      <c r="J156" s="16"/>
      <c r="K156" s="16"/>
      <c r="L156" s="16"/>
      <c r="M156" s="16"/>
      <c r="N156" s="16"/>
      <c r="O156" s="16"/>
      <c r="P156" s="16"/>
      <c r="Q156" s="79"/>
      <c r="R156" s="16"/>
    </row>
    <row r="157" spans="1:18" ht="15" customHeight="1">
      <c r="A157" s="363"/>
      <c r="B157" s="14" t="str">
        <f>'KIB C'!B145</f>
        <v>Unit Organisasi</v>
      </c>
      <c r="C157" s="14"/>
      <c r="D157" s="14"/>
      <c r="E157" s="14"/>
      <c r="F157" s="15" t="s">
        <v>1</v>
      </c>
      <c r="G157" s="463" t="str">
        <f>'KIB C'!G145</f>
        <v>SUDIN KESEHATAN MASYARAKAT</v>
      </c>
      <c r="H157" s="16"/>
      <c r="I157" s="464"/>
      <c r="J157" s="16"/>
      <c r="K157" s="16"/>
      <c r="L157" s="16"/>
      <c r="M157" s="16"/>
      <c r="N157" s="16"/>
      <c r="O157" s="16"/>
      <c r="P157" s="16"/>
      <c r="Q157" s="79"/>
      <c r="R157" s="16"/>
    </row>
    <row r="158" spans="1:18" ht="15" customHeight="1">
      <c r="A158" s="363"/>
      <c r="B158" s="14" t="str">
        <f>'KIB C'!B146</f>
        <v>Sub Unit Organisasi</v>
      </c>
      <c r="C158" s="14"/>
      <c r="D158" s="14"/>
      <c r="E158" s="14"/>
      <c r="F158" s="15" t="s">
        <v>1</v>
      </c>
      <c r="G158" s="463" t="str">
        <f>'KIB C'!G146</f>
        <v>PKM KEC. MATRAMAN</v>
      </c>
      <c r="H158" s="16"/>
      <c r="I158" s="464"/>
      <c r="J158" s="16"/>
      <c r="K158" s="16"/>
      <c r="L158" s="16"/>
      <c r="M158" s="16"/>
      <c r="N158" s="16"/>
      <c r="O158" s="16"/>
      <c r="P158" s="16"/>
      <c r="Q158" s="79"/>
      <c r="R158" s="16"/>
    </row>
    <row r="159" spans="1:18" ht="15" customHeight="1">
      <c r="A159" s="363"/>
      <c r="B159" s="14" t="str">
        <f>'KIB C'!B147</f>
        <v>U P B</v>
      </c>
      <c r="C159" s="14"/>
      <c r="D159" s="14"/>
      <c r="E159" s="14"/>
      <c r="F159" s="15" t="s">
        <v>1</v>
      </c>
      <c r="G159" s="463" t="str">
        <f>'KIB C'!G147</f>
        <v>PKM KEL. UTAN KAYU SELATAN II</v>
      </c>
      <c r="H159" s="16"/>
      <c r="I159" s="464"/>
      <c r="J159" s="16"/>
      <c r="K159" s="16"/>
      <c r="L159" s="16"/>
      <c r="M159" s="16"/>
      <c r="N159" s="16"/>
      <c r="O159" s="16"/>
      <c r="P159" s="16"/>
      <c r="Q159" s="79"/>
      <c r="R159" s="16"/>
    </row>
    <row r="160" spans="1:18" ht="15" customHeight="1">
      <c r="A160" s="363"/>
      <c r="B160" s="14" t="str">
        <f>'KIB C'!B148</f>
        <v xml:space="preserve">NO. KODE LOKASI </v>
      </c>
      <c r="C160" s="14"/>
      <c r="D160" s="14"/>
      <c r="E160" s="14"/>
      <c r="F160" s="15" t="s">
        <v>1</v>
      </c>
      <c r="G160" s="463" t="str">
        <f>'KIB C'!G148</f>
        <v>11.09.05.07.01.08.57.04</v>
      </c>
      <c r="H160" s="16"/>
      <c r="I160" s="464"/>
      <c r="J160" s="16"/>
      <c r="K160" s="16"/>
      <c r="L160" s="16"/>
      <c r="M160" s="16"/>
      <c r="N160" s="16"/>
      <c r="O160" s="16"/>
      <c r="P160" s="16"/>
      <c r="Q160" s="79"/>
      <c r="R160" s="16"/>
    </row>
    <row r="161" spans="1:18" ht="6" customHeight="1"/>
    <row r="162" spans="1:18" ht="3" customHeight="1"/>
    <row r="163" spans="1:18" s="55" customFormat="1" ht="29.25" customHeight="1">
      <c r="A163" s="270"/>
      <c r="B163" s="1953" t="s">
        <v>10</v>
      </c>
      <c r="C163" s="1953"/>
      <c r="D163" s="1953"/>
      <c r="E163" s="1953"/>
      <c r="F163" s="1953"/>
      <c r="G163" s="1953" t="s">
        <v>11</v>
      </c>
      <c r="H163" s="1953"/>
      <c r="I163" s="1953"/>
      <c r="J163" s="1953" t="s">
        <v>15</v>
      </c>
      <c r="K163" s="1953" t="s">
        <v>13</v>
      </c>
      <c r="L163" s="1953" t="s">
        <v>700</v>
      </c>
      <c r="M163" s="1953" t="s">
        <v>701</v>
      </c>
      <c r="N163" s="1953" t="s">
        <v>16</v>
      </c>
      <c r="O163" s="1953" t="s">
        <v>702</v>
      </c>
      <c r="P163" s="1953" t="s">
        <v>12</v>
      </c>
      <c r="Q163" s="1953"/>
      <c r="R163" s="1953" t="s">
        <v>17</v>
      </c>
    </row>
    <row r="164" spans="1:18" s="55" customFormat="1" ht="29.25" customHeight="1">
      <c r="A164" s="270"/>
      <c r="B164" s="1953" t="s">
        <v>18</v>
      </c>
      <c r="C164" s="1953"/>
      <c r="D164" s="1953" t="s">
        <v>19</v>
      </c>
      <c r="E164" s="1953" t="s">
        <v>20</v>
      </c>
      <c r="F164" s="1953"/>
      <c r="G164" s="1953" t="s">
        <v>21</v>
      </c>
      <c r="H164" s="1953" t="s">
        <v>14</v>
      </c>
      <c r="I164" s="1953" t="s">
        <v>505</v>
      </c>
      <c r="J164" s="1953"/>
      <c r="K164" s="1953"/>
      <c r="L164" s="1953"/>
      <c r="M164" s="1953"/>
      <c r="N164" s="1953"/>
      <c r="O164" s="1953"/>
      <c r="P164" s="1953"/>
      <c r="Q164" s="1953"/>
      <c r="R164" s="1953"/>
    </row>
    <row r="165" spans="1:18" s="55" customFormat="1" ht="29.25" customHeight="1">
      <c r="A165" s="270"/>
      <c r="B165" s="1953"/>
      <c r="C165" s="1953"/>
      <c r="D165" s="1953"/>
      <c r="E165" s="1953"/>
      <c r="F165" s="1953"/>
      <c r="G165" s="1953"/>
      <c r="H165" s="1953"/>
      <c r="I165" s="1953"/>
      <c r="J165" s="1953"/>
      <c r="K165" s="1953"/>
      <c r="L165" s="1953"/>
      <c r="M165" s="1953"/>
      <c r="N165" s="1953"/>
      <c r="O165" s="1953"/>
      <c r="P165" s="177" t="s">
        <v>22</v>
      </c>
      <c r="Q165" s="88" t="s">
        <v>23</v>
      </c>
      <c r="R165" s="1953"/>
    </row>
    <row r="166" spans="1:18" s="55" customFormat="1" ht="20.100000000000001" customHeight="1">
      <c r="A166" s="270"/>
      <c r="B166" s="1956" t="s">
        <v>24</v>
      </c>
      <c r="C166" s="1956"/>
      <c r="D166" s="179" t="s">
        <v>25</v>
      </c>
      <c r="E166" s="1956" t="s">
        <v>26</v>
      </c>
      <c r="F166" s="1956"/>
      <c r="G166" s="179" t="s">
        <v>27</v>
      </c>
      <c r="H166" s="179" t="s">
        <v>28</v>
      </c>
      <c r="I166" s="179" t="s">
        <v>29</v>
      </c>
      <c r="J166" s="179" t="s">
        <v>30</v>
      </c>
      <c r="K166" s="179" t="s">
        <v>31</v>
      </c>
      <c r="L166" s="179" t="s">
        <v>32</v>
      </c>
      <c r="M166" s="179" t="s">
        <v>33</v>
      </c>
      <c r="N166" s="179" t="s">
        <v>34</v>
      </c>
      <c r="O166" s="179" t="s">
        <v>35</v>
      </c>
      <c r="P166" s="179" t="s">
        <v>36</v>
      </c>
      <c r="Q166" s="89" t="s">
        <v>37</v>
      </c>
      <c r="R166" s="179" t="s">
        <v>38</v>
      </c>
    </row>
    <row r="167" spans="1:18" s="55" customFormat="1" ht="12.75" customHeight="1">
      <c r="A167" s="270"/>
      <c r="B167" s="1956"/>
      <c r="C167" s="1956"/>
      <c r="D167" s="1956"/>
      <c r="E167" s="1957"/>
      <c r="F167" s="1957"/>
      <c r="G167" s="1956"/>
      <c r="H167" s="1956"/>
      <c r="I167" s="1956"/>
      <c r="J167" s="1956"/>
      <c r="K167" s="1956"/>
      <c r="L167" s="1956"/>
      <c r="M167" s="1956"/>
      <c r="N167" s="1956"/>
      <c r="O167" s="1956"/>
      <c r="P167" s="1956"/>
      <c r="Q167" s="1956"/>
      <c r="R167" s="1956"/>
    </row>
    <row r="168" spans="1:18" s="362" customFormat="1" ht="5.25" customHeight="1">
      <c r="B168" s="1958"/>
      <c r="C168" s="1958"/>
      <c r="D168" s="1113"/>
      <c r="E168" s="1113"/>
      <c r="F168" s="268"/>
      <c r="G168" s="552"/>
      <c r="H168" s="1114"/>
      <c r="I168" s="1114"/>
      <c r="J168" s="1114"/>
      <c r="K168" s="1114"/>
      <c r="L168" s="554"/>
      <c r="M168" s="550"/>
      <c r="N168" s="550"/>
      <c r="O168" s="550"/>
      <c r="P168" s="560"/>
      <c r="Q168" s="1115"/>
      <c r="R168" s="550"/>
    </row>
    <row r="169" spans="1:18" s="362" customFormat="1" ht="21" customHeight="1">
      <c r="B169" s="1952">
        <v>1</v>
      </c>
      <c r="C169" s="1952"/>
      <c r="D169" s="1111" t="s">
        <v>169</v>
      </c>
      <c r="E169" s="1111"/>
      <c r="F169" s="262"/>
      <c r="G169" s="521" t="s">
        <v>170</v>
      </c>
      <c r="H169" s="273" t="s">
        <v>42</v>
      </c>
      <c r="I169" s="273"/>
      <c r="J169" s="275"/>
      <c r="K169" s="273" t="s">
        <v>44</v>
      </c>
      <c r="L169" s="274">
        <v>2008</v>
      </c>
      <c r="M169" s="275"/>
      <c r="N169" s="275"/>
      <c r="O169" s="275" t="s">
        <v>45</v>
      </c>
      <c r="P169" s="276">
        <v>1</v>
      </c>
      <c r="Q169" s="257">
        <v>674643</v>
      </c>
      <c r="R169" s="275"/>
    </row>
    <row r="170" spans="1:18" s="362" customFormat="1" ht="21" customHeight="1">
      <c r="B170" s="1952">
        <v>2</v>
      </c>
      <c r="C170" s="1952"/>
      <c r="D170" s="1111" t="s">
        <v>51</v>
      </c>
      <c r="E170" s="1111"/>
      <c r="F170" s="262"/>
      <c r="G170" s="521" t="s">
        <v>53</v>
      </c>
      <c r="H170" s="273" t="s">
        <v>42</v>
      </c>
      <c r="I170" s="273"/>
      <c r="J170" s="273"/>
      <c r="K170" s="273" t="s">
        <v>44</v>
      </c>
      <c r="L170" s="274">
        <v>2008</v>
      </c>
      <c r="M170" s="275"/>
      <c r="N170" s="275"/>
      <c r="O170" s="275" t="s">
        <v>45</v>
      </c>
      <c r="P170" s="276">
        <v>1</v>
      </c>
      <c r="Q170" s="257">
        <v>1424643</v>
      </c>
      <c r="R170" s="275"/>
    </row>
    <row r="171" spans="1:18" s="362" customFormat="1" ht="21" customHeight="1">
      <c r="B171" s="1952">
        <v>3</v>
      </c>
      <c r="C171" s="1952"/>
      <c r="D171" s="1111" t="s">
        <v>54</v>
      </c>
      <c r="E171" s="1111"/>
      <c r="F171" s="262"/>
      <c r="G171" s="521" t="s">
        <v>56</v>
      </c>
      <c r="H171" s="533" t="s">
        <v>61</v>
      </c>
      <c r="I171" s="273"/>
      <c r="J171" s="273"/>
      <c r="K171" s="273" t="s">
        <v>44</v>
      </c>
      <c r="L171" s="274">
        <v>2008</v>
      </c>
      <c r="M171" s="275"/>
      <c r="N171" s="275"/>
      <c r="O171" s="275" t="s">
        <v>45</v>
      </c>
      <c r="P171" s="276">
        <v>1</v>
      </c>
      <c r="Q171" s="257">
        <v>561840</v>
      </c>
      <c r="R171" s="275"/>
    </row>
    <row r="172" spans="1:18" s="362" customFormat="1" ht="21" customHeight="1">
      <c r="B172" s="1952">
        <v>4</v>
      </c>
      <c r="C172" s="1952"/>
      <c r="D172" s="1111" t="s">
        <v>46</v>
      </c>
      <c r="E172" s="1111"/>
      <c r="F172" s="262"/>
      <c r="G172" s="521" t="s">
        <v>48</v>
      </c>
      <c r="H172" s="533" t="s">
        <v>42</v>
      </c>
      <c r="I172" s="273"/>
      <c r="J172" s="273"/>
      <c r="K172" s="273" t="s">
        <v>190</v>
      </c>
      <c r="L172" s="274">
        <v>2008</v>
      </c>
      <c r="M172" s="275"/>
      <c r="N172" s="275"/>
      <c r="O172" s="275" t="s">
        <v>45</v>
      </c>
      <c r="P172" s="276">
        <v>1</v>
      </c>
      <c r="Q172" s="257">
        <v>298000</v>
      </c>
      <c r="R172" s="275"/>
    </row>
    <row r="173" spans="1:18" s="362" customFormat="1" ht="21" customHeight="1">
      <c r="B173" s="1952">
        <v>5</v>
      </c>
      <c r="C173" s="1952"/>
      <c r="D173" s="1111" t="s">
        <v>142</v>
      </c>
      <c r="E173" s="1111"/>
      <c r="F173" s="262"/>
      <c r="G173" s="521" t="s">
        <v>143</v>
      </c>
      <c r="H173" s="533" t="s">
        <v>399</v>
      </c>
      <c r="I173" s="273"/>
      <c r="J173" s="273"/>
      <c r="K173" s="273" t="s">
        <v>44</v>
      </c>
      <c r="L173" s="274">
        <v>2008</v>
      </c>
      <c r="M173" s="275"/>
      <c r="N173" s="275"/>
      <c r="O173" s="275" t="s">
        <v>242</v>
      </c>
      <c r="P173" s="276">
        <v>1</v>
      </c>
      <c r="Q173" s="257">
        <v>792000</v>
      </c>
      <c r="R173" s="275"/>
    </row>
    <row r="174" spans="1:18" s="362" customFormat="1" ht="14.1" customHeight="1">
      <c r="B174" s="1952">
        <v>6</v>
      </c>
      <c r="C174" s="1952"/>
      <c r="D174" s="1111" t="s">
        <v>134</v>
      </c>
      <c r="E174" s="1111"/>
      <c r="F174" s="262"/>
      <c r="G174" s="521" t="s">
        <v>135</v>
      </c>
      <c r="H174" s="273" t="s">
        <v>645</v>
      </c>
      <c r="I174" s="273"/>
      <c r="J174" s="273"/>
      <c r="K174" s="273" t="s">
        <v>44</v>
      </c>
      <c r="L174" s="274">
        <v>2009</v>
      </c>
      <c r="M174" s="275"/>
      <c r="N174" s="275"/>
      <c r="O174" s="275"/>
      <c r="P174" s="276">
        <v>2</v>
      </c>
      <c r="Q174" s="257">
        <v>188336</v>
      </c>
      <c r="R174" s="275"/>
    </row>
    <row r="175" spans="1:18" s="362" customFormat="1" ht="14.1" customHeight="1">
      <c r="B175" s="1952">
        <v>7</v>
      </c>
      <c r="C175" s="1952"/>
      <c r="D175" s="1111"/>
      <c r="E175" s="1111"/>
      <c r="F175" s="262"/>
      <c r="G175" s="521" t="s">
        <v>1197</v>
      </c>
      <c r="H175" s="273" t="s">
        <v>42</v>
      </c>
      <c r="I175" s="273"/>
      <c r="J175" s="273"/>
      <c r="K175" s="273" t="s">
        <v>44</v>
      </c>
      <c r="L175" s="274">
        <v>2008</v>
      </c>
      <c r="M175" s="275"/>
      <c r="N175" s="275"/>
      <c r="O175" s="275" t="s">
        <v>242</v>
      </c>
      <c r="P175" s="276">
        <v>1</v>
      </c>
      <c r="Q175" s="257">
        <v>1500000</v>
      </c>
      <c r="R175" s="275"/>
    </row>
    <row r="176" spans="1:18" s="362" customFormat="1" ht="14.1" customHeight="1">
      <c r="B176" s="1952">
        <v>8</v>
      </c>
      <c r="C176" s="1952"/>
      <c r="D176" s="1111"/>
      <c r="E176" s="1111"/>
      <c r="F176" s="262"/>
      <c r="G176" s="521" t="s">
        <v>380</v>
      </c>
      <c r="H176" s="273" t="s">
        <v>42</v>
      </c>
      <c r="I176" s="273"/>
      <c r="J176" s="275"/>
      <c r="K176" s="273" t="s">
        <v>44</v>
      </c>
      <c r="L176" s="274">
        <v>2008</v>
      </c>
      <c r="M176" s="275"/>
      <c r="N176" s="275"/>
      <c r="O176" s="275" t="s">
        <v>45</v>
      </c>
      <c r="P176" s="276">
        <v>1</v>
      </c>
      <c r="Q176" s="257">
        <v>150000</v>
      </c>
      <c r="R176" s="275"/>
    </row>
    <row r="177" spans="1:18" s="362" customFormat="1" ht="14.1" customHeight="1">
      <c r="B177" s="1952">
        <v>9</v>
      </c>
      <c r="C177" s="1952"/>
      <c r="D177" s="1111"/>
      <c r="E177" s="1111"/>
      <c r="F177" s="262"/>
      <c r="G177" s="521" t="s">
        <v>170</v>
      </c>
      <c r="H177" s="273" t="s">
        <v>1204</v>
      </c>
      <c r="I177" s="273"/>
      <c r="J177" s="275"/>
      <c r="K177" s="273" t="s">
        <v>44</v>
      </c>
      <c r="L177" s="274">
        <v>2010</v>
      </c>
      <c r="M177" s="275"/>
      <c r="N177" s="275"/>
      <c r="O177" s="275" t="s">
        <v>45</v>
      </c>
      <c r="P177" s="276">
        <v>1</v>
      </c>
      <c r="Q177" s="257">
        <v>1320000</v>
      </c>
      <c r="R177" s="275"/>
    </row>
    <row r="178" spans="1:18" s="362" customFormat="1" ht="14.1" hidden="1" customHeight="1">
      <c r="B178" s="1952"/>
      <c r="C178" s="1952"/>
      <c r="D178" s="1111"/>
      <c r="E178" s="1111"/>
      <c r="F178" s="262"/>
      <c r="G178" s="521"/>
      <c r="H178" s="273"/>
      <c r="I178" s="273"/>
      <c r="J178" s="273"/>
      <c r="K178" s="273"/>
      <c r="L178" s="274"/>
      <c r="M178" s="275"/>
      <c r="N178" s="275"/>
      <c r="O178" s="275"/>
      <c r="P178" s="276"/>
      <c r="Q178" s="257"/>
      <c r="R178" s="275"/>
    </row>
    <row r="179" spans="1:18" s="772" customFormat="1" ht="14.1" hidden="1" customHeight="1">
      <c r="B179" s="1952"/>
      <c r="C179" s="1952"/>
      <c r="D179" s="817"/>
      <c r="E179" s="817"/>
      <c r="F179" s="776"/>
      <c r="G179" s="777"/>
      <c r="H179" s="783"/>
      <c r="I179" s="783"/>
      <c r="J179" s="783"/>
      <c r="K179" s="783"/>
      <c r="L179" s="780"/>
      <c r="M179" s="783"/>
      <c r="N179" s="775"/>
      <c r="O179" s="775"/>
      <c r="P179" s="785"/>
      <c r="Q179" s="827"/>
      <c r="R179" s="828"/>
    </row>
    <row r="180" spans="1:18" s="362" customFormat="1" ht="14.1" hidden="1" customHeight="1">
      <c r="B180" s="1952"/>
      <c r="C180" s="1952"/>
      <c r="D180" s="1111"/>
      <c r="E180" s="1111"/>
      <c r="F180" s="262"/>
      <c r="G180" s="521"/>
      <c r="H180" s="273"/>
      <c r="I180" s="273"/>
      <c r="J180" s="783"/>
      <c r="K180" s="783"/>
      <c r="L180" s="780"/>
      <c r="M180" s="275"/>
      <c r="N180" s="275"/>
      <c r="O180" s="275"/>
      <c r="P180" s="276"/>
      <c r="Q180" s="257"/>
      <c r="R180" s="275"/>
    </row>
    <row r="181" spans="1:18" s="362" customFormat="1" ht="14.1" hidden="1" customHeight="1">
      <c r="B181" s="1952"/>
      <c r="C181" s="1952"/>
      <c r="D181" s="1111"/>
      <c r="E181" s="1111"/>
      <c r="F181" s="262"/>
      <c r="G181" s="521"/>
      <c r="H181" s="272"/>
      <c r="I181" s="273"/>
      <c r="J181" s="783"/>
      <c r="K181" s="783"/>
      <c r="L181" s="780"/>
      <c r="M181" s="275"/>
      <c r="N181" s="275"/>
      <c r="O181" s="275"/>
      <c r="P181" s="276"/>
      <c r="Q181" s="257"/>
      <c r="R181" s="275"/>
    </row>
    <row r="182" spans="1:18" s="528" customFormat="1" ht="14.1" hidden="1" customHeight="1">
      <c r="B182" s="1952"/>
      <c r="C182" s="1952"/>
      <c r="D182" s="1111"/>
      <c r="E182" s="1111"/>
      <c r="F182" s="262"/>
      <c r="G182" s="521"/>
      <c r="H182" s="272"/>
      <c r="I182" s="273"/>
      <c r="J182" s="783"/>
      <c r="K182" s="783"/>
      <c r="L182" s="780"/>
      <c r="M182" s="275"/>
      <c r="N182" s="275"/>
      <c r="O182" s="275"/>
      <c r="P182" s="276"/>
      <c r="Q182" s="257"/>
      <c r="R182" s="531"/>
    </row>
    <row r="183" spans="1:18" s="528" customFormat="1" ht="14.1" hidden="1" customHeight="1">
      <c r="B183" s="1952"/>
      <c r="C183" s="1952"/>
      <c r="D183" s="1111"/>
      <c r="E183" s="1111"/>
      <c r="F183" s="262"/>
      <c r="G183" s="777"/>
      <c r="H183" s="783"/>
      <c r="I183" s="783"/>
      <c r="J183" s="783"/>
      <c r="K183" s="783"/>
      <c r="L183" s="780"/>
      <c r="M183" s="783"/>
      <c r="N183" s="775"/>
      <c r="O183" s="775"/>
      <c r="P183" s="785"/>
      <c r="Q183" s="827"/>
      <c r="R183" s="275"/>
    </row>
    <row r="184" spans="1:18" s="528" customFormat="1" ht="14.1" hidden="1" customHeight="1">
      <c r="B184" s="1952"/>
      <c r="C184" s="1952"/>
      <c r="D184" s="1111"/>
      <c r="E184" s="1111"/>
      <c r="F184" s="262"/>
      <c r="G184" s="777"/>
      <c r="H184" s="783"/>
      <c r="I184" s="783"/>
      <c r="J184" s="783"/>
      <c r="K184" s="783"/>
      <c r="L184" s="780"/>
      <c r="M184" s="783"/>
      <c r="N184" s="775"/>
      <c r="O184" s="775"/>
      <c r="P184" s="785"/>
      <c r="Q184" s="827"/>
      <c r="R184" s="828"/>
    </row>
    <row r="185" spans="1:18" s="362" customFormat="1" ht="20.100000000000001" hidden="1" customHeight="1">
      <c r="B185" s="1952"/>
      <c r="C185" s="1952"/>
      <c r="D185" s="1111"/>
      <c r="E185" s="1111"/>
      <c r="F185" s="262"/>
      <c r="G185" s="521"/>
      <c r="H185" s="272"/>
      <c r="I185" s="273"/>
      <c r="J185" s="273"/>
      <c r="K185" s="273"/>
      <c r="L185" s="274"/>
      <c r="M185" s="275"/>
      <c r="N185" s="275"/>
      <c r="O185" s="275"/>
      <c r="P185" s="276"/>
      <c r="Q185" s="257"/>
      <c r="R185" s="275"/>
    </row>
    <row r="186" spans="1:18" s="529" customFormat="1" ht="21" hidden="1" customHeight="1">
      <c r="A186" s="362"/>
      <c r="B186" s="1952"/>
      <c r="C186" s="1952"/>
      <c r="D186" s="1111"/>
      <c r="E186" s="1111"/>
      <c r="F186" s="262"/>
      <c r="G186" s="521"/>
      <c r="H186" s="273"/>
      <c r="I186" s="275"/>
      <c r="J186" s="273"/>
      <c r="K186" s="273"/>
      <c r="L186" s="274"/>
      <c r="M186" s="275"/>
      <c r="N186" s="534"/>
      <c r="O186" s="275"/>
      <c r="P186" s="276"/>
      <c r="Q186" s="281"/>
      <c r="R186" s="275"/>
    </row>
    <row r="187" spans="1:18" s="362" customFormat="1" ht="9" customHeight="1">
      <c r="B187" s="1943"/>
      <c r="C187" s="1943"/>
      <c r="D187" s="1112"/>
      <c r="E187" s="1112"/>
      <c r="F187" s="265"/>
      <c r="G187" s="525"/>
      <c r="H187" s="1108"/>
      <c r="I187" s="535"/>
      <c r="J187" s="535"/>
      <c r="K187" s="535"/>
      <c r="L187" s="1109"/>
      <c r="M187" s="536"/>
      <c r="N187" s="536"/>
      <c r="O187" s="536"/>
      <c r="P187" s="506"/>
      <c r="Q187" s="1110"/>
      <c r="R187" s="1108"/>
    </row>
    <row r="188" spans="1:18" s="362" customFormat="1" ht="20.100000000000001" customHeight="1">
      <c r="B188" s="537"/>
      <c r="C188" s="537"/>
      <c r="G188" s="538"/>
      <c r="H188" s="539"/>
      <c r="I188" s="540"/>
      <c r="J188" s="540"/>
      <c r="K188" s="540"/>
      <c r="L188" s="541"/>
      <c r="M188" s="1944" t="s">
        <v>724</v>
      </c>
      <c r="N188" s="1945"/>
      <c r="O188" s="1946"/>
      <c r="P188" s="561">
        <f>SUM(P168:P187)</f>
        <v>10</v>
      </c>
      <c r="Q188" s="562">
        <f>SUM(Q168:Q187)</f>
        <v>6909462</v>
      </c>
      <c r="R188" s="539"/>
    </row>
    <row r="190" spans="1:18" s="873" customFormat="1" ht="18.75" customHeight="1">
      <c r="B190" s="1091"/>
      <c r="D190" s="1939" t="str">
        <f>'B - UKS II'!D100:G100</f>
        <v>MENGETAHUI ,</v>
      </c>
      <c r="E190" s="1939"/>
      <c r="F190" s="1939"/>
      <c r="G190" s="1939"/>
      <c r="H190" s="1092"/>
      <c r="I190" s="1896"/>
      <c r="J190" s="1951"/>
      <c r="K190" s="1951"/>
      <c r="L190" s="1093"/>
      <c r="M190" s="1896" t="str">
        <f>'B - UKS II'!M100:P100</f>
        <v>Jakarta, 1 Juli 2015</v>
      </c>
      <c r="N190" s="1896"/>
      <c r="O190" s="1896"/>
      <c r="P190" s="1896"/>
      <c r="Q190" s="1094"/>
      <c r="R190" s="1095"/>
    </row>
    <row r="191" spans="1:18" s="873" customFormat="1" ht="18.75" customHeight="1">
      <c r="B191" s="1091"/>
      <c r="D191" s="1948" t="str">
        <f>'B - UKS II'!D101:G101</f>
        <v>Ka. Pkm Kel. Utan Kayu Selatan II</v>
      </c>
      <c r="E191" s="1948"/>
      <c r="F191" s="1948"/>
      <c r="G191" s="1948"/>
      <c r="H191" s="1096"/>
      <c r="I191" s="1097"/>
      <c r="J191" s="1097"/>
      <c r="K191" s="1097"/>
      <c r="L191" s="1093"/>
      <c r="M191" s="1896" t="str">
        <f>'B - UKS II'!M101:P101</f>
        <v>Pengurus Barang</v>
      </c>
      <c r="N191" s="1897"/>
      <c r="O191" s="1897"/>
      <c r="P191" s="1897"/>
      <c r="Q191" s="1094"/>
      <c r="R191" s="1095"/>
    </row>
    <row r="192" spans="1:18" s="873" customFormat="1" ht="9" customHeight="1">
      <c r="B192" s="1091"/>
      <c r="D192" s="1098"/>
      <c r="E192" s="1098"/>
      <c r="F192" s="1098"/>
      <c r="G192" s="1098"/>
      <c r="H192" s="1096"/>
      <c r="I192" s="1097"/>
      <c r="J192" s="1097"/>
      <c r="K192" s="1097"/>
      <c r="L192" s="1093"/>
      <c r="M192" s="1099"/>
      <c r="N192" s="1100"/>
      <c r="O192" s="1100"/>
      <c r="P192" s="1100"/>
      <c r="Q192" s="1094"/>
      <c r="R192" s="1095"/>
    </row>
    <row r="193" spans="1:18" s="873" customFormat="1" ht="24" customHeight="1">
      <c r="B193" s="1091"/>
      <c r="D193" s="1949"/>
      <c r="E193" s="1949"/>
      <c r="F193" s="1949"/>
      <c r="G193" s="1949"/>
      <c r="H193" s="1101"/>
      <c r="I193" s="1102"/>
      <c r="J193" s="1102"/>
      <c r="K193" s="1102"/>
      <c r="L193" s="1093"/>
      <c r="M193" s="1904"/>
      <c r="N193" s="1904"/>
      <c r="O193" s="1904"/>
      <c r="P193" s="1904"/>
      <c r="Q193" s="1094"/>
      <c r="R193" s="1095"/>
    </row>
    <row r="194" spans="1:18" s="873" customFormat="1" ht="18.75" customHeight="1">
      <c r="B194" s="1103"/>
      <c r="D194" s="1950" t="str">
        <f>'B - UKS II'!D104:G104</f>
        <v>Drg. Budi Suryoningsih</v>
      </c>
      <c r="E194" s="1950"/>
      <c r="F194" s="1950"/>
      <c r="G194" s="1950"/>
      <c r="H194" s="1104"/>
      <c r="I194" s="1105"/>
      <c r="J194" s="1105"/>
      <c r="K194" s="1105"/>
      <c r="L194" s="1093"/>
      <c r="M194" s="1905" t="str">
        <f>'B - UKS II'!M104:P104</f>
        <v xml:space="preserve"> Yesni Syarbaini</v>
      </c>
      <c r="N194" s="1905"/>
      <c r="O194" s="1905"/>
      <c r="P194" s="1905"/>
      <c r="Q194" s="1094"/>
      <c r="R194" s="1095"/>
    </row>
    <row r="195" spans="1:18" s="873" customFormat="1" ht="18.75" customHeight="1">
      <c r="B195" s="1091"/>
      <c r="D195" s="1947" t="str">
        <f>'B - UKS II'!D105:G105</f>
        <v>NIP. 1965 1224 1993 02 2001</v>
      </c>
      <c r="E195" s="1947"/>
      <c r="F195" s="1947"/>
      <c r="G195" s="1947"/>
      <c r="H195" s="1106"/>
      <c r="I195" s="1107"/>
      <c r="J195" s="1107"/>
      <c r="K195" s="1107"/>
      <c r="L195" s="1093"/>
      <c r="M195" s="1907" t="str">
        <f>'B - UKS II'!M105:P105</f>
        <v>NIP. 196912231990032005</v>
      </c>
      <c r="N195" s="1907"/>
      <c r="O195" s="1907"/>
      <c r="P195" s="1907"/>
      <c r="Q195" s="1094"/>
      <c r="R195" s="1095"/>
    </row>
    <row r="200" spans="1:18" ht="22.5" customHeight="1">
      <c r="A200" s="460"/>
      <c r="B200" s="1954" t="s">
        <v>1137</v>
      </c>
      <c r="C200" s="1954"/>
      <c r="D200" s="1954"/>
      <c r="E200" s="1954"/>
      <c r="F200" s="1954"/>
      <c r="G200" s="1954"/>
      <c r="H200" s="1954"/>
      <c r="I200" s="1954"/>
      <c r="J200" s="1954"/>
      <c r="K200" s="1954"/>
      <c r="L200" s="1954"/>
      <c r="M200" s="1954"/>
      <c r="N200" s="1954"/>
      <c r="O200" s="1954"/>
      <c r="P200" s="1954"/>
      <c r="Q200" s="1954"/>
      <c r="R200" s="1954"/>
    </row>
    <row r="201" spans="1:18" ht="20.100000000000001" customHeight="1">
      <c r="A201" s="363"/>
      <c r="B201" s="1955" t="s">
        <v>706</v>
      </c>
      <c r="C201" s="1955"/>
      <c r="D201" s="1955"/>
      <c r="E201" s="1955"/>
      <c r="F201" s="1955"/>
      <c r="G201" s="1955"/>
      <c r="H201" s="1955"/>
      <c r="I201" s="1955"/>
      <c r="J201" s="1955"/>
      <c r="K201" s="1955"/>
      <c r="L201" s="1955"/>
      <c r="M201" s="1955"/>
      <c r="N201" s="1955"/>
      <c r="O201" s="1955"/>
      <c r="P201" s="1955"/>
      <c r="Q201" s="1955"/>
      <c r="R201" s="1955"/>
    </row>
    <row r="202" spans="1:18" ht="20.100000000000001" customHeight="1">
      <c r="A202" s="363"/>
      <c r="B202" s="1959" t="s">
        <v>707</v>
      </c>
      <c r="C202" s="1959"/>
      <c r="D202" s="1959"/>
      <c r="E202" s="1959"/>
      <c r="F202" s="1959"/>
      <c r="G202" s="1959"/>
      <c r="H202" s="1959"/>
      <c r="I202" s="1959"/>
      <c r="J202" s="1959"/>
      <c r="K202" s="1959"/>
      <c r="L202" s="1959"/>
      <c r="M202" s="1959"/>
      <c r="N202" s="1959"/>
      <c r="O202" s="1959"/>
      <c r="P202" s="1959"/>
      <c r="Q202" s="1959"/>
      <c r="R202" s="1959"/>
    </row>
    <row r="203" spans="1:18" ht="15" customHeight="1">
      <c r="A203" s="363"/>
      <c r="B203" s="14" t="str">
        <f>'KIB C'!B177</f>
        <v>Provinsi</v>
      </c>
      <c r="C203" s="14"/>
      <c r="D203" s="14"/>
      <c r="E203" s="14"/>
      <c r="F203" s="15" t="s">
        <v>1</v>
      </c>
      <c r="G203" s="463" t="str">
        <f>'KIB C'!G177</f>
        <v>DAERAH KHUSUS IBUKOTA JAKARTA</v>
      </c>
      <c r="H203" s="16"/>
      <c r="I203" s="464"/>
      <c r="J203" s="16"/>
      <c r="K203" s="16"/>
      <c r="L203" s="16"/>
      <c r="M203" s="16"/>
      <c r="N203" s="16"/>
      <c r="O203" s="16"/>
      <c r="P203" s="16"/>
      <c r="Q203" s="79"/>
      <c r="R203" s="16"/>
    </row>
    <row r="204" spans="1:18" ht="15" customHeight="1">
      <c r="A204" s="363"/>
      <c r="B204" s="14" t="str">
        <f>'KIB C'!B178</f>
        <v>Kab./Kota</v>
      </c>
      <c r="C204" s="14"/>
      <c r="D204" s="14"/>
      <c r="E204" s="14"/>
      <c r="F204" s="15" t="s">
        <v>1</v>
      </c>
      <c r="G204" s="463" t="str">
        <f>'KIB C'!G178</f>
        <v>KOTA JAKARTA TIMUR</v>
      </c>
      <c r="H204" s="16"/>
      <c r="I204" s="464"/>
      <c r="J204" s="16"/>
      <c r="K204" s="16"/>
      <c r="L204" s="16"/>
      <c r="M204" s="16"/>
      <c r="N204" s="16"/>
      <c r="O204" s="16"/>
      <c r="P204" s="16"/>
      <c r="Q204" s="79"/>
      <c r="R204" s="16"/>
    </row>
    <row r="205" spans="1:18" ht="15" customHeight="1">
      <c r="A205" s="363"/>
      <c r="B205" s="14" t="str">
        <f>'KIB C'!B179</f>
        <v>Bidang</v>
      </c>
      <c r="C205" s="14"/>
      <c r="D205" s="14"/>
      <c r="E205" s="14"/>
      <c r="F205" s="15" t="s">
        <v>1</v>
      </c>
      <c r="G205" s="463" t="str">
        <f>'KIB C'!G179</f>
        <v>BIDANG KESEHATAN</v>
      </c>
      <c r="H205" s="16"/>
      <c r="I205" s="464"/>
      <c r="J205" s="16"/>
      <c r="K205" s="16"/>
      <c r="L205" s="16"/>
      <c r="M205" s="16"/>
      <c r="N205" s="16"/>
      <c r="O205" s="16"/>
      <c r="P205" s="16"/>
      <c r="Q205" s="79"/>
      <c r="R205" s="16"/>
    </row>
    <row r="206" spans="1:18" ht="15" customHeight="1">
      <c r="A206" s="363"/>
      <c r="B206" s="14" t="str">
        <f>'KIB C'!B180</f>
        <v>Unit Organisasi</v>
      </c>
      <c r="C206" s="14"/>
      <c r="D206" s="14"/>
      <c r="E206" s="14"/>
      <c r="F206" s="15" t="s">
        <v>1</v>
      </c>
      <c r="G206" s="463" t="str">
        <f>'KIB C'!G180</f>
        <v>SUDIN KESEHATAN MASYARAKAT</v>
      </c>
      <c r="H206" s="16"/>
      <c r="I206" s="464"/>
      <c r="J206" s="16"/>
      <c r="K206" s="16"/>
      <c r="L206" s="16"/>
      <c r="M206" s="16"/>
      <c r="N206" s="16"/>
      <c r="O206" s="16"/>
      <c r="P206" s="16"/>
      <c r="Q206" s="79"/>
      <c r="R206" s="16"/>
    </row>
    <row r="207" spans="1:18" ht="15" customHeight="1">
      <c r="A207" s="363"/>
      <c r="B207" s="14" t="str">
        <f>'KIB C'!B181</f>
        <v>Sub Unit Organisasi</v>
      </c>
      <c r="C207" s="14"/>
      <c r="D207" s="14"/>
      <c r="E207" s="14"/>
      <c r="F207" s="15" t="s">
        <v>1</v>
      </c>
      <c r="G207" s="463" t="str">
        <f>'KIB C'!G181</f>
        <v>PKM KEC. MATRAMAN</v>
      </c>
      <c r="H207" s="16"/>
      <c r="I207" s="464"/>
      <c r="J207" s="16"/>
      <c r="K207" s="16"/>
      <c r="L207" s="16"/>
      <c r="M207" s="16"/>
      <c r="N207" s="16"/>
      <c r="O207" s="16"/>
      <c r="P207" s="16"/>
      <c r="Q207" s="79"/>
      <c r="R207" s="16"/>
    </row>
    <row r="208" spans="1:18" ht="15" customHeight="1">
      <c r="A208" s="363"/>
      <c r="B208" s="14" t="str">
        <f>'KIB C'!B182</f>
        <v>U P B</v>
      </c>
      <c r="C208" s="14"/>
      <c r="D208" s="14"/>
      <c r="E208" s="14"/>
      <c r="F208" s="15" t="s">
        <v>1</v>
      </c>
      <c r="G208" s="463" t="str">
        <f>'KIB C'!G182</f>
        <v>PKM KEL. UTAN KAYU UTARA</v>
      </c>
      <c r="H208" s="16"/>
      <c r="I208" s="464"/>
      <c r="J208" s="16"/>
      <c r="K208" s="16"/>
      <c r="L208" s="16"/>
      <c r="M208" s="16"/>
      <c r="N208" s="16"/>
      <c r="O208" s="16"/>
      <c r="P208" s="16"/>
      <c r="Q208" s="79"/>
      <c r="R208" s="16"/>
    </row>
    <row r="209" spans="1:18" ht="15" customHeight="1">
      <c r="A209" s="363"/>
      <c r="B209" s="14" t="str">
        <f>'KIB C'!B183</f>
        <v xml:space="preserve">NO. KODE LOKASI </v>
      </c>
      <c r="C209" s="14"/>
      <c r="D209" s="14"/>
      <c r="E209" s="14"/>
      <c r="F209" s="15" t="s">
        <v>1</v>
      </c>
      <c r="G209" s="463" t="str">
        <f>'KIB C'!G183</f>
        <v>11.09.05.07.01.08.57.05</v>
      </c>
      <c r="H209" s="16"/>
      <c r="I209" s="464"/>
      <c r="J209" s="16"/>
      <c r="K209" s="16"/>
      <c r="L209" s="16"/>
      <c r="M209" s="16"/>
      <c r="N209" s="16"/>
      <c r="O209" s="16"/>
      <c r="P209" s="16"/>
      <c r="Q209" s="79"/>
      <c r="R209" s="16"/>
    </row>
    <row r="210" spans="1:18" ht="6" customHeight="1"/>
    <row r="211" spans="1:18" ht="3" customHeight="1"/>
    <row r="212" spans="1:18" s="55" customFormat="1" ht="29.25" customHeight="1">
      <c r="A212" s="270"/>
      <c r="B212" s="1953" t="s">
        <v>10</v>
      </c>
      <c r="C212" s="1953"/>
      <c r="D212" s="1953"/>
      <c r="E212" s="1953"/>
      <c r="F212" s="1953"/>
      <c r="G212" s="1953" t="s">
        <v>11</v>
      </c>
      <c r="H212" s="1953"/>
      <c r="I212" s="1953"/>
      <c r="J212" s="1953" t="s">
        <v>15</v>
      </c>
      <c r="K212" s="1953" t="s">
        <v>13</v>
      </c>
      <c r="L212" s="1953" t="s">
        <v>700</v>
      </c>
      <c r="M212" s="1953" t="s">
        <v>701</v>
      </c>
      <c r="N212" s="1953" t="s">
        <v>16</v>
      </c>
      <c r="O212" s="1953" t="s">
        <v>702</v>
      </c>
      <c r="P212" s="1953" t="s">
        <v>12</v>
      </c>
      <c r="Q212" s="1953"/>
      <c r="R212" s="1953" t="s">
        <v>17</v>
      </c>
    </row>
    <row r="213" spans="1:18" s="55" customFormat="1" ht="29.25" customHeight="1">
      <c r="A213" s="270"/>
      <c r="B213" s="1953" t="s">
        <v>18</v>
      </c>
      <c r="C213" s="1953"/>
      <c r="D213" s="1953" t="s">
        <v>19</v>
      </c>
      <c r="E213" s="1953" t="s">
        <v>20</v>
      </c>
      <c r="F213" s="1953"/>
      <c r="G213" s="1953" t="s">
        <v>21</v>
      </c>
      <c r="H213" s="1953" t="s">
        <v>14</v>
      </c>
      <c r="I213" s="1953" t="s">
        <v>505</v>
      </c>
      <c r="J213" s="1953"/>
      <c r="K213" s="1953"/>
      <c r="L213" s="1953"/>
      <c r="M213" s="1953"/>
      <c r="N213" s="1953"/>
      <c r="O213" s="1953"/>
      <c r="P213" s="1953"/>
      <c r="Q213" s="1953"/>
      <c r="R213" s="1953"/>
    </row>
    <row r="214" spans="1:18" s="55" customFormat="1" ht="29.25" customHeight="1">
      <c r="A214" s="270"/>
      <c r="B214" s="1953"/>
      <c r="C214" s="1953"/>
      <c r="D214" s="1953"/>
      <c r="E214" s="1953"/>
      <c r="F214" s="1953"/>
      <c r="G214" s="1953"/>
      <c r="H214" s="1953"/>
      <c r="I214" s="1953"/>
      <c r="J214" s="1953"/>
      <c r="K214" s="1953"/>
      <c r="L214" s="1953"/>
      <c r="M214" s="1953"/>
      <c r="N214" s="1953"/>
      <c r="O214" s="1953"/>
      <c r="P214" s="177" t="s">
        <v>22</v>
      </c>
      <c r="Q214" s="88" t="s">
        <v>23</v>
      </c>
      <c r="R214" s="1953"/>
    </row>
    <row r="215" spans="1:18" s="55" customFormat="1" ht="20.100000000000001" customHeight="1">
      <c r="A215" s="270"/>
      <c r="B215" s="1956" t="s">
        <v>24</v>
      </c>
      <c r="C215" s="1956"/>
      <c r="D215" s="179" t="s">
        <v>25</v>
      </c>
      <c r="E215" s="1956" t="s">
        <v>26</v>
      </c>
      <c r="F215" s="1956"/>
      <c r="G215" s="179" t="s">
        <v>27</v>
      </c>
      <c r="H215" s="179" t="s">
        <v>28</v>
      </c>
      <c r="I215" s="179" t="s">
        <v>29</v>
      </c>
      <c r="J215" s="179" t="s">
        <v>30</v>
      </c>
      <c r="K215" s="179" t="s">
        <v>31</v>
      </c>
      <c r="L215" s="179" t="s">
        <v>32</v>
      </c>
      <c r="M215" s="179" t="s">
        <v>33</v>
      </c>
      <c r="N215" s="179" t="s">
        <v>34</v>
      </c>
      <c r="O215" s="179" t="s">
        <v>35</v>
      </c>
      <c r="P215" s="179" t="s">
        <v>36</v>
      </c>
      <c r="Q215" s="89" t="s">
        <v>37</v>
      </c>
      <c r="R215" s="179" t="s">
        <v>38</v>
      </c>
    </row>
    <row r="216" spans="1:18" s="55" customFormat="1" ht="12.75" customHeight="1">
      <c r="A216" s="270"/>
      <c r="B216" s="1956"/>
      <c r="C216" s="1956"/>
      <c r="D216" s="1956"/>
      <c r="E216" s="1957"/>
      <c r="F216" s="1957"/>
      <c r="G216" s="1956"/>
      <c r="H216" s="1956"/>
      <c r="I216" s="1956"/>
      <c r="J216" s="1956"/>
      <c r="K216" s="1956"/>
      <c r="L216" s="1956"/>
      <c r="M216" s="1956"/>
      <c r="N216" s="1956"/>
      <c r="O216" s="1956"/>
      <c r="P216" s="1956"/>
      <c r="Q216" s="1956"/>
      <c r="R216" s="1956"/>
    </row>
    <row r="217" spans="1:18" s="362" customFormat="1" ht="5.25" customHeight="1">
      <c r="B217" s="1958"/>
      <c r="C217" s="1958"/>
      <c r="D217" s="1113"/>
      <c r="E217" s="1113"/>
      <c r="F217" s="268"/>
      <c r="G217" s="552"/>
      <c r="H217" s="1114"/>
      <c r="I217" s="1114"/>
      <c r="J217" s="1114"/>
      <c r="K217" s="1114"/>
      <c r="L217" s="554"/>
      <c r="M217" s="550"/>
      <c r="N217" s="550"/>
      <c r="O217" s="550"/>
      <c r="P217" s="560"/>
      <c r="Q217" s="1115"/>
      <c r="R217" s="550"/>
    </row>
    <row r="218" spans="1:18" s="362" customFormat="1" ht="21" customHeight="1">
      <c r="B218" s="1952"/>
      <c r="C218" s="1952"/>
      <c r="D218" s="1111" t="s">
        <v>142</v>
      </c>
      <c r="E218" s="1111"/>
      <c r="F218" s="262"/>
      <c r="G218" s="521" t="s">
        <v>143</v>
      </c>
      <c r="H218" s="273" t="s">
        <v>752</v>
      </c>
      <c r="I218" s="273"/>
      <c r="J218" s="275" t="s">
        <v>43</v>
      </c>
      <c r="K218" s="273" t="s">
        <v>44</v>
      </c>
      <c r="L218" s="274">
        <v>2008</v>
      </c>
      <c r="M218" s="275"/>
      <c r="N218" s="275"/>
      <c r="O218" s="275" t="s">
        <v>45</v>
      </c>
      <c r="P218" s="276">
        <v>1</v>
      </c>
      <c r="Q218" s="257">
        <v>792000</v>
      </c>
      <c r="R218" s="275"/>
    </row>
    <row r="219" spans="1:18" s="362" customFormat="1" ht="21" customHeight="1">
      <c r="B219" s="1952"/>
      <c r="C219" s="1952"/>
      <c r="D219" s="1111" t="s">
        <v>51</v>
      </c>
      <c r="E219" s="1111"/>
      <c r="F219" s="262"/>
      <c r="G219" s="521" t="s">
        <v>53</v>
      </c>
      <c r="H219" s="273" t="s">
        <v>42</v>
      </c>
      <c r="I219" s="273"/>
      <c r="J219" s="273" t="s">
        <v>43</v>
      </c>
      <c r="K219" s="273" t="s">
        <v>44</v>
      </c>
      <c r="L219" s="274">
        <v>2008</v>
      </c>
      <c r="M219" s="275"/>
      <c r="N219" s="275"/>
      <c r="O219" s="275" t="s">
        <v>45</v>
      </c>
      <c r="P219" s="276">
        <v>1</v>
      </c>
      <c r="Q219" s="257">
        <v>1424643</v>
      </c>
      <c r="R219" s="275"/>
    </row>
    <row r="220" spans="1:18" s="362" customFormat="1" ht="21" customHeight="1">
      <c r="B220" s="1952"/>
      <c r="C220" s="1952"/>
      <c r="D220" s="1111" t="s">
        <v>134</v>
      </c>
      <c r="E220" s="1111"/>
      <c r="F220" s="262"/>
      <c r="G220" s="521" t="s">
        <v>135</v>
      </c>
      <c r="H220" s="533" t="s">
        <v>645</v>
      </c>
      <c r="I220" s="273"/>
      <c r="J220" s="273" t="s">
        <v>43</v>
      </c>
      <c r="K220" s="273" t="s">
        <v>44</v>
      </c>
      <c r="L220" s="274">
        <v>2009</v>
      </c>
      <c r="M220" s="275"/>
      <c r="N220" s="275"/>
      <c r="O220" s="275" t="s">
        <v>45</v>
      </c>
      <c r="P220" s="276">
        <v>2</v>
      </c>
      <c r="Q220" s="257">
        <v>188336</v>
      </c>
      <c r="R220" s="275"/>
    </row>
    <row r="221" spans="1:18" s="362" customFormat="1" ht="21" hidden="1" customHeight="1">
      <c r="B221" s="1952"/>
      <c r="C221" s="1952"/>
      <c r="D221" s="1111"/>
      <c r="E221" s="1111"/>
      <c r="F221" s="262"/>
      <c r="G221" s="521"/>
      <c r="H221" s="533"/>
      <c r="I221" s="273"/>
      <c r="J221" s="273"/>
      <c r="K221" s="273"/>
      <c r="L221" s="274"/>
      <c r="M221" s="275"/>
      <c r="N221" s="275"/>
      <c r="O221" s="275"/>
      <c r="P221" s="276"/>
      <c r="Q221" s="257"/>
      <c r="R221" s="275"/>
    </row>
    <row r="222" spans="1:18" s="362" customFormat="1" ht="21" hidden="1" customHeight="1">
      <c r="B222" s="1952"/>
      <c r="C222" s="1952"/>
      <c r="D222" s="1111"/>
      <c r="E222" s="1111"/>
      <c r="F222" s="262"/>
      <c r="G222" s="521"/>
      <c r="H222" s="533"/>
      <c r="I222" s="273"/>
      <c r="J222" s="273"/>
      <c r="K222" s="273"/>
      <c r="L222" s="274"/>
      <c r="M222" s="275"/>
      <c r="N222" s="275"/>
      <c r="O222" s="275"/>
      <c r="P222" s="276"/>
      <c r="Q222" s="257"/>
      <c r="R222" s="275"/>
    </row>
    <row r="223" spans="1:18" s="362" customFormat="1" ht="14.1" hidden="1" customHeight="1">
      <c r="B223" s="1952"/>
      <c r="C223" s="1952"/>
      <c r="D223" s="1111"/>
      <c r="E223" s="1111"/>
      <c r="F223" s="262"/>
      <c r="G223" s="521"/>
      <c r="H223" s="273"/>
      <c r="I223" s="273"/>
      <c r="J223" s="273"/>
      <c r="K223" s="273"/>
      <c r="L223" s="274"/>
      <c r="M223" s="275"/>
      <c r="N223" s="275"/>
      <c r="O223" s="275"/>
      <c r="P223" s="276"/>
      <c r="Q223" s="257"/>
      <c r="R223" s="275"/>
    </row>
    <row r="224" spans="1:18" s="362" customFormat="1" ht="14.1" hidden="1" customHeight="1">
      <c r="B224" s="1952"/>
      <c r="C224" s="1952"/>
      <c r="D224" s="1111"/>
      <c r="E224" s="1111"/>
      <c r="F224" s="262"/>
      <c r="G224" s="521"/>
      <c r="H224" s="273"/>
      <c r="I224" s="273"/>
      <c r="J224" s="273"/>
      <c r="K224" s="273"/>
      <c r="L224" s="274"/>
      <c r="M224" s="275"/>
      <c r="N224" s="275"/>
      <c r="O224" s="275"/>
      <c r="P224" s="276"/>
      <c r="Q224" s="257"/>
      <c r="R224" s="275"/>
    </row>
    <row r="225" spans="1:18" s="362" customFormat="1" ht="14.1" hidden="1" customHeight="1">
      <c r="B225" s="1952"/>
      <c r="C225" s="1952"/>
      <c r="D225" s="1111"/>
      <c r="E225" s="1111"/>
      <c r="F225" s="262"/>
      <c r="G225" s="521"/>
      <c r="H225" s="273"/>
      <c r="I225" s="273"/>
      <c r="J225" s="275"/>
      <c r="K225" s="273"/>
      <c r="L225" s="274"/>
      <c r="M225" s="275"/>
      <c r="N225" s="275"/>
      <c r="O225" s="275"/>
      <c r="P225" s="276"/>
      <c r="Q225" s="257"/>
      <c r="R225" s="275"/>
    </row>
    <row r="226" spans="1:18" s="362" customFormat="1" ht="14.1" hidden="1" customHeight="1">
      <c r="B226" s="1952"/>
      <c r="C226" s="1952"/>
      <c r="D226" s="1111"/>
      <c r="E226" s="1111"/>
      <c r="F226" s="262"/>
      <c r="G226" s="521"/>
      <c r="H226" s="273"/>
      <c r="I226" s="273"/>
      <c r="J226" s="275"/>
      <c r="K226" s="273"/>
      <c r="L226" s="274"/>
      <c r="M226" s="275"/>
      <c r="N226" s="275"/>
      <c r="O226" s="275"/>
      <c r="P226" s="276"/>
      <c r="Q226" s="257"/>
      <c r="R226" s="275"/>
    </row>
    <row r="227" spans="1:18" s="362" customFormat="1" ht="14.1" hidden="1" customHeight="1">
      <c r="B227" s="1952"/>
      <c r="C227" s="1952"/>
      <c r="D227" s="1111"/>
      <c r="E227" s="1111"/>
      <c r="F227" s="262"/>
      <c r="G227" s="521"/>
      <c r="H227" s="273"/>
      <c r="I227" s="273"/>
      <c r="J227" s="273"/>
      <c r="K227" s="273"/>
      <c r="L227" s="274"/>
      <c r="M227" s="275"/>
      <c r="N227" s="275"/>
      <c r="O227" s="275"/>
      <c r="P227" s="276"/>
      <c r="Q227" s="257"/>
      <c r="R227" s="275"/>
    </row>
    <row r="228" spans="1:18" s="772" customFormat="1" ht="14.1" hidden="1" customHeight="1">
      <c r="B228" s="1952"/>
      <c r="C228" s="1952"/>
      <c r="D228" s="817"/>
      <c r="E228" s="817"/>
      <c r="F228" s="776"/>
      <c r="G228" s="777"/>
      <c r="H228" s="783"/>
      <c r="I228" s="783"/>
      <c r="J228" s="783"/>
      <c r="K228" s="783"/>
      <c r="L228" s="780"/>
      <c r="M228" s="783"/>
      <c r="N228" s="775"/>
      <c r="O228" s="775"/>
      <c r="P228" s="785"/>
      <c r="Q228" s="827"/>
      <c r="R228" s="828"/>
    </row>
    <row r="229" spans="1:18" s="362" customFormat="1" ht="14.1" hidden="1" customHeight="1">
      <c r="B229" s="1952"/>
      <c r="C229" s="1952"/>
      <c r="D229" s="1111"/>
      <c r="E229" s="1111"/>
      <c r="F229" s="262"/>
      <c r="G229" s="521"/>
      <c r="H229" s="273"/>
      <c r="I229" s="273"/>
      <c r="J229" s="783"/>
      <c r="K229" s="783"/>
      <c r="L229" s="780"/>
      <c r="M229" s="275"/>
      <c r="N229" s="275"/>
      <c r="O229" s="275"/>
      <c r="P229" s="276"/>
      <c r="Q229" s="257"/>
      <c r="R229" s="275"/>
    </row>
    <row r="230" spans="1:18" s="362" customFormat="1" ht="14.1" hidden="1" customHeight="1">
      <c r="B230" s="1952"/>
      <c r="C230" s="1952"/>
      <c r="D230" s="1111"/>
      <c r="E230" s="1111"/>
      <c r="F230" s="262"/>
      <c r="G230" s="521"/>
      <c r="H230" s="272"/>
      <c r="I230" s="273"/>
      <c r="J230" s="783"/>
      <c r="K230" s="783"/>
      <c r="L230" s="780"/>
      <c r="M230" s="275"/>
      <c r="N230" s="275"/>
      <c r="O230" s="275"/>
      <c r="P230" s="276"/>
      <c r="Q230" s="257"/>
      <c r="R230" s="275"/>
    </row>
    <row r="231" spans="1:18" s="528" customFormat="1" ht="14.1" hidden="1" customHeight="1">
      <c r="B231" s="1952"/>
      <c r="C231" s="1952"/>
      <c r="D231" s="1111"/>
      <c r="E231" s="1111"/>
      <c r="F231" s="262"/>
      <c r="G231" s="521"/>
      <c r="H231" s="272"/>
      <c r="I231" s="273"/>
      <c r="J231" s="783"/>
      <c r="K231" s="783"/>
      <c r="L231" s="780"/>
      <c r="M231" s="275"/>
      <c r="N231" s="275"/>
      <c r="O231" s="275"/>
      <c r="P231" s="276"/>
      <c r="Q231" s="257"/>
      <c r="R231" s="531"/>
    </row>
    <row r="232" spans="1:18" s="528" customFormat="1" ht="14.1" hidden="1" customHeight="1">
      <c r="B232" s="1952"/>
      <c r="C232" s="1952"/>
      <c r="D232" s="1111"/>
      <c r="E232" s="1111"/>
      <c r="F232" s="262"/>
      <c r="G232" s="777"/>
      <c r="H232" s="783"/>
      <c r="I232" s="783"/>
      <c r="J232" s="783"/>
      <c r="K232" s="783"/>
      <c r="L232" s="780"/>
      <c r="M232" s="783"/>
      <c r="N232" s="775"/>
      <c r="O232" s="775"/>
      <c r="P232" s="785"/>
      <c r="Q232" s="827"/>
      <c r="R232" s="275"/>
    </row>
    <row r="233" spans="1:18" s="528" customFormat="1" ht="14.1" hidden="1" customHeight="1">
      <c r="B233" s="1952"/>
      <c r="C233" s="1952"/>
      <c r="D233" s="1111"/>
      <c r="E233" s="1111"/>
      <c r="F233" s="262"/>
      <c r="G233" s="777"/>
      <c r="H233" s="783"/>
      <c r="I233" s="783"/>
      <c r="J233" s="783"/>
      <c r="K233" s="783"/>
      <c r="L233" s="780"/>
      <c r="M233" s="783"/>
      <c r="N233" s="775"/>
      <c r="O233" s="775"/>
      <c r="P233" s="785"/>
      <c r="Q233" s="827"/>
      <c r="R233" s="828"/>
    </row>
    <row r="234" spans="1:18" s="362" customFormat="1" ht="20.100000000000001" hidden="1" customHeight="1">
      <c r="B234" s="1952"/>
      <c r="C234" s="1952"/>
      <c r="D234" s="1111"/>
      <c r="E234" s="1111"/>
      <c r="F234" s="262"/>
      <c r="G234" s="521"/>
      <c r="H234" s="272"/>
      <c r="I234" s="273"/>
      <c r="J234" s="273"/>
      <c r="K234" s="273"/>
      <c r="L234" s="274"/>
      <c r="M234" s="275"/>
      <c r="N234" s="275"/>
      <c r="O234" s="275"/>
      <c r="P234" s="276"/>
      <c r="Q234" s="257"/>
      <c r="R234" s="275"/>
    </row>
    <row r="235" spans="1:18" s="529" customFormat="1" ht="21" hidden="1" customHeight="1">
      <c r="A235" s="362"/>
      <c r="B235" s="1952"/>
      <c r="C235" s="1952"/>
      <c r="D235" s="1111"/>
      <c r="E235" s="1111"/>
      <c r="F235" s="262"/>
      <c r="G235" s="521"/>
      <c r="H235" s="273"/>
      <c r="I235" s="275"/>
      <c r="J235" s="273"/>
      <c r="K235" s="273"/>
      <c r="L235" s="274"/>
      <c r="M235" s="275"/>
      <c r="N235" s="534"/>
      <c r="O235" s="275"/>
      <c r="P235" s="276"/>
      <c r="Q235" s="281"/>
      <c r="R235" s="275"/>
    </row>
    <row r="236" spans="1:18" s="362" customFormat="1" ht="9" customHeight="1">
      <c r="B236" s="1943"/>
      <c r="C236" s="1943"/>
      <c r="D236" s="1112"/>
      <c r="E236" s="1112"/>
      <c r="F236" s="265"/>
      <c r="G236" s="525"/>
      <c r="H236" s="1108"/>
      <c r="I236" s="535"/>
      <c r="J236" s="535"/>
      <c r="K236" s="535"/>
      <c r="L236" s="1109"/>
      <c r="M236" s="536"/>
      <c r="N236" s="536"/>
      <c r="O236" s="536"/>
      <c r="P236" s="506"/>
      <c r="Q236" s="1110"/>
      <c r="R236" s="1108"/>
    </row>
    <row r="237" spans="1:18" s="362" customFormat="1" ht="20.100000000000001" customHeight="1">
      <c r="B237" s="537"/>
      <c r="C237" s="537"/>
      <c r="G237" s="538"/>
      <c r="H237" s="539"/>
      <c r="I237" s="540"/>
      <c r="J237" s="540"/>
      <c r="K237" s="540"/>
      <c r="L237" s="541"/>
      <c r="M237" s="1944" t="s">
        <v>724</v>
      </c>
      <c r="N237" s="1945"/>
      <c r="O237" s="1946"/>
      <c r="P237" s="561">
        <f>SUM(P217:P236)</f>
        <v>4</v>
      </c>
      <c r="Q237" s="562">
        <f>SUM(Q217:Q236)</f>
        <v>2404979</v>
      </c>
      <c r="R237" s="539"/>
    </row>
    <row r="239" spans="1:18" s="873" customFormat="1" ht="18.75" customHeight="1">
      <c r="B239" s="1091"/>
      <c r="D239" s="1939" t="str">
        <f>'B - UKUT'!D99:G99</f>
        <v>MENGETAHUI ,</v>
      </c>
      <c r="E239" s="1939"/>
      <c r="F239" s="1939"/>
      <c r="G239" s="1939"/>
      <c r="H239" s="1092"/>
      <c r="I239" s="1896"/>
      <c r="J239" s="1951"/>
      <c r="K239" s="1951"/>
      <c r="L239" s="1093"/>
      <c r="M239" s="1896" t="str">
        <f>'B - UKUT'!M99:P99</f>
        <v>Jakarta, 1 Juli 2015</v>
      </c>
      <c r="N239" s="1896"/>
      <c r="O239" s="1896"/>
      <c r="P239" s="1896"/>
      <c r="Q239" s="1094"/>
      <c r="R239" s="1095"/>
    </row>
    <row r="240" spans="1:18" s="873" customFormat="1" ht="18.75" customHeight="1">
      <c r="B240" s="1091"/>
      <c r="D240" s="1948" t="str">
        <f>'B - UKUT'!D100:G100</f>
        <v>Ka. Pkm Kel. Utan Kayu Utara</v>
      </c>
      <c r="E240" s="1948"/>
      <c r="F240" s="1948"/>
      <c r="G240" s="1948"/>
      <c r="H240" s="1096"/>
      <c r="I240" s="1097"/>
      <c r="J240" s="1097"/>
      <c r="K240" s="1097"/>
      <c r="L240" s="1093"/>
      <c r="M240" s="1896" t="str">
        <f>'B - UKUT'!M100:P100</f>
        <v>Pengurus Barang</v>
      </c>
      <c r="N240" s="1897"/>
      <c r="O240" s="1897"/>
      <c r="P240" s="1897"/>
      <c r="Q240" s="1094"/>
      <c r="R240" s="1095"/>
    </row>
    <row r="241" spans="2:18" s="873" customFormat="1" ht="9" customHeight="1">
      <c r="B241" s="1091"/>
      <c r="D241" s="1098"/>
      <c r="E241" s="1098"/>
      <c r="F241" s="1098"/>
      <c r="G241" s="1098"/>
      <c r="H241" s="1096"/>
      <c r="I241" s="1097"/>
      <c r="J241" s="1097"/>
      <c r="K241" s="1097"/>
      <c r="L241" s="1093"/>
      <c r="M241" s="1099"/>
      <c r="N241" s="1100"/>
      <c r="O241" s="1100"/>
      <c r="P241" s="1100"/>
      <c r="Q241" s="1094"/>
      <c r="R241" s="1095"/>
    </row>
    <row r="242" spans="2:18" s="873" customFormat="1" ht="24" customHeight="1">
      <c r="B242" s="1091"/>
      <c r="D242" s="1949"/>
      <c r="E242" s="1949"/>
      <c r="F242" s="1949"/>
      <c r="G242" s="1949"/>
      <c r="H242" s="1101"/>
      <c r="I242" s="1102"/>
      <c r="J242" s="1102"/>
      <c r="K242" s="1102"/>
      <c r="L242" s="1093"/>
      <c r="M242" s="1904"/>
      <c r="N242" s="1904"/>
      <c r="O242" s="1904"/>
      <c r="P242" s="1904"/>
      <c r="Q242" s="1094"/>
      <c r="R242" s="1095"/>
    </row>
    <row r="243" spans="2:18" s="873" customFormat="1" ht="18.75" customHeight="1">
      <c r="B243" s="1103"/>
      <c r="D243" s="1950" t="str">
        <f>'B - UKUT'!D103:G103</f>
        <v>Drg. Homalessy Rosalina</v>
      </c>
      <c r="E243" s="1950"/>
      <c r="F243" s="1950"/>
      <c r="G243" s="1950"/>
      <c r="H243" s="1104"/>
      <c r="I243" s="1105"/>
      <c r="J243" s="1105"/>
      <c r="K243" s="1105"/>
      <c r="L243" s="1093"/>
      <c r="M243" s="1962" t="str">
        <f>'B - UKUT'!M103:P103</f>
        <v xml:space="preserve"> Yana Hidayana</v>
      </c>
      <c r="N243" s="1905"/>
      <c r="O243" s="1905"/>
      <c r="P243" s="1905"/>
      <c r="Q243" s="1094"/>
      <c r="R243" s="1095"/>
    </row>
    <row r="244" spans="2:18" s="873" customFormat="1" ht="18.75" customHeight="1">
      <c r="B244" s="1091"/>
      <c r="D244" s="1947" t="str">
        <f>'B - UKUT'!D104:G104</f>
        <v>NIP. 195810141987102001</v>
      </c>
      <c r="E244" s="1947"/>
      <c r="F244" s="1947"/>
      <c r="G244" s="1947"/>
      <c r="H244" s="1106"/>
      <c r="I244" s="1107"/>
      <c r="J244" s="1107"/>
      <c r="K244" s="1107"/>
      <c r="L244" s="1093"/>
      <c r="M244" s="1907" t="str">
        <f>'B - UKUT'!M104:P104</f>
        <v>NIP. 196601071987031006</v>
      </c>
      <c r="N244" s="1907"/>
      <c r="O244" s="1907"/>
      <c r="P244" s="1907"/>
      <c r="Q244" s="1094"/>
      <c r="R244" s="1095"/>
    </row>
    <row r="259" spans="1:18" ht="22.5" customHeight="1">
      <c r="A259" s="460"/>
      <c r="B259" s="1954" t="s">
        <v>1137</v>
      </c>
      <c r="C259" s="1954"/>
      <c r="D259" s="1954"/>
      <c r="E259" s="1954"/>
      <c r="F259" s="1954"/>
      <c r="G259" s="1954"/>
      <c r="H259" s="1954"/>
      <c r="I259" s="1954"/>
      <c r="J259" s="1954"/>
      <c r="K259" s="1954"/>
      <c r="L259" s="1954"/>
      <c r="M259" s="1954"/>
      <c r="N259" s="1954"/>
      <c r="O259" s="1954"/>
      <c r="P259" s="1954"/>
      <c r="Q259" s="1954"/>
      <c r="R259" s="1954"/>
    </row>
    <row r="260" spans="1:18" ht="20.100000000000001" customHeight="1">
      <c r="A260" s="363"/>
      <c r="B260" s="1955" t="s">
        <v>706</v>
      </c>
      <c r="C260" s="1955"/>
      <c r="D260" s="1955"/>
      <c r="E260" s="1955"/>
      <c r="F260" s="1955"/>
      <c r="G260" s="1955"/>
      <c r="H260" s="1955"/>
      <c r="I260" s="1955"/>
      <c r="J260" s="1955"/>
      <c r="K260" s="1955"/>
      <c r="L260" s="1955"/>
      <c r="M260" s="1955"/>
      <c r="N260" s="1955"/>
      <c r="O260" s="1955"/>
      <c r="P260" s="1955"/>
      <c r="Q260" s="1955"/>
      <c r="R260" s="1955"/>
    </row>
    <row r="261" spans="1:18" ht="20.100000000000001" customHeight="1">
      <c r="A261" s="363"/>
      <c r="B261" s="1959" t="s">
        <v>707</v>
      </c>
      <c r="C261" s="1959"/>
      <c r="D261" s="1959"/>
      <c r="E261" s="1959"/>
      <c r="F261" s="1959"/>
      <c r="G261" s="1959"/>
      <c r="H261" s="1959"/>
      <c r="I261" s="1959"/>
      <c r="J261" s="1959"/>
      <c r="K261" s="1959"/>
      <c r="L261" s="1959"/>
      <c r="M261" s="1959"/>
      <c r="N261" s="1959"/>
      <c r="O261" s="1959"/>
      <c r="P261" s="1959"/>
      <c r="Q261" s="1959"/>
      <c r="R261" s="1959"/>
    </row>
    <row r="262" spans="1:18" ht="15" customHeight="1">
      <c r="A262" s="363"/>
      <c r="B262" s="14" t="str">
        <f>'KIB C'!B72</f>
        <v>Provinsi</v>
      </c>
      <c r="C262" s="14"/>
      <c r="D262" s="14"/>
      <c r="E262" s="14"/>
      <c r="F262" s="15" t="s">
        <v>1</v>
      </c>
      <c r="G262" s="1150" t="str">
        <f>'KIB C'!G72</f>
        <v>DAERAH KHUSUS IBUKOTA JAKARTA</v>
      </c>
      <c r="H262" s="16"/>
      <c r="I262" s="464"/>
      <c r="J262" s="16"/>
      <c r="K262" s="16"/>
      <c r="L262" s="16"/>
      <c r="M262" s="16"/>
      <c r="N262" s="16"/>
      <c r="O262" s="16"/>
      <c r="P262" s="16"/>
      <c r="Q262" s="79"/>
      <c r="R262" s="16"/>
    </row>
    <row r="263" spans="1:18" ht="15" customHeight="1">
      <c r="A263" s="363"/>
      <c r="B263" s="14" t="str">
        <f>'KIB C'!B73</f>
        <v>Kab./Kota</v>
      </c>
      <c r="C263" s="14"/>
      <c r="D263" s="14"/>
      <c r="E263" s="14"/>
      <c r="F263" s="15" t="s">
        <v>1</v>
      </c>
      <c r="G263" s="1150" t="str">
        <f>'KIB C'!G73</f>
        <v>KOTA JAKARTA TIMUR</v>
      </c>
      <c r="H263" s="16"/>
      <c r="I263" s="464"/>
      <c r="J263" s="16"/>
      <c r="K263" s="16"/>
      <c r="L263" s="16"/>
      <c r="M263" s="16"/>
      <c r="N263" s="16"/>
      <c r="O263" s="16"/>
      <c r="P263" s="16"/>
      <c r="Q263" s="79"/>
      <c r="R263" s="16"/>
    </row>
    <row r="264" spans="1:18" ht="15" customHeight="1">
      <c r="A264" s="363"/>
      <c r="B264" s="14" t="str">
        <f>'KIB C'!B74</f>
        <v>Bidang</v>
      </c>
      <c r="C264" s="14"/>
      <c r="D264" s="14"/>
      <c r="E264" s="14"/>
      <c r="F264" s="15" t="s">
        <v>1</v>
      </c>
      <c r="G264" s="1150" t="str">
        <f>'KIB C'!G74</f>
        <v>BIDANG KESEHATAN</v>
      </c>
      <c r="H264" s="16"/>
      <c r="I264" s="464"/>
      <c r="J264" s="16"/>
      <c r="K264" s="16"/>
      <c r="L264" s="16"/>
      <c r="M264" s="16"/>
      <c r="N264" s="16"/>
      <c r="O264" s="16"/>
      <c r="P264" s="16"/>
      <c r="Q264" s="79"/>
      <c r="R264" s="16"/>
    </row>
    <row r="265" spans="1:18" ht="15" customHeight="1">
      <c r="A265" s="363"/>
      <c r="B265" s="14" t="str">
        <f>'KIB C'!B75</f>
        <v>Unit Organisasi</v>
      </c>
      <c r="C265" s="14"/>
      <c r="D265" s="14"/>
      <c r="E265" s="14"/>
      <c r="F265" s="15" t="s">
        <v>1</v>
      </c>
      <c r="G265" s="1150" t="str">
        <f>'KIB C'!G75</f>
        <v>SUDIN KESEHATAN MASYARAKAT</v>
      </c>
      <c r="H265" s="16"/>
      <c r="I265" s="464"/>
      <c r="J265" s="16"/>
      <c r="K265" s="16"/>
      <c r="L265" s="16"/>
      <c r="M265" s="16"/>
      <c r="N265" s="16"/>
      <c r="O265" s="16"/>
      <c r="P265" s="16"/>
      <c r="Q265" s="79"/>
      <c r="R265" s="16"/>
    </row>
    <row r="266" spans="1:18" ht="15" customHeight="1">
      <c r="A266" s="363"/>
      <c r="B266" s="14" t="str">
        <f>'KIB C'!B76</f>
        <v>Sub Unit Organisasi</v>
      </c>
      <c r="C266" s="14"/>
      <c r="D266" s="14"/>
      <c r="E266" s="14"/>
      <c r="F266" s="15" t="s">
        <v>1</v>
      </c>
      <c r="G266" s="1150" t="str">
        <f>'KIB C'!G76</f>
        <v>PKM KEC. MATRAMAN</v>
      </c>
      <c r="H266" s="16"/>
      <c r="I266" s="464"/>
      <c r="J266" s="16"/>
      <c r="K266" s="16"/>
      <c r="L266" s="16"/>
      <c r="M266" s="16"/>
      <c r="N266" s="16"/>
      <c r="O266" s="16"/>
      <c r="P266" s="16"/>
      <c r="Q266" s="79"/>
      <c r="R266" s="16"/>
    </row>
    <row r="267" spans="1:18" ht="15" customHeight="1">
      <c r="A267" s="363"/>
      <c r="B267" s="14" t="str">
        <f>'KIB C'!B77</f>
        <v>U P B</v>
      </c>
      <c r="C267" s="14"/>
      <c r="D267" s="14"/>
      <c r="E267" s="14"/>
      <c r="F267" s="15" t="s">
        <v>1</v>
      </c>
      <c r="G267" s="1150" t="str">
        <f>'KIB C'!G77</f>
        <v>PKM KEL. PISANGAN BARU</v>
      </c>
      <c r="H267" s="16"/>
      <c r="I267" s="464"/>
      <c r="J267" s="16"/>
      <c r="K267" s="16"/>
      <c r="L267" s="16"/>
      <c r="M267" s="16"/>
      <c r="N267" s="16"/>
      <c r="O267" s="16"/>
      <c r="P267" s="16"/>
      <c r="Q267" s="79"/>
      <c r="R267" s="16"/>
    </row>
    <row r="268" spans="1:18" ht="15" customHeight="1">
      <c r="A268" s="363"/>
      <c r="B268" s="14" t="str">
        <f>'KIB C'!B78</f>
        <v xml:space="preserve">NO. KODE LOKASI </v>
      </c>
      <c r="C268" s="14"/>
      <c r="D268" s="14"/>
      <c r="E268" s="14"/>
      <c r="F268" s="15" t="s">
        <v>1</v>
      </c>
      <c r="G268" s="1150" t="str">
        <f>'KIB C'!G78</f>
        <v>11.09.05.07.01.08.57.02</v>
      </c>
      <c r="H268" s="16"/>
      <c r="I268" s="464"/>
      <c r="J268" s="16"/>
      <c r="K268" s="16"/>
      <c r="L268" s="16"/>
      <c r="M268" s="16"/>
      <c r="N268" s="16"/>
      <c r="O268" s="16"/>
      <c r="P268" s="16"/>
      <c r="Q268" s="79"/>
      <c r="R268" s="16"/>
    </row>
    <row r="269" spans="1:18" ht="6" customHeight="1"/>
    <row r="270" spans="1:18" ht="3" customHeight="1"/>
    <row r="271" spans="1:18" s="55" customFormat="1" ht="29.25" customHeight="1">
      <c r="A271" s="270"/>
      <c r="B271" s="1953" t="s">
        <v>10</v>
      </c>
      <c r="C271" s="1953"/>
      <c r="D271" s="1953"/>
      <c r="E271" s="1953"/>
      <c r="F271" s="1953"/>
      <c r="G271" s="1953" t="s">
        <v>11</v>
      </c>
      <c r="H271" s="1953"/>
      <c r="I271" s="1953"/>
      <c r="J271" s="1953" t="s">
        <v>15</v>
      </c>
      <c r="K271" s="1953" t="s">
        <v>13</v>
      </c>
      <c r="L271" s="1953" t="s">
        <v>700</v>
      </c>
      <c r="M271" s="1953" t="s">
        <v>701</v>
      </c>
      <c r="N271" s="1953" t="s">
        <v>16</v>
      </c>
      <c r="O271" s="1953" t="s">
        <v>702</v>
      </c>
      <c r="P271" s="1953" t="s">
        <v>12</v>
      </c>
      <c r="Q271" s="1953"/>
      <c r="R271" s="1953" t="s">
        <v>17</v>
      </c>
    </row>
    <row r="272" spans="1:18" s="55" customFormat="1" ht="29.25" customHeight="1">
      <c r="A272" s="270"/>
      <c r="B272" s="1953" t="s">
        <v>18</v>
      </c>
      <c r="C272" s="1953"/>
      <c r="D272" s="1953" t="s">
        <v>19</v>
      </c>
      <c r="E272" s="1953" t="s">
        <v>20</v>
      </c>
      <c r="F272" s="1953"/>
      <c r="G272" s="1953" t="s">
        <v>21</v>
      </c>
      <c r="H272" s="1953" t="s">
        <v>14</v>
      </c>
      <c r="I272" s="1953" t="s">
        <v>505</v>
      </c>
      <c r="J272" s="1953"/>
      <c r="K272" s="1953"/>
      <c r="L272" s="1953"/>
      <c r="M272" s="1953"/>
      <c r="N272" s="1953"/>
      <c r="O272" s="1953"/>
      <c r="P272" s="1953"/>
      <c r="Q272" s="1953"/>
      <c r="R272" s="1953"/>
    </row>
    <row r="273" spans="1:18" s="55" customFormat="1" ht="29.25" customHeight="1">
      <c r="A273" s="270"/>
      <c r="B273" s="1953"/>
      <c r="C273" s="1953"/>
      <c r="D273" s="1953"/>
      <c r="E273" s="1953"/>
      <c r="F273" s="1953"/>
      <c r="G273" s="1953"/>
      <c r="H273" s="1953"/>
      <c r="I273" s="1953"/>
      <c r="J273" s="1953"/>
      <c r="K273" s="1953"/>
      <c r="L273" s="1953"/>
      <c r="M273" s="1953"/>
      <c r="N273" s="1953"/>
      <c r="O273" s="1953"/>
      <c r="P273" s="177" t="s">
        <v>22</v>
      </c>
      <c r="Q273" s="88" t="s">
        <v>23</v>
      </c>
      <c r="R273" s="1953"/>
    </row>
    <row r="274" spans="1:18" s="55" customFormat="1" ht="20.100000000000001" customHeight="1">
      <c r="A274" s="270"/>
      <c r="B274" s="1956" t="s">
        <v>24</v>
      </c>
      <c r="C274" s="1956"/>
      <c r="D274" s="179" t="s">
        <v>25</v>
      </c>
      <c r="E274" s="1956" t="s">
        <v>26</v>
      </c>
      <c r="F274" s="1956"/>
      <c r="G274" s="179" t="s">
        <v>27</v>
      </c>
      <c r="H274" s="179" t="s">
        <v>28</v>
      </c>
      <c r="I274" s="179" t="s">
        <v>29</v>
      </c>
      <c r="J274" s="179" t="s">
        <v>30</v>
      </c>
      <c r="K274" s="179" t="s">
        <v>31</v>
      </c>
      <c r="L274" s="179" t="s">
        <v>32</v>
      </c>
      <c r="M274" s="179" t="s">
        <v>33</v>
      </c>
      <c r="N274" s="179" t="s">
        <v>34</v>
      </c>
      <c r="O274" s="179" t="s">
        <v>35</v>
      </c>
      <c r="P274" s="179" t="s">
        <v>36</v>
      </c>
      <c r="Q274" s="89" t="s">
        <v>37</v>
      </c>
      <c r="R274" s="179" t="s">
        <v>38</v>
      </c>
    </row>
    <row r="275" spans="1:18" s="55" customFormat="1" ht="12.75" customHeight="1">
      <c r="A275" s="270"/>
      <c r="B275" s="1956"/>
      <c r="C275" s="1956"/>
      <c r="D275" s="1956"/>
      <c r="E275" s="1957"/>
      <c r="F275" s="1957"/>
      <c r="G275" s="1956"/>
      <c r="H275" s="1956"/>
      <c r="I275" s="1956"/>
      <c r="J275" s="1956"/>
      <c r="K275" s="1956"/>
      <c r="L275" s="1956"/>
      <c r="M275" s="1956"/>
      <c r="N275" s="1956"/>
      <c r="O275" s="1956"/>
      <c r="P275" s="1956"/>
      <c r="Q275" s="1956"/>
      <c r="R275" s="1956"/>
    </row>
    <row r="276" spans="1:18" s="362" customFormat="1" ht="5.25" customHeight="1">
      <c r="B276" s="1958"/>
      <c r="C276" s="1958"/>
      <c r="D276" s="1113"/>
      <c r="E276" s="1113"/>
      <c r="F276" s="268"/>
      <c r="G276" s="552"/>
      <c r="H276" s="1114"/>
      <c r="I276" s="1114"/>
      <c r="J276" s="1114"/>
      <c r="K276" s="1114"/>
      <c r="L276" s="554"/>
      <c r="M276" s="550"/>
      <c r="N276" s="550"/>
      <c r="O276" s="550"/>
      <c r="P276" s="560"/>
      <c r="Q276" s="1115"/>
      <c r="R276" s="550"/>
    </row>
    <row r="277" spans="1:18" s="362" customFormat="1" ht="21" customHeight="1">
      <c r="B277" s="1952"/>
      <c r="C277" s="1952"/>
      <c r="D277" s="1111" t="s">
        <v>54</v>
      </c>
      <c r="E277" s="1111"/>
      <c r="F277" s="262"/>
      <c r="G277" s="521" t="s">
        <v>56</v>
      </c>
      <c r="H277" s="273" t="s">
        <v>61</v>
      </c>
      <c r="I277" s="273"/>
      <c r="J277" s="275" t="s">
        <v>43</v>
      </c>
      <c r="K277" s="273" t="s">
        <v>44</v>
      </c>
      <c r="L277" s="274">
        <v>2008</v>
      </c>
      <c r="M277" s="275"/>
      <c r="N277" s="275"/>
      <c r="O277" s="275" t="s">
        <v>45</v>
      </c>
      <c r="P277" s="276">
        <v>1</v>
      </c>
      <c r="Q277" s="257">
        <v>561840</v>
      </c>
      <c r="R277" s="275"/>
    </row>
    <row r="278" spans="1:18" s="362" customFormat="1" ht="21" customHeight="1">
      <c r="B278" s="1952"/>
      <c r="C278" s="1952"/>
      <c r="D278" s="1111" t="s">
        <v>51</v>
      </c>
      <c r="E278" s="1111"/>
      <c r="F278" s="262"/>
      <c r="G278" s="521" t="s">
        <v>53</v>
      </c>
      <c r="H278" s="273" t="s">
        <v>42</v>
      </c>
      <c r="I278" s="273"/>
      <c r="J278" s="273" t="s">
        <v>43</v>
      </c>
      <c r="K278" s="273" t="s">
        <v>44</v>
      </c>
      <c r="L278" s="274">
        <v>2008</v>
      </c>
      <c r="M278" s="275"/>
      <c r="N278" s="275"/>
      <c r="O278" s="275" t="s">
        <v>242</v>
      </c>
      <c r="P278" s="276">
        <v>1</v>
      </c>
      <c r="Q278" s="257">
        <v>1424643</v>
      </c>
      <c r="R278" s="275"/>
    </row>
    <row r="279" spans="1:18" s="362" customFormat="1" ht="21" customHeight="1">
      <c r="B279" s="1952"/>
      <c r="C279" s="1952"/>
      <c r="D279" s="1111" t="s">
        <v>46</v>
      </c>
      <c r="E279" s="1111"/>
      <c r="F279" s="262"/>
      <c r="G279" s="521" t="s">
        <v>1235</v>
      </c>
      <c r="H279" s="533" t="s">
        <v>42</v>
      </c>
      <c r="I279" s="273"/>
      <c r="J279" s="273" t="s">
        <v>43</v>
      </c>
      <c r="K279" s="273" t="s">
        <v>190</v>
      </c>
      <c r="L279" s="274">
        <v>2008</v>
      </c>
      <c r="M279" s="275"/>
      <c r="N279" s="275"/>
      <c r="O279" s="275" t="s">
        <v>45</v>
      </c>
      <c r="P279" s="276">
        <v>1</v>
      </c>
      <c r="Q279" s="257">
        <f>298000*1</f>
        <v>298000</v>
      </c>
      <c r="R279" s="275"/>
    </row>
    <row r="280" spans="1:18" s="362" customFormat="1" ht="21" hidden="1" customHeight="1">
      <c r="B280" s="1952"/>
      <c r="C280" s="1952"/>
      <c r="D280" s="1111"/>
      <c r="E280" s="1111"/>
      <c r="F280" s="262"/>
      <c r="G280" s="521"/>
      <c r="H280" s="533"/>
      <c r="I280" s="273"/>
      <c r="J280" s="273"/>
      <c r="K280" s="273"/>
      <c r="L280" s="274"/>
      <c r="M280" s="275"/>
      <c r="N280" s="275"/>
      <c r="O280" s="275"/>
      <c r="P280" s="276"/>
      <c r="Q280" s="257"/>
      <c r="R280" s="275"/>
    </row>
    <row r="281" spans="1:18" s="362" customFormat="1" ht="21" hidden="1" customHeight="1">
      <c r="B281" s="1952"/>
      <c r="C281" s="1952"/>
      <c r="D281" s="1111"/>
      <c r="E281" s="1111"/>
      <c r="F281" s="262"/>
      <c r="G281" s="521"/>
      <c r="H281" s="533"/>
      <c r="I281" s="273"/>
      <c r="J281" s="273"/>
      <c r="K281" s="273"/>
      <c r="L281" s="274"/>
      <c r="M281" s="275"/>
      <c r="N281" s="275"/>
      <c r="O281" s="275"/>
      <c r="P281" s="276"/>
      <c r="Q281" s="257"/>
      <c r="R281" s="275"/>
    </row>
    <row r="282" spans="1:18" s="362" customFormat="1" ht="14.1" hidden="1" customHeight="1">
      <c r="B282" s="1952"/>
      <c r="C282" s="1952"/>
      <c r="D282" s="1111"/>
      <c r="E282" s="1111"/>
      <c r="F282" s="262"/>
      <c r="G282" s="521"/>
      <c r="H282" s="273"/>
      <c r="I282" s="273"/>
      <c r="J282" s="273"/>
      <c r="K282" s="273"/>
      <c r="L282" s="274"/>
      <c r="M282" s="275"/>
      <c r="N282" s="275"/>
      <c r="O282" s="275"/>
      <c r="P282" s="276"/>
      <c r="Q282" s="257"/>
      <c r="R282" s="275"/>
    </row>
    <row r="283" spans="1:18" s="362" customFormat="1" ht="14.1" hidden="1" customHeight="1">
      <c r="B283" s="1952"/>
      <c r="C283" s="1952"/>
      <c r="D283" s="1111"/>
      <c r="E283" s="1111"/>
      <c r="F283" s="262"/>
      <c r="G283" s="521"/>
      <c r="H283" s="273"/>
      <c r="I283" s="273"/>
      <c r="J283" s="273"/>
      <c r="K283" s="273"/>
      <c r="L283" s="274"/>
      <c r="M283" s="275"/>
      <c r="N283" s="275"/>
      <c r="O283" s="275"/>
      <c r="P283" s="276"/>
      <c r="Q283" s="257"/>
      <c r="R283" s="275"/>
    </row>
    <row r="284" spans="1:18" s="362" customFormat="1" ht="14.1" hidden="1" customHeight="1">
      <c r="B284" s="1952"/>
      <c r="C284" s="1952"/>
      <c r="D284" s="1111"/>
      <c r="E284" s="1111"/>
      <c r="F284" s="262"/>
      <c r="G284" s="521"/>
      <c r="H284" s="273"/>
      <c r="I284" s="273"/>
      <c r="J284" s="275"/>
      <c r="K284" s="273"/>
      <c r="L284" s="274"/>
      <c r="M284" s="275"/>
      <c r="N284" s="275"/>
      <c r="O284" s="275"/>
      <c r="P284" s="276"/>
      <c r="Q284" s="257"/>
      <c r="R284" s="275"/>
    </row>
    <row r="285" spans="1:18" s="362" customFormat="1" ht="14.1" hidden="1" customHeight="1">
      <c r="B285" s="1952"/>
      <c r="C285" s="1952"/>
      <c r="D285" s="1111"/>
      <c r="E285" s="1111"/>
      <c r="F285" s="262"/>
      <c r="G285" s="521"/>
      <c r="H285" s="273"/>
      <c r="I285" s="273"/>
      <c r="J285" s="275"/>
      <c r="K285" s="273"/>
      <c r="L285" s="274"/>
      <c r="M285" s="275"/>
      <c r="N285" s="275"/>
      <c r="O285" s="275"/>
      <c r="P285" s="276"/>
      <c r="Q285" s="257"/>
      <c r="R285" s="275"/>
    </row>
    <row r="286" spans="1:18" s="362" customFormat="1" ht="14.1" hidden="1" customHeight="1">
      <c r="B286" s="1952"/>
      <c r="C286" s="1952"/>
      <c r="D286" s="1111"/>
      <c r="E286" s="1111"/>
      <c r="F286" s="262"/>
      <c r="G286" s="521"/>
      <c r="H286" s="273"/>
      <c r="I286" s="273"/>
      <c r="J286" s="273"/>
      <c r="K286" s="273"/>
      <c r="L286" s="274"/>
      <c r="M286" s="275"/>
      <c r="N286" s="275"/>
      <c r="O286" s="275"/>
      <c r="P286" s="276"/>
      <c r="Q286" s="257"/>
      <c r="R286" s="275"/>
    </row>
    <row r="287" spans="1:18" s="772" customFormat="1" ht="14.1" hidden="1" customHeight="1">
      <c r="B287" s="1952"/>
      <c r="C287" s="1952"/>
      <c r="D287" s="817"/>
      <c r="E287" s="817"/>
      <c r="F287" s="776"/>
      <c r="G287" s="777"/>
      <c r="H287" s="783"/>
      <c r="I287" s="783"/>
      <c r="J287" s="783"/>
      <c r="K287" s="783"/>
      <c r="L287" s="780"/>
      <c r="M287" s="783"/>
      <c r="N287" s="775"/>
      <c r="O287" s="775"/>
      <c r="P287" s="785"/>
      <c r="Q287" s="827"/>
      <c r="R287" s="828"/>
    </row>
    <row r="288" spans="1:18" s="362" customFormat="1" ht="14.1" hidden="1" customHeight="1">
      <c r="B288" s="1952"/>
      <c r="C288" s="1952"/>
      <c r="D288" s="1111"/>
      <c r="E288" s="1111"/>
      <c r="F288" s="262"/>
      <c r="G288" s="521"/>
      <c r="H288" s="273"/>
      <c r="I288" s="273"/>
      <c r="J288" s="783"/>
      <c r="K288" s="783"/>
      <c r="L288" s="780"/>
      <c r="M288" s="275"/>
      <c r="N288" s="275"/>
      <c r="O288" s="275"/>
      <c r="P288" s="276"/>
      <c r="Q288" s="257"/>
      <c r="R288" s="275"/>
    </row>
    <row r="289" spans="1:18" s="362" customFormat="1" ht="14.1" hidden="1" customHeight="1">
      <c r="B289" s="1952"/>
      <c r="C289" s="1952"/>
      <c r="D289" s="1111"/>
      <c r="E289" s="1111"/>
      <c r="F289" s="262"/>
      <c r="G289" s="521"/>
      <c r="H289" s="272"/>
      <c r="I289" s="273"/>
      <c r="J289" s="783"/>
      <c r="K289" s="783"/>
      <c r="L289" s="780"/>
      <c r="M289" s="275"/>
      <c r="N289" s="275"/>
      <c r="O289" s="275"/>
      <c r="P289" s="276"/>
      <c r="Q289" s="257"/>
      <c r="R289" s="275"/>
    </row>
    <row r="290" spans="1:18" s="528" customFormat="1" ht="14.1" hidden="1" customHeight="1">
      <c r="B290" s="1952"/>
      <c r="C290" s="1952"/>
      <c r="D290" s="1111"/>
      <c r="E290" s="1111"/>
      <c r="F290" s="262"/>
      <c r="G290" s="521"/>
      <c r="H290" s="272"/>
      <c r="I290" s="273"/>
      <c r="J290" s="783"/>
      <c r="K290" s="783"/>
      <c r="L290" s="780"/>
      <c r="M290" s="275"/>
      <c r="N290" s="275"/>
      <c r="O290" s="275"/>
      <c r="P290" s="276"/>
      <c r="Q290" s="257"/>
      <c r="R290" s="531"/>
    </row>
    <row r="291" spans="1:18" s="528" customFormat="1" ht="14.1" hidden="1" customHeight="1">
      <c r="B291" s="1952"/>
      <c r="C291" s="1952"/>
      <c r="D291" s="1111"/>
      <c r="E291" s="1111"/>
      <c r="F291" s="262"/>
      <c r="G291" s="777"/>
      <c r="H291" s="783"/>
      <c r="I291" s="783"/>
      <c r="J291" s="783"/>
      <c r="K291" s="783"/>
      <c r="L291" s="780"/>
      <c r="M291" s="783"/>
      <c r="N291" s="775"/>
      <c r="O291" s="775"/>
      <c r="P291" s="785"/>
      <c r="Q291" s="827"/>
      <c r="R291" s="275"/>
    </row>
    <row r="292" spans="1:18" s="528" customFormat="1" ht="14.1" hidden="1" customHeight="1">
      <c r="B292" s="1952"/>
      <c r="C292" s="1952"/>
      <c r="D292" s="1111"/>
      <c r="E292" s="1111"/>
      <c r="F292" s="262"/>
      <c r="G292" s="777"/>
      <c r="H292" s="783"/>
      <c r="I292" s="783"/>
      <c r="J292" s="783"/>
      <c r="K292" s="783"/>
      <c r="L292" s="780"/>
      <c r="M292" s="783"/>
      <c r="N292" s="775"/>
      <c r="O292" s="775"/>
      <c r="P292" s="785"/>
      <c r="Q292" s="827"/>
      <c r="R292" s="828"/>
    </row>
    <row r="293" spans="1:18" s="362" customFormat="1" ht="20.100000000000001" hidden="1" customHeight="1">
      <c r="B293" s="1952"/>
      <c r="C293" s="1952"/>
      <c r="D293" s="1111"/>
      <c r="E293" s="1111"/>
      <c r="F293" s="262"/>
      <c r="G293" s="521"/>
      <c r="H293" s="272"/>
      <c r="I293" s="273"/>
      <c r="J293" s="273"/>
      <c r="K293" s="273"/>
      <c r="L293" s="274"/>
      <c r="M293" s="275"/>
      <c r="N293" s="275"/>
      <c r="O293" s="275"/>
      <c r="P293" s="276"/>
      <c r="Q293" s="257"/>
      <c r="R293" s="275"/>
    </row>
    <row r="294" spans="1:18" s="529" customFormat="1" ht="21" hidden="1" customHeight="1">
      <c r="A294" s="362"/>
      <c r="B294" s="1952"/>
      <c r="C294" s="1952"/>
      <c r="D294" s="1111"/>
      <c r="E294" s="1111"/>
      <c r="F294" s="262"/>
      <c r="G294" s="521"/>
      <c r="H294" s="273"/>
      <c r="I294" s="275"/>
      <c r="J294" s="273"/>
      <c r="K294" s="273"/>
      <c r="L294" s="274"/>
      <c r="M294" s="275"/>
      <c r="N294" s="534"/>
      <c r="O294" s="275"/>
      <c r="P294" s="276"/>
      <c r="Q294" s="281"/>
      <c r="R294" s="275"/>
    </row>
    <row r="295" spans="1:18" s="362" customFormat="1" ht="9" customHeight="1">
      <c r="B295" s="1943"/>
      <c r="C295" s="1943"/>
      <c r="D295" s="1112"/>
      <c r="E295" s="1112"/>
      <c r="F295" s="265"/>
      <c r="G295" s="525"/>
      <c r="H295" s="1108"/>
      <c r="I295" s="535"/>
      <c r="J295" s="535"/>
      <c r="K295" s="535"/>
      <c r="L295" s="1109"/>
      <c r="M295" s="536"/>
      <c r="N295" s="536"/>
      <c r="O295" s="536"/>
      <c r="P295" s="506"/>
      <c r="Q295" s="1110"/>
      <c r="R295" s="1108"/>
    </row>
    <row r="296" spans="1:18" s="362" customFormat="1" ht="20.100000000000001" customHeight="1">
      <c r="B296" s="537"/>
      <c r="C296" s="537"/>
      <c r="G296" s="538"/>
      <c r="H296" s="539"/>
      <c r="I296" s="540"/>
      <c r="J296" s="540"/>
      <c r="K296" s="540"/>
      <c r="L296" s="541"/>
      <c r="M296" s="1944" t="s">
        <v>724</v>
      </c>
      <c r="N296" s="1945"/>
      <c r="O296" s="1946"/>
      <c r="P296" s="561">
        <f>SUM(P276:P295)</f>
        <v>3</v>
      </c>
      <c r="Q296" s="562">
        <f>SUM(Q276:Q295)</f>
        <v>2284483</v>
      </c>
      <c r="R296" s="539"/>
    </row>
    <row r="298" spans="1:18" s="873" customFormat="1" ht="18.75" customHeight="1">
      <c r="B298" s="1091"/>
      <c r="D298" s="1939" t="str">
        <f>'B - P.B'!D119:G119</f>
        <v>MENGETAHUI ,</v>
      </c>
      <c r="E298" s="1939"/>
      <c r="F298" s="1939"/>
      <c r="G298" s="1939"/>
      <c r="H298" s="1092"/>
      <c r="I298" s="1896"/>
      <c r="J298" s="1951"/>
      <c r="K298" s="1951"/>
      <c r="L298" s="1093"/>
      <c r="M298" s="1896" t="str">
        <f>'B - P.B'!M119:P119</f>
        <v>Jakarta, 1 Juli 2015</v>
      </c>
      <c r="N298" s="1896"/>
      <c r="O298" s="1896"/>
      <c r="P298" s="1896"/>
      <c r="Q298" s="1094"/>
      <c r="R298" s="1095"/>
    </row>
    <row r="299" spans="1:18" s="873" customFormat="1" ht="18.75" customHeight="1">
      <c r="B299" s="1091"/>
      <c r="D299" s="1948" t="str">
        <f>'B - P.B'!D120:G120</f>
        <v>Ka. Pkm. Kel. Pisangan Baru</v>
      </c>
      <c r="E299" s="1948"/>
      <c r="F299" s="1948"/>
      <c r="G299" s="1948"/>
      <c r="H299" s="1096"/>
      <c r="I299" s="1097"/>
      <c r="J299" s="1097"/>
      <c r="K299" s="1097"/>
      <c r="L299" s="1093"/>
      <c r="M299" s="1896" t="str">
        <f>'B - P.B'!M120:P120</f>
        <v>Pengurus Barang</v>
      </c>
      <c r="N299" s="1897"/>
      <c r="O299" s="1897"/>
      <c r="P299" s="1897"/>
      <c r="Q299" s="1094"/>
      <c r="R299" s="1095"/>
    </row>
    <row r="300" spans="1:18" s="873" customFormat="1" ht="9" customHeight="1">
      <c r="B300" s="1091"/>
      <c r="D300" s="1098"/>
      <c r="E300" s="1098"/>
      <c r="F300" s="1098"/>
      <c r="G300" s="1098"/>
      <c r="H300" s="1096"/>
      <c r="I300" s="1097"/>
      <c r="J300" s="1097"/>
      <c r="K300" s="1097"/>
      <c r="L300" s="1093"/>
      <c r="M300" s="1099"/>
      <c r="N300" s="1100"/>
      <c r="O300" s="1100"/>
      <c r="P300" s="1100"/>
      <c r="Q300" s="1094"/>
      <c r="R300" s="1095"/>
    </row>
    <row r="301" spans="1:18" s="873" customFormat="1" ht="24" customHeight="1">
      <c r="B301" s="1091"/>
      <c r="D301" s="1949"/>
      <c r="E301" s="1949"/>
      <c r="F301" s="1949"/>
      <c r="G301" s="1949"/>
      <c r="H301" s="1101"/>
      <c r="I301" s="1102"/>
      <c r="J301" s="1102"/>
      <c r="K301" s="1102"/>
      <c r="L301" s="1093"/>
      <c r="M301" s="1904"/>
      <c r="N301" s="1904"/>
      <c r="O301" s="1904"/>
      <c r="P301" s="1904"/>
      <c r="Q301" s="1094"/>
      <c r="R301" s="1095"/>
    </row>
    <row r="302" spans="1:18" s="873" customFormat="1" ht="18.75" customHeight="1">
      <c r="B302" s="1103"/>
      <c r="D302" s="1950" t="str">
        <f>'B - P.B'!D123:G123</f>
        <v>Dr. Alfiah Koes</v>
      </c>
      <c r="E302" s="1950"/>
      <c r="F302" s="1950"/>
      <c r="G302" s="1950"/>
      <c r="H302" s="1104"/>
      <c r="I302" s="1105"/>
      <c r="J302" s="1105"/>
      <c r="K302" s="1105"/>
      <c r="L302" s="1093"/>
      <c r="M302" s="1962" t="str">
        <f>'B - P.B'!M123:P123</f>
        <v>Sarjo</v>
      </c>
      <c r="N302" s="1905"/>
      <c r="O302" s="1905"/>
      <c r="P302" s="1905"/>
      <c r="Q302" s="1094"/>
      <c r="R302" s="1095"/>
    </row>
    <row r="303" spans="1:18" s="873" customFormat="1" ht="18.75" customHeight="1">
      <c r="B303" s="1091"/>
      <c r="D303" s="1947" t="str">
        <f>'B - P.B'!D124:G124</f>
        <v>NIP. 1976 0816 2003 12 2015</v>
      </c>
      <c r="E303" s="1947"/>
      <c r="F303" s="1947"/>
      <c r="G303" s="1947"/>
      <c r="H303" s="1106"/>
      <c r="I303" s="1107"/>
      <c r="J303" s="1107"/>
      <c r="K303" s="1107"/>
      <c r="L303" s="1093"/>
      <c r="M303" s="1907" t="str">
        <f>'B - P.B'!M124:P124</f>
        <v>55555 02 006</v>
      </c>
      <c r="N303" s="1907"/>
      <c r="O303" s="1907"/>
      <c r="P303" s="1907"/>
      <c r="Q303" s="1094"/>
      <c r="R303" s="1095"/>
    </row>
    <row r="318" spans="1:18" ht="22.5" customHeight="1">
      <c r="A318" s="460"/>
      <c r="B318" s="1954" t="s">
        <v>1137</v>
      </c>
      <c r="C318" s="1954"/>
      <c r="D318" s="1954"/>
      <c r="E318" s="1954"/>
      <c r="F318" s="1954"/>
      <c r="G318" s="1954"/>
      <c r="H318" s="1954"/>
      <c r="I318" s="1954"/>
      <c r="J318" s="1954"/>
      <c r="K318" s="1954"/>
      <c r="L318" s="1954"/>
      <c r="M318" s="1954"/>
      <c r="N318" s="1954"/>
      <c r="O318" s="1954"/>
      <c r="P318" s="1954"/>
      <c r="Q318" s="1954"/>
      <c r="R318" s="1954"/>
    </row>
    <row r="319" spans="1:18" ht="20.100000000000001" customHeight="1">
      <c r="A319" s="363"/>
      <c r="B319" s="1955" t="s">
        <v>706</v>
      </c>
      <c r="C319" s="1955"/>
      <c r="D319" s="1955"/>
      <c r="E319" s="1955"/>
      <c r="F319" s="1955"/>
      <c r="G319" s="1955"/>
      <c r="H319" s="1955"/>
      <c r="I319" s="1955"/>
      <c r="J319" s="1955"/>
      <c r="K319" s="1955"/>
      <c r="L319" s="1955"/>
      <c r="M319" s="1955"/>
      <c r="N319" s="1955"/>
      <c r="O319" s="1955"/>
      <c r="P319" s="1955"/>
      <c r="Q319" s="1955"/>
      <c r="R319" s="1955"/>
    </row>
    <row r="320" spans="1:18" ht="20.100000000000001" customHeight="1">
      <c r="A320" s="363"/>
      <c r="B320" s="1959" t="s">
        <v>707</v>
      </c>
      <c r="C320" s="1959"/>
      <c r="D320" s="1959"/>
      <c r="E320" s="1959"/>
      <c r="F320" s="1959"/>
      <c r="G320" s="1959"/>
      <c r="H320" s="1959"/>
      <c r="I320" s="1959"/>
      <c r="J320" s="1959"/>
      <c r="K320" s="1959"/>
      <c r="L320" s="1959"/>
      <c r="M320" s="1959"/>
      <c r="N320" s="1959"/>
      <c r="O320" s="1959"/>
      <c r="P320" s="1959"/>
      <c r="Q320" s="1959"/>
      <c r="R320" s="1959"/>
    </row>
    <row r="321" spans="1:18" ht="15" customHeight="1">
      <c r="A321" s="363"/>
      <c r="B321" s="14" t="str">
        <f>'KIB C'!B247</f>
        <v>Provinsi</v>
      </c>
      <c r="C321" s="14"/>
      <c r="D321" s="14"/>
      <c r="E321" s="14"/>
      <c r="F321" s="15" t="s">
        <v>1</v>
      </c>
      <c r="G321" s="1150" t="str">
        <f>'KIB C'!G247</f>
        <v>DAERAH KHUSUS IBUKOTA JAKARTA</v>
      </c>
      <c r="H321" s="16"/>
      <c r="I321" s="464"/>
      <c r="J321" s="16"/>
      <c r="K321" s="16"/>
      <c r="L321" s="16"/>
      <c r="M321" s="16"/>
      <c r="N321" s="16"/>
      <c r="O321" s="16"/>
      <c r="P321" s="16"/>
      <c r="Q321" s="79"/>
      <c r="R321" s="16"/>
    </row>
    <row r="322" spans="1:18" ht="15" customHeight="1">
      <c r="A322" s="363"/>
      <c r="B322" s="14" t="str">
        <f>'KIB C'!B248</f>
        <v>Kab./Kota</v>
      </c>
      <c r="C322" s="14"/>
      <c r="D322" s="14"/>
      <c r="E322" s="14"/>
      <c r="F322" s="15" t="s">
        <v>1</v>
      </c>
      <c r="G322" s="1150" t="str">
        <f>'KIB C'!G248</f>
        <v>KOTA JAKARTA TIMUR</v>
      </c>
      <c r="H322" s="16"/>
      <c r="I322" s="464"/>
      <c r="J322" s="16"/>
      <c r="K322" s="16"/>
      <c r="L322" s="16"/>
      <c r="M322" s="16"/>
      <c r="N322" s="16"/>
      <c r="O322" s="16"/>
      <c r="P322" s="16"/>
      <c r="Q322" s="79"/>
      <c r="R322" s="16"/>
    </row>
    <row r="323" spans="1:18" ht="15" customHeight="1">
      <c r="A323" s="363"/>
      <c r="B323" s="14" t="str">
        <f>'KIB C'!B249</f>
        <v>Bidang</v>
      </c>
      <c r="C323" s="14"/>
      <c r="D323" s="14"/>
      <c r="E323" s="14"/>
      <c r="F323" s="15" t="s">
        <v>1</v>
      </c>
      <c r="G323" s="1150" t="str">
        <f>'KIB C'!G249</f>
        <v>BIDANG KESEHATAN</v>
      </c>
      <c r="H323" s="16"/>
      <c r="I323" s="464"/>
      <c r="J323" s="16"/>
      <c r="K323" s="16"/>
      <c r="L323" s="16"/>
      <c r="M323" s="16"/>
      <c r="N323" s="16"/>
      <c r="O323" s="16"/>
      <c r="P323" s="16"/>
      <c r="Q323" s="79"/>
      <c r="R323" s="16"/>
    </row>
    <row r="324" spans="1:18" ht="15" customHeight="1">
      <c r="A324" s="363"/>
      <c r="B324" s="14" t="str">
        <f>'KIB C'!B250</f>
        <v>Unit Organisasi</v>
      </c>
      <c r="C324" s="14"/>
      <c r="D324" s="14"/>
      <c r="E324" s="14"/>
      <c r="F324" s="15" t="s">
        <v>1</v>
      </c>
      <c r="G324" s="1150" t="str">
        <f>'KIB C'!G250</f>
        <v>SUDIN KESEHATAN MASYARAKAT</v>
      </c>
      <c r="H324" s="16"/>
      <c r="I324" s="464"/>
      <c r="J324" s="16"/>
      <c r="K324" s="16"/>
      <c r="L324" s="16"/>
      <c r="M324" s="16"/>
      <c r="N324" s="16"/>
      <c r="O324" s="16"/>
      <c r="P324" s="16"/>
      <c r="Q324" s="79"/>
      <c r="R324" s="16"/>
    </row>
    <row r="325" spans="1:18" ht="15" customHeight="1">
      <c r="A325" s="363"/>
      <c r="B325" s="14" t="str">
        <f>'KIB C'!B251</f>
        <v>Sub Unit Organisasi</v>
      </c>
      <c r="C325" s="14"/>
      <c r="D325" s="14"/>
      <c r="E325" s="14"/>
      <c r="F325" s="15" t="s">
        <v>1</v>
      </c>
      <c r="G325" s="1150" t="str">
        <f>'KIB C'!G251</f>
        <v>PKM KEC. MATRAMAN</v>
      </c>
      <c r="H325" s="16"/>
      <c r="I325" s="464"/>
      <c r="J325" s="16"/>
      <c r="K325" s="16"/>
      <c r="L325" s="16"/>
      <c r="M325" s="16"/>
      <c r="N325" s="16"/>
      <c r="O325" s="16"/>
      <c r="P325" s="16"/>
      <c r="Q325" s="79"/>
      <c r="R325" s="16"/>
    </row>
    <row r="326" spans="1:18" ht="15" customHeight="1">
      <c r="A326" s="363"/>
      <c r="B326" s="14" t="str">
        <f>'KIB C'!B252</f>
        <v>U P B</v>
      </c>
      <c r="C326" s="14"/>
      <c r="D326" s="14"/>
      <c r="E326" s="14"/>
      <c r="F326" s="15" t="s">
        <v>1</v>
      </c>
      <c r="G326" s="1150" t="str">
        <f>'KIB C'!G252</f>
        <v>PKM KEL. PALMERIAM</v>
      </c>
      <c r="H326" s="16"/>
      <c r="I326" s="464"/>
      <c r="J326" s="16"/>
      <c r="K326" s="16"/>
      <c r="L326" s="16"/>
      <c r="M326" s="16"/>
      <c r="N326" s="16"/>
      <c r="O326" s="16"/>
      <c r="P326" s="16"/>
      <c r="Q326" s="79"/>
      <c r="R326" s="16"/>
    </row>
    <row r="327" spans="1:18" ht="15" customHeight="1">
      <c r="A327" s="363"/>
      <c r="B327" s="14" t="str">
        <f>'KIB C'!B253</f>
        <v xml:space="preserve">NO. KODE LOKASI </v>
      </c>
      <c r="C327" s="14"/>
      <c r="D327" s="14"/>
      <c r="E327" s="14"/>
      <c r="F327" s="15" t="s">
        <v>1</v>
      </c>
      <c r="G327" s="1150" t="str">
        <f>'KIB C'!G253</f>
        <v>11.09.05.07.01.08.57.07</v>
      </c>
      <c r="H327" s="16"/>
      <c r="I327" s="464"/>
      <c r="J327" s="16"/>
      <c r="K327" s="16"/>
      <c r="L327" s="16"/>
      <c r="M327" s="16"/>
      <c r="N327" s="16"/>
      <c r="O327" s="16"/>
      <c r="P327" s="16"/>
      <c r="Q327" s="79"/>
      <c r="R327" s="16"/>
    </row>
    <row r="328" spans="1:18" ht="6" customHeight="1"/>
    <row r="329" spans="1:18" ht="3" customHeight="1"/>
    <row r="330" spans="1:18" s="55" customFormat="1" ht="29.25" customHeight="1">
      <c r="A330" s="270"/>
      <c r="B330" s="1953" t="s">
        <v>10</v>
      </c>
      <c r="C330" s="1953"/>
      <c r="D330" s="1953"/>
      <c r="E330" s="1953"/>
      <c r="F330" s="1953"/>
      <c r="G330" s="1953" t="s">
        <v>11</v>
      </c>
      <c r="H330" s="1953"/>
      <c r="I330" s="1953"/>
      <c r="J330" s="1953" t="s">
        <v>15</v>
      </c>
      <c r="K330" s="1953" t="s">
        <v>13</v>
      </c>
      <c r="L330" s="1953" t="s">
        <v>700</v>
      </c>
      <c r="M330" s="1953" t="s">
        <v>701</v>
      </c>
      <c r="N330" s="1953" t="s">
        <v>16</v>
      </c>
      <c r="O330" s="1953" t="s">
        <v>702</v>
      </c>
      <c r="P330" s="1953" t="s">
        <v>12</v>
      </c>
      <c r="Q330" s="1953"/>
      <c r="R330" s="1953" t="s">
        <v>17</v>
      </c>
    </row>
    <row r="331" spans="1:18" s="55" customFormat="1" ht="29.25" customHeight="1">
      <c r="A331" s="270"/>
      <c r="B331" s="1953" t="s">
        <v>18</v>
      </c>
      <c r="C331" s="1953"/>
      <c r="D331" s="1953" t="s">
        <v>19</v>
      </c>
      <c r="E331" s="1953" t="s">
        <v>20</v>
      </c>
      <c r="F331" s="1953"/>
      <c r="G331" s="1953" t="s">
        <v>21</v>
      </c>
      <c r="H331" s="1953" t="s">
        <v>14</v>
      </c>
      <c r="I331" s="1953" t="s">
        <v>505</v>
      </c>
      <c r="J331" s="1953"/>
      <c r="K331" s="1953"/>
      <c r="L331" s="1953"/>
      <c r="M331" s="1953"/>
      <c r="N331" s="1953"/>
      <c r="O331" s="1953"/>
      <c r="P331" s="1953"/>
      <c r="Q331" s="1953"/>
      <c r="R331" s="1953"/>
    </row>
    <row r="332" spans="1:18" s="55" customFormat="1" ht="29.25" customHeight="1">
      <c r="A332" s="270"/>
      <c r="B332" s="1953"/>
      <c r="C332" s="1953"/>
      <c r="D332" s="1953"/>
      <c r="E332" s="1953"/>
      <c r="F332" s="1953"/>
      <c r="G332" s="1953"/>
      <c r="H332" s="1953"/>
      <c r="I332" s="1953"/>
      <c r="J332" s="1953"/>
      <c r="K332" s="1953"/>
      <c r="L332" s="1953"/>
      <c r="M332" s="1953"/>
      <c r="N332" s="1953"/>
      <c r="O332" s="1953"/>
      <c r="P332" s="177" t="s">
        <v>22</v>
      </c>
      <c r="Q332" s="88" t="s">
        <v>23</v>
      </c>
      <c r="R332" s="1953"/>
    </row>
    <row r="333" spans="1:18" s="55" customFormat="1" ht="20.100000000000001" customHeight="1">
      <c r="A333" s="270"/>
      <c r="B333" s="1956" t="s">
        <v>24</v>
      </c>
      <c r="C333" s="1956"/>
      <c r="D333" s="179" t="s">
        <v>25</v>
      </c>
      <c r="E333" s="1956" t="s">
        <v>26</v>
      </c>
      <c r="F333" s="1956"/>
      <c r="G333" s="179" t="s">
        <v>27</v>
      </c>
      <c r="H333" s="179" t="s">
        <v>28</v>
      </c>
      <c r="I333" s="179" t="s">
        <v>29</v>
      </c>
      <c r="J333" s="179" t="s">
        <v>30</v>
      </c>
      <c r="K333" s="179" t="s">
        <v>31</v>
      </c>
      <c r="L333" s="179" t="s">
        <v>32</v>
      </c>
      <c r="M333" s="179" t="s">
        <v>33</v>
      </c>
      <c r="N333" s="179" t="s">
        <v>34</v>
      </c>
      <c r="O333" s="179" t="s">
        <v>35</v>
      </c>
      <c r="P333" s="179" t="s">
        <v>36</v>
      </c>
      <c r="Q333" s="89" t="s">
        <v>37</v>
      </c>
      <c r="R333" s="179" t="s">
        <v>38</v>
      </c>
    </row>
    <row r="334" spans="1:18" s="55" customFormat="1" ht="12.75" customHeight="1">
      <c r="A334" s="270"/>
      <c r="B334" s="1956"/>
      <c r="C334" s="1956"/>
      <c r="D334" s="1956"/>
      <c r="E334" s="1957"/>
      <c r="F334" s="1957"/>
      <c r="G334" s="1956"/>
      <c r="H334" s="1956"/>
      <c r="I334" s="1956"/>
      <c r="J334" s="1956"/>
      <c r="K334" s="1956"/>
      <c r="L334" s="1956"/>
      <c r="M334" s="1956"/>
      <c r="N334" s="1956"/>
      <c r="O334" s="1956"/>
      <c r="P334" s="1956"/>
      <c r="Q334" s="1956"/>
      <c r="R334" s="1956"/>
    </row>
    <row r="335" spans="1:18" s="362" customFormat="1" ht="5.25" customHeight="1">
      <c r="B335" s="1958"/>
      <c r="C335" s="1958"/>
      <c r="D335" s="1113"/>
      <c r="E335" s="1113"/>
      <c r="F335" s="268"/>
      <c r="G335" s="552"/>
      <c r="H335" s="1114"/>
      <c r="I335" s="1114"/>
      <c r="J335" s="1114"/>
      <c r="K335" s="1114"/>
      <c r="L335" s="554"/>
      <c r="M335" s="550"/>
      <c r="N335" s="550"/>
      <c r="O335" s="550"/>
      <c r="P335" s="560"/>
      <c r="Q335" s="1115"/>
      <c r="R335" s="550"/>
    </row>
    <row r="336" spans="1:18" s="362" customFormat="1" ht="21" customHeight="1">
      <c r="B336" s="1952"/>
      <c r="C336" s="1952"/>
      <c r="D336" s="1111"/>
      <c r="E336" s="1111"/>
      <c r="F336" s="262"/>
      <c r="G336" s="521" t="s">
        <v>53</v>
      </c>
      <c r="H336" s="273" t="s">
        <v>42</v>
      </c>
      <c r="I336" s="273"/>
      <c r="J336" s="275" t="s">
        <v>43</v>
      </c>
      <c r="K336" s="273" t="s">
        <v>44</v>
      </c>
      <c r="L336" s="274">
        <v>2008</v>
      </c>
      <c r="M336" s="275"/>
      <c r="N336" s="275"/>
      <c r="O336" s="275" t="s">
        <v>45</v>
      </c>
      <c r="P336" s="276">
        <v>1</v>
      </c>
      <c r="Q336" s="257">
        <v>1424643</v>
      </c>
      <c r="R336" s="275"/>
    </row>
    <row r="337" spans="2:18" s="362" customFormat="1" ht="21" customHeight="1">
      <c r="B337" s="1952"/>
      <c r="C337" s="1952"/>
      <c r="D337" s="1111"/>
      <c r="E337" s="1111"/>
      <c r="F337" s="262"/>
      <c r="G337" s="521" t="s">
        <v>56</v>
      </c>
      <c r="H337" s="273" t="s">
        <v>61</v>
      </c>
      <c r="I337" s="273"/>
      <c r="J337" s="273" t="s">
        <v>43</v>
      </c>
      <c r="K337" s="273" t="s">
        <v>44</v>
      </c>
      <c r="L337" s="274">
        <v>2008</v>
      </c>
      <c r="M337" s="275"/>
      <c r="N337" s="275"/>
      <c r="O337" s="275" t="s">
        <v>45</v>
      </c>
      <c r="P337" s="276">
        <v>1</v>
      </c>
      <c r="Q337" s="257">
        <v>561840</v>
      </c>
      <c r="R337" s="275"/>
    </row>
    <row r="338" spans="2:18" s="362" customFormat="1" ht="21" customHeight="1">
      <c r="B338" s="1952"/>
      <c r="C338" s="1952"/>
      <c r="D338" s="1111"/>
      <c r="E338" s="1111"/>
      <c r="F338" s="262"/>
      <c r="G338" s="521"/>
      <c r="H338" s="533"/>
      <c r="I338" s="273"/>
      <c r="J338" s="273"/>
      <c r="K338" s="273"/>
      <c r="L338" s="274"/>
      <c r="M338" s="275"/>
      <c r="N338" s="275"/>
      <c r="O338" s="275"/>
      <c r="P338" s="276"/>
      <c r="Q338" s="257"/>
      <c r="R338" s="275"/>
    </row>
    <row r="339" spans="2:18" s="362" customFormat="1" ht="21" hidden="1" customHeight="1">
      <c r="B339" s="1952"/>
      <c r="C339" s="1952"/>
      <c r="D339" s="1111"/>
      <c r="E339" s="1111"/>
      <c r="F339" s="262"/>
      <c r="G339" s="521"/>
      <c r="H339" s="533"/>
      <c r="I339" s="273"/>
      <c r="J339" s="273"/>
      <c r="K339" s="273"/>
      <c r="L339" s="274"/>
      <c r="M339" s="275"/>
      <c r="N339" s="275"/>
      <c r="O339" s="275"/>
      <c r="P339" s="276"/>
      <c r="Q339" s="257"/>
      <c r="R339" s="275"/>
    </row>
    <row r="340" spans="2:18" s="362" customFormat="1" ht="21" hidden="1" customHeight="1">
      <c r="B340" s="1952"/>
      <c r="C340" s="1952"/>
      <c r="D340" s="1111"/>
      <c r="E340" s="1111"/>
      <c r="F340" s="262"/>
      <c r="G340" s="521"/>
      <c r="H340" s="533"/>
      <c r="I340" s="273"/>
      <c r="J340" s="273"/>
      <c r="K340" s="273"/>
      <c r="L340" s="274"/>
      <c r="M340" s="275"/>
      <c r="N340" s="275"/>
      <c r="O340" s="275"/>
      <c r="P340" s="276"/>
      <c r="Q340" s="257"/>
      <c r="R340" s="275"/>
    </row>
    <row r="341" spans="2:18" s="362" customFormat="1" ht="14.1" hidden="1" customHeight="1">
      <c r="B341" s="1952"/>
      <c r="C341" s="1952"/>
      <c r="D341" s="1111"/>
      <c r="E341" s="1111"/>
      <c r="F341" s="262"/>
      <c r="G341" s="521"/>
      <c r="H341" s="273"/>
      <c r="I341" s="273"/>
      <c r="J341" s="273"/>
      <c r="K341" s="273"/>
      <c r="L341" s="274"/>
      <c r="M341" s="275"/>
      <c r="N341" s="275"/>
      <c r="O341" s="275"/>
      <c r="P341" s="276"/>
      <c r="Q341" s="257"/>
      <c r="R341" s="275"/>
    </row>
    <row r="342" spans="2:18" s="362" customFormat="1" ht="14.1" hidden="1" customHeight="1">
      <c r="B342" s="1952"/>
      <c r="C342" s="1952"/>
      <c r="D342" s="1111"/>
      <c r="E342" s="1111"/>
      <c r="F342" s="262"/>
      <c r="G342" s="521"/>
      <c r="H342" s="273"/>
      <c r="I342" s="273"/>
      <c r="J342" s="273"/>
      <c r="K342" s="273"/>
      <c r="L342" s="274"/>
      <c r="M342" s="275"/>
      <c r="N342" s="275"/>
      <c r="O342" s="275"/>
      <c r="P342" s="276"/>
      <c r="Q342" s="257"/>
      <c r="R342" s="275"/>
    </row>
    <row r="343" spans="2:18" s="362" customFormat="1" ht="14.1" hidden="1" customHeight="1">
      <c r="B343" s="1952"/>
      <c r="C343" s="1952"/>
      <c r="D343" s="1111"/>
      <c r="E343" s="1111"/>
      <c r="F343" s="262"/>
      <c r="G343" s="521"/>
      <c r="H343" s="273"/>
      <c r="I343" s="273"/>
      <c r="J343" s="275"/>
      <c r="K343" s="273"/>
      <c r="L343" s="274"/>
      <c r="M343" s="275"/>
      <c r="N343" s="275"/>
      <c r="O343" s="275"/>
      <c r="P343" s="276"/>
      <c r="Q343" s="257"/>
      <c r="R343" s="275"/>
    </row>
    <row r="344" spans="2:18" s="362" customFormat="1" ht="14.1" hidden="1" customHeight="1">
      <c r="B344" s="1952"/>
      <c r="C344" s="1952"/>
      <c r="D344" s="1111"/>
      <c r="E344" s="1111"/>
      <c r="F344" s="262"/>
      <c r="G344" s="521"/>
      <c r="H344" s="273"/>
      <c r="I344" s="273"/>
      <c r="J344" s="275"/>
      <c r="K344" s="273"/>
      <c r="L344" s="274"/>
      <c r="M344" s="275"/>
      <c r="N344" s="275"/>
      <c r="O344" s="275"/>
      <c r="P344" s="276"/>
      <c r="Q344" s="257"/>
      <c r="R344" s="275"/>
    </row>
    <row r="345" spans="2:18" s="362" customFormat="1" ht="14.1" hidden="1" customHeight="1">
      <c r="B345" s="1952"/>
      <c r="C345" s="1952"/>
      <c r="D345" s="1111"/>
      <c r="E345" s="1111"/>
      <c r="F345" s="262"/>
      <c r="G345" s="521"/>
      <c r="H345" s="273"/>
      <c r="I345" s="273"/>
      <c r="J345" s="273"/>
      <c r="K345" s="273"/>
      <c r="L345" s="274"/>
      <c r="M345" s="275"/>
      <c r="N345" s="275"/>
      <c r="O345" s="275"/>
      <c r="P345" s="276"/>
      <c r="Q345" s="257"/>
      <c r="R345" s="275"/>
    </row>
    <row r="346" spans="2:18" s="772" customFormat="1" ht="14.1" hidden="1" customHeight="1">
      <c r="B346" s="1952"/>
      <c r="C346" s="1952"/>
      <c r="D346" s="817"/>
      <c r="E346" s="817"/>
      <c r="F346" s="776"/>
      <c r="G346" s="777"/>
      <c r="H346" s="783"/>
      <c r="I346" s="783"/>
      <c r="J346" s="783"/>
      <c r="K346" s="783"/>
      <c r="L346" s="780"/>
      <c r="M346" s="783"/>
      <c r="N346" s="775"/>
      <c r="O346" s="775"/>
      <c r="P346" s="785"/>
      <c r="Q346" s="827"/>
      <c r="R346" s="828"/>
    </row>
    <row r="347" spans="2:18" s="362" customFormat="1" ht="14.1" hidden="1" customHeight="1">
      <c r="B347" s="1952"/>
      <c r="C347" s="1952"/>
      <c r="D347" s="1111"/>
      <c r="E347" s="1111"/>
      <c r="F347" s="262"/>
      <c r="G347" s="521"/>
      <c r="H347" s="273"/>
      <c r="I347" s="273"/>
      <c r="J347" s="783"/>
      <c r="K347" s="783"/>
      <c r="L347" s="780"/>
      <c r="M347" s="275"/>
      <c r="N347" s="275"/>
      <c r="O347" s="275"/>
      <c r="P347" s="276"/>
      <c r="Q347" s="257"/>
      <c r="R347" s="275"/>
    </row>
    <row r="348" spans="2:18" s="362" customFormat="1" ht="14.1" hidden="1" customHeight="1">
      <c r="B348" s="1952"/>
      <c r="C348" s="1952"/>
      <c r="D348" s="1111"/>
      <c r="E348" s="1111"/>
      <c r="F348" s="262"/>
      <c r="G348" s="521"/>
      <c r="H348" s="272"/>
      <c r="I348" s="273"/>
      <c r="J348" s="783"/>
      <c r="K348" s="783"/>
      <c r="L348" s="780"/>
      <c r="M348" s="275"/>
      <c r="N348" s="275"/>
      <c r="O348" s="275"/>
      <c r="P348" s="276"/>
      <c r="Q348" s="257"/>
      <c r="R348" s="275"/>
    </row>
    <row r="349" spans="2:18" s="528" customFormat="1" ht="14.1" hidden="1" customHeight="1">
      <c r="B349" s="1952"/>
      <c r="C349" s="1952"/>
      <c r="D349" s="1111"/>
      <c r="E349" s="1111"/>
      <c r="F349" s="262"/>
      <c r="G349" s="521"/>
      <c r="H349" s="272"/>
      <c r="I349" s="273"/>
      <c r="J349" s="783"/>
      <c r="K349" s="783"/>
      <c r="L349" s="780"/>
      <c r="M349" s="275"/>
      <c r="N349" s="275"/>
      <c r="O349" s="275"/>
      <c r="P349" s="276"/>
      <c r="Q349" s="257"/>
      <c r="R349" s="531"/>
    </row>
    <row r="350" spans="2:18" s="528" customFormat="1" ht="14.1" hidden="1" customHeight="1">
      <c r="B350" s="1952"/>
      <c r="C350" s="1952"/>
      <c r="D350" s="1111"/>
      <c r="E350" s="1111"/>
      <c r="F350" s="262"/>
      <c r="G350" s="777"/>
      <c r="H350" s="783"/>
      <c r="I350" s="783"/>
      <c r="J350" s="783"/>
      <c r="K350" s="783"/>
      <c r="L350" s="780"/>
      <c r="M350" s="783"/>
      <c r="N350" s="775"/>
      <c r="O350" s="775"/>
      <c r="P350" s="785"/>
      <c r="Q350" s="827"/>
      <c r="R350" s="275"/>
    </row>
    <row r="351" spans="2:18" s="528" customFormat="1" ht="14.1" hidden="1" customHeight="1">
      <c r="B351" s="1952"/>
      <c r="C351" s="1952"/>
      <c r="D351" s="1111"/>
      <c r="E351" s="1111"/>
      <c r="F351" s="262"/>
      <c r="G351" s="777"/>
      <c r="H351" s="783"/>
      <c r="I351" s="783"/>
      <c r="J351" s="783"/>
      <c r="K351" s="783"/>
      <c r="L351" s="780"/>
      <c r="M351" s="783"/>
      <c r="N351" s="775"/>
      <c r="O351" s="775"/>
      <c r="P351" s="785"/>
      <c r="Q351" s="827"/>
      <c r="R351" s="828"/>
    </row>
    <row r="352" spans="2:18" s="362" customFormat="1" ht="20.100000000000001" hidden="1" customHeight="1">
      <c r="B352" s="1952"/>
      <c r="C352" s="1952"/>
      <c r="D352" s="1111"/>
      <c r="E352" s="1111"/>
      <c r="F352" s="262"/>
      <c r="G352" s="521"/>
      <c r="H352" s="272"/>
      <c r="I352" s="273"/>
      <c r="J352" s="273"/>
      <c r="K352" s="273"/>
      <c r="L352" s="274"/>
      <c r="M352" s="275"/>
      <c r="N352" s="275"/>
      <c r="O352" s="275"/>
      <c r="P352" s="276"/>
      <c r="Q352" s="257"/>
      <c r="R352" s="275"/>
    </row>
    <row r="353" spans="1:18" s="529" customFormat="1" ht="21" hidden="1" customHeight="1">
      <c r="A353" s="362"/>
      <c r="B353" s="1952"/>
      <c r="C353" s="1952"/>
      <c r="D353" s="1111"/>
      <c r="E353" s="1111"/>
      <c r="F353" s="262"/>
      <c r="G353" s="521"/>
      <c r="H353" s="273"/>
      <c r="I353" s="275"/>
      <c r="J353" s="273"/>
      <c r="K353" s="273"/>
      <c r="L353" s="274"/>
      <c r="M353" s="275"/>
      <c r="N353" s="534"/>
      <c r="O353" s="275"/>
      <c r="P353" s="276"/>
      <c r="Q353" s="281"/>
      <c r="R353" s="275"/>
    </row>
    <row r="354" spans="1:18" s="362" customFormat="1" ht="9" customHeight="1">
      <c r="B354" s="1943"/>
      <c r="C354" s="1943"/>
      <c r="D354" s="1112"/>
      <c r="E354" s="1112"/>
      <c r="F354" s="265"/>
      <c r="G354" s="525"/>
      <c r="H354" s="1108"/>
      <c r="I354" s="535"/>
      <c r="J354" s="535"/>
      <c r="K354" s="535"/>
      <c r="L354" s="1109"/>
      <c r="M354" s="536"/>
      <c r="N354" s="536"/>
      <c r="O354" s="536"/>
      <c r="P354" s="506"/>
      <c r="Q354" s="1110"/>
      <c r="R354" s="1108"/>
    </row>
    <row r="355" spans="1:18" s="362" customFormat="1" ht="20.100000000000001" customHeight="1">
      <c r="B355" s="537"/>
      <c r="C355" s="537"/>
      <c r="G355" s="538"/>
      <c r="H355" s="539"/>
      <c r="I355" s="540"/>
      <c r="J355" s="540"/>
      <c r="K355" s="540"/>
      <c r="L355" s="541"/>
      <c r="M355" s="1944" t="s">
        <v>724</v>
      </c>
      <c r="N355" s="1945"/>
      <c r="O355" s="1946"/>
      <c r="P355" s="561">
        <f>SUM(P335:P354)</f>
        <v>2</v>
      </c>
      <c r="Q355" s="562">
        <f>SUM(Q335:Q354)</f>
        <v>1986483</v>
      </c>
      <c r="R355" s="539"/>
    </row>
    <row r="357" spans="1:18" s="873" customFormat="1" ht="18.75" customHeight="1">
      <c r="B357" s="1091"/>
      <c r="D357" s="1939" t="str">
        <f>'B - PAL'!D94:G94</f>
        <v>MENGETAHUI ,</v>
      </c>
      <c r="E357" s="1939"/>
      <c r="F357" s="1939"/>
      <c r="G357" s="1939"/>
      <c r="H357" s="1092"/>
      <c r="I357" s="1896"/>
      <c r="J357" s="1951"/>
      <c r="K357" s="1951"/>
      <c r="L357" s="1093"/>
      <c r="M357" s="1896" t="str">
        <f>'B - PAL'!M94:P94</f>
        <v>Jakarta, 1 Juli 2015</v>
      </c>
      <c r="N357" s="1896"/>
      <c r="O357" s="1896"/>
      <c r="P357" s="1896"/>
      <c r="Q357" s="1094"/>
      <c r="R357" s="1095"/>
    </row>
    <row r="358" spans="1:18" s="873" customFormat="1" ht="18.75" customHeight="1">
      <c r="B358" s="1091"/>
      <c r="D358" s="1948" t="str">
        <f>'B - PAL'!D95:G95</f>
        <v>Ka. Pkm Kel. Palmeriam</v>
      </c>
      <c r="E358" s="1948"/>
      <c r="F358" s="1948"/>
      <c r="G358" s="1948"/>
      <c r="H358" s="1096"/>
      <c r="I358" s="1097"/>
      <c r="J358" s="1097"/>
      <c r="K358" s="1097"/>
      <c r="L358" s="1093"/>
      <c r="M358" s="1896" t="str">
        <f>'B - PAL'!M95:P95</f>
        <v>Pengurus Barang</v>
      </c>
      <c r="N358" s="1897"/>
      <c r="O358" s="1897"/>
      <c r="P358" s="1897"/>
      <c r="Q358" s="1094"/>
      <c r="R358" s="1095"/>
    </row>
    <row r="359" spans="1:18" s="873" customFormat="1" ht="9" customHeight="1">
      <c r="B359" s="1091"/>
      <c r="D359" s="1098"/>
      <c r="E359" s="1098"/>
      <c r="F359" s="1098"/>
      <c r="G359" s="1098"/>
      <c r="H359" s="1096"/>
      <c r="I359" s="1097"/>
      <c r="J359" s="1097"/>
      <c r="K359" s="1097"/>
      <c r="L359" s="1093"/>
      <c r="M359" s="1099"/>
      <c r="N359" s="1100"/>
      <c r="O359" s="1100"/>
      <c r="P359" s="1100"/>
      <c r="Q359" s="1094"/>
      <c r="R359" s="1095"/>
    </row>
    <row r="360" spans="1:18" s="873" customFormat="1" ht="24" customHeight="1">
      <c r="B360" s="1091"/>
      <c r="D360" s="1949"/>
      <c r="E360" s="1949"/>
      <c r="F360" s="1949"/>
      <c r="G360" s="1949"/>
      <c r="H360" s="1101"/>
      <c r="I360" s="1102"/>
      <c r="J360" s="1102"/>
      <c r="K360" s="1102"/>
      <c r="L360" s="1093"/>
      <c r="M360" s="1904"/>
      <c r="N360" s="1904"/>
      <c r="O360" s="1904"/>
      <c r="P360" s="1904"/>
      <c r="Q360" s="1094"/>
      <c r="R360" s="1095"/>
    </row>
    <row r="361" spans="1:18" s="873" customFormat="1" ht="18.75" customHeight="1">
      <c r="B361" s="1103"/>
      <c r="D361" s="1950" t="str">
        <f>'B - PAL'!D97:G97</f>
        <v>Dr.  Neli Mayaferani</v>
      </c>
      <c r="E361" s="1950"/>
      <c r="F361" s="1950"/>
      <c r="G361" s="1950"/>
      <c r="H361" s="1104"/>
      <c r="I361" s="1105"/>
      <c r="J361" s="1105"/>
      <c r="K361" s="1105"/>
      <c r="L361" s="1093"/>
      <c r="M361" s="1962" t="str">
        <f>'B - PAL'!M97:P97</f>
        <v xml:space="preserve"> Kunmaryani</v>
      </c>
      <c r="N361" s="1905"/>
      <c r="O361" s="1905"/>
      <c r="P361" s="1905"/>
      <c r="Q361" s="1094"/>
      <c r="R361" s="1095"/>
    </row>
    <row r="362" spans="1:18" s="873" customFormat="1" ht="18.75" customHeight="1">
      <c r="B362" s="1091"/>
      <c r="D362" s="1947" t="str">
        <f>'B - PAL'!D98:G98</f>
        <v>NIP. 1977 0209 2006 04 2020</v>
      </c>
      <c r="E362" s="1947"/>
      <c r="F362" s="1947"/>
      <c r="G362" s="1947"/>
      <c r="H362" s="1106"/>
      <c r="I362" s="1107"/>
      <c r="J362" s="1107"/>
      <c r="K362" s="1107"/>
      <c r="L362" s="1093"/>
      <c r="M362" s="1907" t="str">
        <f>'B - PAL'!M98:P98</f>
        <v>NIP. 197211171994032002</v>
      </c>
      <c r="N362" s="1907"/>
      <c r="O362" s="1907"/>
      <c r="P362" s="1907"/>
      <c r="Q362" s="1094"/>
      <c r="R362" s="1095"/>
    </row>
    <row r="377" spans="1:18" ht="22.5" customHeight="1">
      <c r="A377" s="460"/>
      <c r="B377" s="1954" t="s">
        <v>1137</v>
      </c>
      <c r="C377" s="1954"/>
      <c r="D377" s="1954"/>
      <c r="E377" s="1954"/>
      <c r="F377" s="1954"/>
      <c r="G377" s="1954"/>
      <c r="H377" s="1954"/>
      <c r="I377" s="1954"/>
      <c r="J377" s="1954"/>
      <c r="K377" s="1954"/>
      <c r="L377" s="1954"/>
      <c r="M377" s="1954"/>
      <c r="N377" s="1954"/>
      <c r="O377" s="1954"/>
      <c r="P377" s="1954"/>
      <c r="Q377" s="1954"/>
      <c r="R377" s="1954"/>
    </row>
    <row r="378" spans="1:18" ht="20.100000000000001" customHeight="1">
      <c r="A378" s="363"/>
      <c r="B378" s="1955" t="s">
        <v>706</v>
      </c>
      <c r="C378" s="1955"/>
      <c r="D378" s="1955"/>
      <c r="E378" s="1955"/>
      <c r="F378" s="1955"/>
      <c r="G378" s="1955"/>
      <c r="H378" s="1955"/>
      <c r="I378" s="1955"/>
      <c r="J378" s="1955"/>
      <c r="K378" s="1955"/>
      <c r="L378" s="1955"/>
      <c r="M378" s="1955"/>
      <c r="N378" s="1955"/>
      <c r="O378" s="1955"/>
      <c r="P378" s="1955"/>
      <c r="Q378" s="1955"/>
      <c r="R378" s="1955"/>
    </row>
    <row r="379" spans="1:18" ht="20.100000000000001" customHeight="1">
      <c r="A379" s="363"/>
      <c r="B379" s="1959" t="s">
        <v>707</v>
      </c>
      <c r="C379" s="1959"/>
      <c r="D379" s="1959"/>
      <c r="E379" s="1959"/>
      <c r="F379" s="1959"/>
      <c r="G379" s="1959"/>
      <c r="H379" s="1959"/>
      <c r="I379" s="1959"/>
      <c r="J379" s="1959"/>
      <c r="K379" s="1959"/>
      <c r="L379" s="1959"/>
      <c r="M379" s="1959"/>
      <c r="N379" s="1959"/>
      <c r="O379" s="1959"/>
      <c r="P379" s="1959"/>
      <c r="Q379" s="1959"/>
      <c r="R379" s="1959"/>
    </row>
    <row r="380" spans="1:18" ht="15" customHeight="1">
      <c r="A380" s="363"/>
      <c r="B380" s="14" t="str">
        <f>B321</f>
        <v>Provinsi</v>
      </c>
      <c r="C380" s="14"/>
      <c r="D380" s="14"/>
      <c r="E380" s="14"/>
      <c r="F380" s="15" t="s">
        <v>1</v>
      </c>
      <c r="G380" s="1150" t="str">
        <f>'KIB C'!G212</f>
        <v>DAERAH KHUSUS IBUKOTA JAKARTA</v>
      </c>
      <c r="H380" s="16"/>
      <c r="I380" s="464"/>
      <c r="J380" s="16"/>
      <c r="K380" s="16"/>
      <c r="L380" s="16"/>
      <c r="M380" s="16"/>
      <c r="N380" s="16"/>
      <c r="O380" s="16"/>
      <c r="P380" s="16"/>
      <c r="Q380" s="79"/>
      <c r="R380" s="16"/>
    </row>
    <row r="381" spans="1:18" ht="15" customHeight="1">
      <c r="A381" s="363"/>
      <c r="B381" s="14" t="str">
        <f t="shared" ref="B381:B386" si="0">B322</f>
        <v>Kab./Kota</v>
      </c>
      <c r="C381" s="14"/>
      <c r="D381" s="14"/>
      <c r="E381" s="14"/>
      <c r="F381" s="15" t="s">
        <v>1</v>
      </c>
      <c r="G381" s="1150" t="str">
        <f>'KIB C'!G213</f>
        <v>KOTA JAKARTA TIMUR</v>
      </c>
      <c r="H381" s="16"/>
      <c r="I381" s="464"/>
      <c r="J381" s="16"/>
      <c r="K381" s="16"/>
      <c r="L381" s="16"/>
      <c r="M381" s="16"/>
      <c r="N381" s="16"/>
      <c r="O381" s="16"/>
      <c r="P381" s="16"/>
      <c r="Q381" s="79"/>
      <c r="R381" s="16"/>
    </row>
    <row r="382" spans="1:18" ht="15" customHeight="1">
      <c r="A382" s="363"/>
      <c r="B382" s="14" t="str">
        <f t="shared" si="0"/>
        <v>Bidang</v>
      </c>
      <c r="C382" s="14"/>
      <c r="D382" s="14"/>
      <c r="E382" s="14"/>
      <c r="F382" s="15" t="s">
        <v>1</v>
      </c>
      <c r="G382" s="1150" t="str">
        <f>'KIB C'!G214</f>
        <v>BIDANG KESEHATAN</v>
      </c>
      <c r="H382" s="16"/>
      <c r="I382" s="464"/>
      <c r="J382" s="16"/>
      <c r="K382" s="16"/>
      <c r="L382" s="16"/>
      <c r="M382" s="16"/>
      <c r="N382" s="16"/>
      <c r="O382" s="16"/>
      <c r="P382" s="16"/>
      <c r="Q382" s="79"/>
      <c r="R382" s="16"/>
    </row>
    <row r="383" spans="1:18" ht="15" customHeight="1">
      <c r="A383" s="363"/>
      <c r="B383" s="14" t="str">
        <f t="shared" si="0"/>
        <v>Unit Organisasi</v>
      </c>
      <c r="C383" s="14"/>
      <c r="D383" s="14"/>
      <c r="E383" s="14"/>
      <c r="F383" s="15" t="s">
        <v>1</v>
      </c>
      <c r="G383" s="1150" t="str">
        <f>'KIB C'!G215</f>
        <v>SUDIN KESEHATAN MASYARAKAT</v>
      </c>
      <c r="H383" s="16"/>
      <c r="I383" s="464"/>
      <c r="J383" s="16"/>
      <c r="K383" s="16"/>
      <c r="L383" s="16"/>
      <c r="M383" s="16"/>
      <c r="N383" s="16"/>
      <c r="O383" s="16"/>
      <c r="P383" s="16"/>
      <c r="Q383" s="79"/>
      <c r="R383" s="16"/>
    </row>
    <row r="384" spans="1:18" ht="15" customHeight="1">
      <c r="A384" s="363"/>
      <c r="B384" s="14" t="str">
        <f t="shared" si="0"/>
        <v>Sub Unit Organisasi</v>
      </c>
      <c r="C384" s="14"/>
      <c r="D384" s="14"/>
      <c r="E384" s="14"/>
      <c r="F384" s="15" t="s">
        <v>1</v>
      </c>
      <c r="G384" s="1150" t="str">
        <f>'KIB C'!G216</f>
        <v>PKM KEC. MATRAMAN</v>
      </c>
      <c r="H384" s="16"/>
      <c r="I384" s="464"/>
      <c r="J384" s="16"/>
      <c r="K384" s="16"/>
      <c r="L384" s="16"/>
      <c r="M384" s="16"/>
      <c r="N384" s="16"/>
      <c r="O384" s="16"/>
      <c r="P384" s="16"/>
      <c r="Q384" s="79"/>
      <c r="R384" s="16"/>
    </row>
    <row r="385" spans="1:18" ht="15" customHeight="1">
      <c r="A385" s="363"/>
      <c r="B385" s="14" t="str">
        <f t="shared" si="0"/>
        <v>U P B</v>
      </c>
      <c r="C385" s="14"/>
      <c r="D385" s="14"/>
      <c r="E385" s="14"/>
      <c r="F385" s="15" t="s">
        <v>1</v>
      </c>
      <c r="G385" s="1150" t="str">
        <f>'KIB C'!G217</f>
        <v>PKM KEL. KAYU MANIS</v>
      </c>
      <c r="H385" s="16"/>
      <c r="I385" s="464"/>
      <c r="J385" s="16"/>
      <c r="K385" s="16"/>
      <c r="L385" s="16"/>
      <c r="M385" s="16"/>
      <c r="N385" s="16"/>
      <c r="O385" s="16"/>
      <c r="P385" s="16"/>
      <c r="Q385" s="79"/>
      <c r="R385" s="16"/>
    </row>
    <row r="386" spans="1:18" ht="15" customHeight="1">
      <c r="A386" s="363"/>
      <c r="B386" s="14" t="str">
        <f t="shared" si="0"/>
        <v xml:space="preserve">NO. KODE LOKASI </v>
      </c>
      <c r="C386" s="14"/>
      <c r="D386" s="14"/>
      <c r="E386" s="14"/>
      <c r="F386" s="15" t="s">
        <v>1</v>
      </c>
      <c r="G386" s="1150" t="str">
        <f>'KIB C'!G218</f>
        <v>11.09.05.07.01.08.57.06</v>
      </c>
      <c r="H386" s="16"/>
      <c r="I386" s="464"/>
      <c r="J386" s="16"/>
      <c r="K386" s="16"/>
      <c r="L386" s="16"/>
      <c r="M386" s="16"/>
      <c r="N386" s="16"/>
      <c r="O386" s="16"/>
      <c r="P386" s="16"/>
      <c r="Q386" s="79"/>
      <c r="R386" s="16"/>
    </row>
    <row r="387" spans="1:18" ht="6" customHeight="1"/>
    <row r="388" spans="1:18" ht="3" customHeight="1"/>
    <row r="389" spans="1:18" s="55" customFormat="1" ht="29.25" customHeight="1">
      <c r="A389" s="270"/>
      <c r="B389" s="1953" t="s">
        <v>10</v>
      </c>
      <c r="C389" s="1953"/>
      <c r="D389" s="1953"/>
      <c r="E389" s="1953"/>
      <c r="F389" s="1953"/>
      <c r="G389" s="1953" t="s">
        <v>11</v>
      </c>
      <c r="H389" s="1953"/>
      <c r="I389" s="1953"/>
      <c r="J389" s="1953" t="s">
        <v>15</v>
      </c>
      <c r="K389" s="1953" t="s">
        <v>13</v>
      </c>
      <c r="L389" s="1953" t="s">
        <v>700</v>
      </c>
      <c r="M389" s="1953" t="s">
        <v>701</v>
      </c>
      <c r="N389" s="1953" t="s">
        <v>16</v>
      </c>
      <c r="O389" s="1953" t="s">
        <v>702</v>
      </c>
      <c r="P389" s="1953" t="s">
        <v>12</v>
      </c>
      <c r="Q389" s="1953"/>
      <c r="R389" s="1953" t="s">
        <v>17</v>
      </c>
    </row>
    <row r="390" spans="1:18" s="55" customFormat="1" ht="29.25" customHeight="1">
      <c r="A390" s="270"/>
      <c r="B390" s="1953" t="s">
        <v>18</v>
      </c>
      <c r="C390" s="1953"/>
      <c r="D390" s="1953" t="s">
        <v>19</v>
      </c>
      <c r="E390" s="1953" t="s">
        <v>20</v>
      </c>
      <c r="F390" s="1953"/>
      <c r="G390" s="1953" t="s">
        <v>21</v>
      </c>
      <c r="H390" s="1953" t="s">
        <v>14</v>
      </c>
      <c r="I390" s="1953" t="s">
        <v>505</v>
      </c>
      <c r="J390" s="1953"/>
      <c r="K390" s="1953"/>
      <c r="L390" s="1953"/>
      <c r="M390" s="1953"/>
      <c r="N390" s="1953"/>
      <c r="O390" s="1953"/>
      <c r="P390" s="1953"/>
      <c r="Q390" s="1953"/>
      <c r="R390" s="1953"/>
    </row>
    <row r="391" spans="1:18" s="55" customFormat="1" ht="29.25" customHeight="1">
      <c r="A391" s="270"/>
      <c r="B391" s="1953"/>
      <c r="C391" s="1953"/>
      <c r="D391" s="1953"/>
      <c r="E391" s="1953"/>
      <c r="F391" s="1953"/>
      <c r="G391" s="1953"/>
      <c r="H391" s="1953"/>
      <c r="I391" s="1953"/>
      <c r="J391" s="1953"/>
      <c r="K391" s="1953"/>
      <c r="L391" s="1953"/>
      <c r="M391" s="1953"/>
      <c r="N391" s="1953"/>
      <c r="O391" s="1953"/>
      <c r="P391" s="177" t="s">
        <v>22</v>
      </c>
      <c r="Q391" s="88" t="s">
        <v>23</v>
      </c>
      <c r="R391" s="1953"/>
    </row>
    <row r="392" spans="1:18" s="55" customFormat="1" ht="20.100000000000001" customHeight="1">
      <c r="A392" s="270"/>
      <c r="B392" s="1956" t="s">
        <v>24</v>
      </c>
      <c r="C392" s="1956"/>
      <c r="D392" s="179" t="s">
        <v>25</v>
      </c>
      <c r="E392" s="1956" t="s">
        <v>26</v>
      </c>
      <c r="F392" s="1956"/>
      <c r="G392" s="179" t="s">
        <v>27</v>
      </c>
      <c r="H392" s="179" t="s">
        <v>28</v>
      </c>
      <c r="I392" s="179" t="s">
        <v>29</v>
      </c>
      <c r="J392" s="179" t="s">
        <v>30</v>
      </c>
      <c r="K392" s="179" t="s">
        <v>31</v>
      </c>
      <c r="L392" s="179" t="s">
        <v>32</v>
      </c>
      <c r="M392" s="179" t="s">
        <v>33</v>
      </c>
      <c r="N392" s="179" t="s">
        <v>34</v>
      </c>
      <c r="O392" s="179" t="s">
        <v>35</v>
      </c>
      <c r="P392" s="179" t="s">
        <v>36</v>
      </c>
      <c r="Q392" s="89" t="s">
        <v>37</v>
      </c>
      <c r="R392" s="179" t="s">
        <v>38</v>
      </c>
    </row>
    <row r="393" spans="1:18" s="55" customFormat="1" ht="12.75" customHeight="1">
      <c r="A393" s="270"/>
      <c r="B393" s="1956"/>
      <c r="C393" s="1956"/>
      <c r="D393" s="1956"/>
      <c r="E393" s="1957"/>
      <c r="F393" s="1957"/>
      <c r="G393" s="1956"/>
      <c r="H393" s="1956"/>
      <c r="I393" s="1956"/>
      <c r="J393" s="1956"/>
      <c r="K393" s="1956"/>
      <c r="L393" s="1956"/>
      <c r="M393" s="1956"/>
      <c r="N393" s="1956"/>
      <c r="O393" s="1956"/>
      <c r="P393" s="1956"/>
      <c r="Q393" s="1956"/>
      <c r="R393" s="1956"/>
    </row>
    <row r="394" spans="1:18" s="362" customFormat="1" ht="2.25" customHeight="1">
      <c r="B394" s="1958"/>
      <c r="C394" s="1958"/>
      <c r="D394" s="1113"/>
      <c r="E394" s="1113"/>
      <c r="F394" s="268"/>
      <c r="G394" s="552"/>
      <c r="H394" s="1114"/>
      <c r="I394" s="1114"/>
      <c r="J394" s="1114"/>
      <c r="K394" s="1114"/>
      <c r="L394" s="554"/>
      <c r="M394" s="550"/>
      <c r="N394" s="550"/>
      <c r="O394" s="550"/>
      <c r="P394" s="560"/>
      <c r="Q394" s="1115"/>
      <c r="R394" s="550"/>
    </row>
    <row r="395" spans="1:18" s="362" customFormat="1" ht="21" customHeight="1">
      <c r="B395" s="1952"/>
      <c r="C395" s="1952"/>
      <c r="D395" s="1111" t="s">
        <v>54</v>
      </c>
      <c r="E395" s="1111"/>
      <c r="F395" s="262"/>
      <c r="G395" s="521" t="s">
        <v>56</v>
      </c>
      <c r="H395" s="273" t="s">
        <v>61</v>
      </c>
      <c r="I395" s="273"/>
      <c r="J395" s="275"/>
      <c r="K395" s="273" t="s">
        <v>44</v>
      </c>
      <c r="L395" s="274">
        <v>2008</v>
      </c>
      <c r="M395" s="275"/>
      <c r="N395" s="275"/>
      <c r="O395" s="275" t="s">
        <v>45</v>
      </c>
      <c r="P395" s="276">
        <v>1</v>
      </c>
      <c r="Q395" s="257">
        <v>561840</v>
      </c>
      <c r="R395" s="275"/>
    </row>
    <row r="396" spans="1:18" s="362" customFormat="1" ht="21" customHeight="1">
      <c r="B396" s="1952"/>
      <c r="C396" s="1952"/>
      <c r="D396" s="1111" t="s">
        <v>46</v>
      </c>
      <c r="E396" s="1111"/>
      <c r="F396" s="262"/>
      <c r="G396" s="521" t="s">
        <v>48</v>
      </c>
      <c r="H396" s="273" t="s">
        <v>42</v>
      </c>
      <c r="I396" s="273"/>
      <c r="J396" s="273"/>
      <c r="K396" s="273" t="s">
        <v>190</v>
      </c>
      <c r="L396" s="274">
        <v>2008</v>
      </c>
      <c r="M396" s="275"/>
      <c r="N396" s="275"/>
      <c r="O396" s="275" t="s">
        <v>45</v>
      </c>
      <c r="P396" s="276">
        <v>1</v>
      </c>
      <c r="Q396" s="257">
        <v>298000</v>
      </c>
      <c r="R396" s="275"/>
    </row>
    <row r="397" spans="1:18" s="362" customFormat="1" ht="21" customHeight="1">
      <c r="B397" s="1952"/>
      <c r="C397" s="1952"/>
      <c r="D397" s="1111" t="s">
        <v>51</v>
      </c>
      <c r="E397" s="1111"/>
      <c r="F397" s="262"/>
      <c r="G397" s="521" t="s">
        <v>53</v>
      </c>
      <c r="H397" s="533" t="s">
        <v>42</v>
      </c>
      <c r="I397" s="273"/>
      <c r="J397" s="273"/>
      <c r="K397" s="273" t="s">
        <v>44</v>
      </c>
      <c r="L397" s="274">
        <v>2008</v>
      </c>
      <c r="M397" s="275"/>
      <c r="N397" s="275"/>
      <c r="O397" s="275" t="s">
        <v>345</v>
      </c>
      <c r="P397" s="276">
        <v>1</v>
      </c>
      <c r="Q397" s="257">
        <v>1424643</v>
      </c>
      <c r="R397" s="275"/>
    </row>
    <row r="398" spans="1:18" s="362" customFormat="1" ht="21" customHeight="1">
      <c r="B398" s="1952"/>
      <c r="C398" s="1952"/>
      <c r="D398" s="1111" t="s">
        <v>142</v>
      </c>
      <c r="E398" s="1111"/>
      <c r="F398" s="262"/>
      <c r="G398" s="521" t="s">
        <v>143</v>
      </c>
      <c r="H398" s="533" t="s">
        <v>752</v>
      </c>
      <c r="I398" s="273"/>
      <c r="J398" s="273"/>
      <c r="K398" s="273" t="s">
        <v>44</v>
      </c>
      <c r="L398" s="274">
        <v>2008</v>
      </c>
      <c r="M398" s="275"/>
      <c r="N398" s="275"/>
      <c r="O398" s="275" t="s">
        <v>45</v>
      </c>
      <c r="P398" s="276">
        <v>1</v>
      </c>
      <c r="Q398" s="257">
        <v>792000</v>
      </c>
      <c r="R398" s="275"/>
    </row>
    <row r="399" spans="1:18" s="362" customFormat="1" ht="21" hidden="1" customHeight="1">
      <c r="B399" s="1952"/>
      <c r="C399" s="1952"/>
      <c r="D399" s="1111"/>
      <c r="E399" s="1111"/>
      <c r="F399" s="262"/>
      <c r="G399" s="521"/>
      <c r="H399" s="533"/>
      <c r="I399" s="273"/>
      <c r="J399" s="273"/>
      <c r="K399" s="273"/>
      <c r="L399" s="274"/>
      <c r="M399" s="275"/>
      <c r="N399" s="275"/>
      <c r="O399" s="275"/>
      <c r="P399" s="276"/>
      <c r="Q399" s="257"/>
      <c r="R399" s="275"/>
    </row>
    <row r="400" spans="1:18" s="362" customFormat="1" ht="14.1" hidden="1" customHeight="1">
      <c r="B400" s="1952"/>
      <c r="C400" s="1952"/>
      <c r="D400" s="1111"/>
      <c r="E400" s="1111"/>
      <c r="F400" s="262"/>
      <c r="G400" s="521"/>
      <c r="H400" s="273"/>
      <c r="I400" s="273"/>
      <c r="J400" s="273"/>
      <c r="K400" s="273"/>
      <c r="L400" s="274"/>
      <c r="M400" s="275"/>
      <c r="N400" s="275"/>
      <c r="O400" s="275"/>
      <c r="P400" s="276"/>
      <c r="Q400" s="257"/>
      <c r="R400" s="275"/>
    </row>
    <row r="401" spans="1:18" s="362" customFormat="1" ht="14.1" hidden="1" customHeight="1">
      <c r="B401" s="1952"/>
      <c r="C401" s="1952"/>
      <c r="D401" s="1111"/>
      <c r="E401" s="1111"/>
      <c r="F401" s="262"/>
      <c r="G401" s="521"/>
      <c r="H401" s="273"/>
      <c r="I401" s="273"/>
      <c r="J401" s="273"/>
      <c r="K401" s="273"/>
      <c r="L401" s="274"/>
      <c r="M401" s="275"/>
      <c r="N401" s="275"/>
      <c r="O401" s="275"/>
      <c r="P401" s="276"/>
      <c r="Q401" s="257"/>
      <c r="R401" s="275"/>
    </row>
    <row r="402" spans="1:18" s="362" customFormat="1" ht="14.1" hidden="1" customHeight="1">
      <c r="B402" s="1952"/>
      <c r="C402" s="1952"/>
      <c r="D402" s="1111"/>
      <c r="E402" s="1111"/>
      <c r="F402" s="262"/>
      <c r="G402" s="521"/>
      <c r="H402" s="273"/>
      <c r="I402" s="273"/>
      <c r="J402" s="275"/>
      <c r="K402" s="273"/>
      <c r="L402" s="274"/>
      <c r="M402" s="275"/>
      <c r="N402" s="275"/>
      <c r="O402" s="275"/>
      <c r="P402" s="276"/>
      <c r="Q402" s="257"/>
      <c r="R402" s="275"/>
    </row>
    <row r="403" spans="1:18" s="362" customFormat="1" ht="14.1" hidden="1" customHeight="1">
      <c r="B403" s="1952"/>
      <c r="C403" s="1952"/>
      <c r="D403" s="1111"/>
      <c r="E403" s="1111"/>
      <c r="F403" s="262"/>
      <c r="G403" s="521"/>
      <c r="H403" s="273"/>
      <c r="I403" s="273"/>
      <c r="J403" s="275"/>
      <c r="K403" s="273"/>
      <c r="L403" s="274"/>
      <c r="M403" s="275"/>
      <c r="N403" s="275"/>
      <c r="O403" s="275"/>
      <c r="P403" s="276"/>
      <c r="Q403" s="257"/>
      <c r="R403" s="275"/>
    </row>
    <row r="404" spans="1:18" s="362" customFormat="1" ht="14.1" hidden="1" customHeight="1">
      <c r="B404" s="1952"/>
      <c r="C404" s="1952"/>
      <c r="D404" s="1111"/>
      <c r="E404" s="1111"/>
      <c r="F404" s="262"/>
      <c r="G404" s="521"/>
      <c r="H404" s="273"/>
      <c r="I404" s="273"/>
      <c r="J404" s="273"/>
      <c r="K404" s="273"/>
      <c r="L404" s="274"/>
      <c r="M404" s="275"/>
      <c r="N404" s="275"/>
      <c r="O404" s="275"/>
      <c r="P404" s="276"/>
      <c r="Q404" s="257"/>
      <c r="R404" s="275"/>
    </row>
    <row r="405" spans="1:18" s="772" customFormat="1" ht="14.1" hidden="1" customHeight="1">
      <c r="B405" s="1952"/>
      <c r="C405" s="1952"/>
      <c r="D405" s="817"/>
      <c r="E405" s="817"/>
      <c r="F405" s="776"/>
      <c r="G405" s="777"/>
      <c r="H405" s="783"/>
      <c r="I405" s="783"/>
      <c r="J405" s="783"/>
      <c r="K405" s="783"/>
      <c r="L405" s="780"/>
      <c r="M405" s="783"/>
      <c r="N405" s="775"/>
      <c r="O405" s="775"/>
      <c r="P405" s="785"/>
      <c r="Q405" s="827"/>
      <c r="R405" s="828"/>
    </row>
    <row r="406" spans="1:18" s="362" customFormat="1" ht="14.1" hidden="1" customHeight="1">
      <c r="B406" s="1952"/>
      <c r="C406" s="1952"/>
      <c r="D406" s="1111"/>
      <c r="E406" s="1111"/>
      <c r="F406" s="262"/>
      <c r="G406" s="521"/>
      <c r="H406" s="273"/>
      <c r="I406" s="273"/>
      <c r="J406" s="783"/>
      <c r="K406" s="783"/>
      <c r="L406" s="780"/>
      <c r="M406" s="275"/>
      <c r="N406" s="275"/>
      <c r="O406" s="275"/>
      <c r="P406" s="276"/>
      <c r="Q406" s="257"/>
      <c r="R406" s="275"/>
    </row>
    <row r="407" spans="1:18" s="362" customFormat="1" ht="14.1" hidden="1" customHeight="1">
      <c r="B407" s="1952"/>
      <c r="C407" s="1952"/>
      <c r="D407" s="1111"/>
      <c r="E407" s="1111"/>
      <c r="F407" s="262"/>
      <c r="G407" s="521"/>
      <c r="H407" s="272"/>
      <c r="I407" s="273"/>
      <c r="J407" s="783"/>
      <c r="K407" s="783"/>
      <c r="L407" s="780"/>
      <c r="M407" s="275"/>
      <c r="N407" s="275"/>
      <c r="O407" s="275"/>
      <c r="P407" s="276"/>
      <c r="Q407" s="257"/>
      <c r="R407" s="275"/>
    </row>
    <row r="408" spans="1:18" s="528" customFormat="1" ht="14.1" hidden="1" customHeight="1">
      <c r="B408" s="1952"/>
      <c r="C408" s="1952"/>
      <c r="D408" s="1111"/>
      <c r="E408" s="1111"/>
      <c r="F408" s="262"/>
      <c r="G408" s="521"/>
      <c r="H408" s="272"/>
      <c r="I408" s="273"/>
      <c r="J408" s="783"/>
      <c r="K408" s="783"/>
      <c r="L408" s="780"/>
      <c r="M408" s="275"/>
      <c r="N408" s="275"/>
      <c r="O408" s="275"/>
      <c r="P408" s="276"/>
      <c r="Q408" s="257"/>
      <c r="R408" s="531"/>
    </row>
    <row r="409" spans="1:18" s="528" customFormat="1" ht="14.1" hidden="1" customHeight="1">
      <c r="B409" s="1952"/>
      <c r="C409" s="1952"/>
      <c r="D409" s="1111"/>
      <c r="E409" s="1111"/>
      <c r="F409" s="262"/>
      <c r="G409" s="777"/>
      <c r="H409" s="783"/>
      <c r="I409" s="783"/>
      <c r="J409" s="783"/>
      <c r="K409" s="783"/>
      <c r="L409" s="780"/>
      <c r="M409" s="783"/>
      <c r="N409" s="775"/>
      <c r="O409" s="775"/>
      <c r="P409" s="785"/>
      <c r="Q409" s="827"/>
      <c r="R409" s="275"/>
    </row>
    <row r="410" spans="1:18" s="528" customFormat="1" ht="14.1" hidden="1" customHeight="1">
      <c r="B410" s="1952"/>
      <c r="C410" s="1952"/>
      <c r="D410" s="1111"/>
      <c r="E410" s="1111"/>
      <c r="F410" s="262"/>
      <c r="G410" s="777"/>
      <c r="H410" s="783"/>
      <c r="I410" s="783"/>
      <c r="J410" s="783"/>
      <c r="K410" s="783"/>
      <c r="L410" s="780"/>
      <c r="M410" s="783"/>
      <c r="N410" s="775"/>
      <c r="O410" s="775"/>
      <c r="P410" s="785"/>
      <c r="Q410" s="827"/>
      <c r="R410" s="828"/>
    </row>
    <row r="411" spans="1:18" s="362" customFormat="1" ht="20.100000000000001" hidden="1" customHeight="1">
      <c r="B411" s="1952"/>
      <c r="C411" s="1952"/>
      <c r="D411" s="1111"/>
      <c r="E411" s="1111"/>
      <c r="F411" s="262"/>
      <c r="G411" s="521"/>
      <c r="H411" s="272"/>
      <c r="I411" s="273"/>
      <c r="J411" s="273"/>
      <c r="K411" s="273"/>
      <c r="L411" s="274"/>
      <c r="M411" s="275"/>
      <c r="N411" s="275"/>
      <c r="O411" s="275"/>
      <c r="P411" s="276"/>
      <c r="Q411" s="257"/>
      <c r="R411" s="275"/>
    </row>
    <row r="412" spans="1:18" s="529" customFormat="1" ht="21" hidden="1" customHeight="1">
      <c r="A412" s="362"/>
      <c r="B412" s="1952"/>
      <c r="C412" s="1952"/>
      <c r="D412" s="1111"/>
      <c r="E412" s="1111"/>
      <c r="F412" s="262"/>
      <c r="G412" s="521"/>
      <c r="H412" s="273"/>
      <c r="I412" s="275"/>
      <c r="J412" s="273"/>
      <c r="K412" s="273"/>
      <c r="L412" s="274"/>
      <c r="M412" s="275"/>
      <c r="N412" s="534"/>
      <c r="O412" s="275"/>
      <c r="P412" s="276"/>
      <c r="Q412" s="281"/>
      <c r="R412" s="275"/>
    </row>
    <row r="413" spans="1:18" s="362" customFormat="1" ht="9" customHeight="1">
      <c r="B413" s="1943"/>
      <c r="C413" s="1943"/>
      <c r="D413" s="1112"/>
      <c r="E413" s="1112"/>
      <c r="F413" s="265"/>
      <c r="G413" s="525"/>
      <c r="H413" s="1108"/>
      <c r="I413" s="535"/>
      <c r="J413" s="535"/>
      <c r="K413" s="535"/>
      <c r="L413" s="1109"/>
      <c r="M413" s="536"/>
      <c r="N413" s="536"/>
      <c r="O413" s="536"/>
      <c r="P413" s="506"/>
      <c r="Q413" s="1110"/>
      <c r="R413" s="1108"/>
    </row>
    <row r="414" spans="1:18" s="362" customFormat="1" ht="20.100000000000001" customHeight="1">
      <c r="B414" s="537"/>
      <c r="C414" s="537"/>
      <c r="G414" s="538"/>
      <c r="H414" s="539"/>
      <c r="I414" s="540"/>
      <c r="J414" s="540"/>
      <c r="K414" s="540"/>
      <c r="L414" s="541"/>
      <c r="M414" s="1944" t="s">
        <v>724</v>
      </c>
      <c r="N414" s="1945"/>
      <c r="O414" s="1946"/>
      <c r="P414" s="561">
        <f>SUM(P394:P413)</f>
        <v>4</v>
      </c>
      <c r="Q414" s="562">
        <f>SUM(Q394:Q413)</f>
        <v>3076483</v>
      </c>
      <c r="R414" s="539"/>
    </row>
    <row r="415" spans="1:18" ht="15" customHeight="1"/>
    <row r="416" spans="1:18" s="873" customFormat="1" ht="18.75" customHeight="1">
      <c r="B416" s="1091"/>
      <c r="D416" s="1939" t="str">
        <f>'B - KM'!D92:G92</f>
        <v>MENGETAHUI ,</v>
      </c>
      <c r="E416" s="1939"/>
      <c r="F416" s="1939"/>
      <c r="G416" s="1939"/>
      <c r="H416" s="1092"/>
      <c r="I416" s="1896"/>
      <c r="J416" s="1951"/>
      <c r="K416" s="1951"/>
      <c r="L416" s="1093"/>
      <c r="M416" s="1896" t="str">
        <f>'B - KM'!M92:P92</f>
        <v>Jakarta, 1 Juli 2015</v>
      </c>
      <c r="N416" s="1896"/>
      <c r="O416" s="1896"/>
      <c r="P416" s="1896"/>
      <c r="Q416" s="1094"/>
      <c r="R416" s="1095"/>
    </row>
    <row r="417" spans="2:18" s="873" customFormat="1" ht="18.75" customHeight="1">
      <c r="B417" s="1091"/>
      <c r="D417" s="1948" t="str">
        <f>'B - KM'!D93:G93</f>
        <v>Ka. Pkm. Kel. Kayu Manis</v>
      </c>
      <c r="E417" s="1948"/>
      <c r="F417" s="1948"/>
      <c r="G417" s="1948"/>
      <c r="H417" s="1096"/>
      <c r="I417" s="1097"/>
      <c r="J417" s="1097"/>
      <c r="K417" s="1097"/>
      <c r="L417" s="1093"/>
      <c r="M417" s="1896" t="str">
        <f>'B - KM'!M93:P93</f>
        <v>Pengurus Barang</v>
      </c>
      <c r="N417" s="1897"/>
      <c r="O417" s="1897"/>
      <c r="P417" s="1897"/>
      <c r="Q417" s="1094"/>
      <c r="R417" s="1095"/>
    </row>
    <row r="418" spans="2:18" s="873" customFormat="1" ht="9" customHeight="1">
      <c r="B418" s="1091"/>
      <c r="D418" s="1098"/>
      <c r="E418" s="1098"/>
      <c r="F418" s="1098"/>
      <c r="G418" s="1098"/>
      <c r="H418" s="1096"/>
      <c r="I418" s="1097"/>
      <c r="J418" s="1097"/>
      <c r="K418" s="1097"/>
      <c r="L418" s="1093"/>
      <c r="M418" s="1099"/>
      <c r="N418" s="1100"/>
      <c r="O418" s="1100"/>
      <c r="P418" s="1100"/>
      <c r="Q418" s="1094"/>
      <c r="R418" s="1095"/>
    </row>
    <row r="419" spans="2:18" s="873" customFormat="1" ht="31.5" customHeight="1">
      <c r="B419" s="1091"/>
      <c r="D419" s="1949"/>
      <c r="E419" s="1949"/>
      <c r="F419" s="1949"/>
      <c r="G419" s="1949"/>
      <c r="H419" s="1101"/>
      <c r="I419" s="1102"/>
      <c r="J419" s="1102"/>
      <c r="K419" s="1102"/>
      <c r="L419" s="1093"/>
      <c r="M419" s="1904"/>
      <c r="N419" s="1904"/>
      <c r="O419" s="1904"/>
      <c r="P419" s="1904"/>
      <c r="Q419" s="1094"/>
      <c r="R419" s="1095"/>
    </row>
    <row r="420" spans="2:18" s="873" customFormat="1" ht="18.75" customHeight="1">
      <c r="B420" s="1103"/>
      <c r="D420" s="1950" t="str">
        <f>'B - KM'!D95:G95</f>
        <v>Drg. Katarina Dairi</v>
      </c>
      <c r="E420" s="1950"/>
      <c r="F420" s="1950"/>
      <c r="G420" s="1950"/>
      <c r="H420" s="1104"/>
      <c r="I420" s="1105"/>
      <c r="J420" s="1105"/>
      <c r="K420" s="1105"/>
      <c r="L420" s="1093"/>
      <c r="M420" s="1962" t="str">
        <f>'B - KM'!M95:P95</f>
        <v xml:space="preserve"> Sulastri Kusmala Dewi S.</v>
      </c>
      <c r="N420" s="1905"/>
      <c r="O420" s="1905"/>
      <c r="P420" s="1905"/>
      <c r="Q420" s="1094"/>
      <c r="R420" s="1095"/>
    </row>
    <row r="421" spans="2:18" s="873" customFormat="1" ht="18.75" customHeight="1">
      <c r="B421" s="1091"/>
      <c r="D421" s="1947" t="str">
        <f>'B - KM'!D96:G96</f>
        <v>NIP. 1964 1025 1992 03 2004</v>
      </c>
      <c r="E421" s="1947"/>
      <c r="F421" s="1947"/>
      <c r="G421" s="1947"/>
      <c r="H421" s="1106"/>
      <c r="I421" s="1107"/>
      <c r="J421" s="1107"/>
      <c r="K421" s="1107"/>
      <c r="L421" s="1093"/>
      <c r="M421" s="1907" t="str">
        <f>'B - KM'!M96:P96</f>
        <v>NIP. 197505291996032004</v>
      </c>
      <c r="N421" s="1907"/>
      <c r="O421" s="1907"/>
      <c r="P421" s="1907"/>
      <c r="Q421" s="1094"/>
      <c r="R421" s="1095"/>
    </row>
  </sheetData>
  <mergeCells count="381">
    <mergeCell ref="D420:G420"/>
    <mergeCell ref="M420:P420"/>
    <mergeCell ref="B407:C407"/>
    <mergeCell ref="B408:C408"/>
    <mergeCell ref="D417:G417"/>
    <mergeCell ref="M417:P417"/>
    <mergeCell ref="M416:P416"/>
    <mergeCell ref="D421:G421"/>
    <mergeCell ref="M421:P421"/>
    <mergeCell ref="B409:C409"/>
    <mergeCell ref="B410:C410"/>
    <mergeCell ref="B411:C411"/>
    <mergeCell ref="B412:C412"/>
    <mergeCell ref="B413:C413"/>
    <mergeCell ref="M414:O414"/>
    <mergeCell ref="D416:G416"/>
    <mergeCell ref="I416:K416"/>
    <mergeCell ref="B404:C404"/>
    <mergeCell ref="B405:C405"/>
    <mergeCell ref="B406:C406"/>
    <mergeCell ref="B399:C399"/>
    <mergeCell ref="B400:C400"/>
    <mergeCell ref="B401:C401"/>
    <mergeCell ref="B402:C402"/>
    <mergeCell ref="D419:G419"/>
    <mergeCell ref="M419:P419"/>
    <mergeCell ref="B395:C395"/>
    <mergeCell ref="B396:C396"/>
    <mergeCell ref="B397:C397"/>
    <mergeCell ref="B398:C398"/>
    <mergeCell ref="B392:C392"/>
    <mergeCell ref="E392:F392"/>
    <mergeCell ref="B393:R393"/>
    <mergeCell ref="B394:C394"/>
    <mergeCell ref="B403:C403"/>
    <mergeCell ref="B377:R377"/>
    <mergeCell ref="B378:R378"/>
    <mergeCell ref="D360:G360"/>
    <mergeCell ref="M360:P360"/>
    <mergeCell ref="D361:G361"/>
    <mergeCell ref="M361:P361"/>
    <mergeCell ref="B379:R379"/>
    <mergeCell ref="B389:F389"/>
    <mergeCell ref="G389:I389"/>
    <mergeCell ref="J389:J391"/>
    <mergeCell ref="K389:K391"/>
    <mergeCell ref="L389:L391"/>
    <mergeCell ref="M389:M391"/>
    <mergeCell ref="N389:N391"/>
    <mergeCell ref="O389:O391"/>
    <mergeCell ref="P389:Q390"/>
    <mergeCell ref="R389:R391"/>
    <mergeCell ref="B390:C391"/>
    <mergeCell ref="D390:D391"/>
    <mergeCell ref="E390:F391"/>
    <mergeCell ref="G390:G391"/>
    <mergeCell ref="H390:H391"/>
    <mergeCell ref="I390:I391"/>
    <mergeCell ref="M357:P357"/>
    <mergeCell ref="D358:G358"/>
    <mergeCell ref="M358:P358"/>
    <mergeCell ref="B352:C352"/>
    <mergeCell ref="B353:C353"/>
    <mergeCell ref="B354:C354"/>
    <mergeCell ref="M355:O355"/>
    <mergeCell ref="D362:G362"/>
    <mergeCell ref="M362:P362"/>
    <mergeCell ref="B349:C349"/>
    <mergeCell ref="B350:C350"/>
    <mergeCell ref="B351:C351"/>
    <mergeCell ref="B344:C344"/>
    <mergeCell ref="B345:C345"/>
    <mergeCell ref="B346:C346"/>
    <mergeCell ref="B347:C347"/>
    <mergeCell ref="D357:G357"/>
    <mergeCell ref="I357:K357"/>
    <mergeCell ref="B340:C340"/>
    <mergeCell ref="B341:C341"/>
    <mergeCell ref="B342:C342"/>
    <mergeCell ref="B343:C343"/>
    <mergeCell ref="B336:C336"/>
    <mergeCell ref="B337:C337"/>
    <mergeCell ref="B338:C338"/>
    <mergeCell ref="B339:C339"/>
    <mergeCell ref="B348:C348"/>
    <mergeCell ref="N330:N332"/>
    <mergeCell ref="O330:O332"/>
    <mergeCell ref="B333:C333"/>
    <mergeCell ref="E333:F333"/>
    <mergeCell ref="B334:R334"/>
    <mergeCell ref="B335:C335"/>
    <mergeCell ref="R330:R332"/>
    <mergeCell ref="B331:C332"/>
    <mergeCell ref="D331:D332"/>
    <mergeCell ref="E331:F332"/>
    <mergeCell ref="G331:G332"/>
    <mergeCell ref="H331:H332"/>
    <mergeCell ref="M298:P298"/>
    <mergeCell ref="D299:G299"/>
    <mergeCell ref="M299:P299"/>
    <mergeCell ref="B293:C293"/>
    <mergeCell ref="B294:C294"/>
    <mergeCell ref="B295:C295"/>
    <mergeCell ref="M296:O296"/>
    <mergeCell ref="P330:Q331"/>
    <mergeCell ref="D303:G303"/>
    <mergeCell ref="M303:P303"/>
    <mergeCell ref="B318:R318"/>
    <mergeCell ref="B319:R319"/>
    <mergeCell ref="D301:G301"/>
    <mergeCell ref="M301:P301"/>
    <mergeCell ref="D302:G302"/>
    <mergeCell ref="M302:P302"/>
    <mergeCell ref="I331:I332"/>
    <mergeCell ref="B320:R320"/>
    <mergeCell ref="B330:F330"/>
    <mergeCell ref="G330:I330"/>
    <mergeCell ref="J330:J332"/>
    <mergeCell ref="K330:K332"/>
    <mergeCell ref="L330:L332"/>
    <mergeCell ref="M330:M332"/>
    <mergeCell ref="B290:C290"/>
    <mergeCell ref="B291:C291"/>
    <mergeCell ref="B292:C292"/>
    <mergeCell ref="B285:C285"/>
    <mergeCell ref="B286:C286"/>
    <mergeCell ref="B287:C287"/>
    <mergeCell ref="B288:C288"/>
    <mergeCell ref="D298:G298"/>
    <mergeCell ref="I298:K298"/>
    <mergeCell ref="B281:C281"/>
    <mergeCell ref="B282:C282"/>
    <mergeCell ref="B283:C283"/>
    <mergeCell ref="B284:C284"/>
    <mergeCell ref="B277:C277"/>
    <mergeCell ref="B278:C278"/>
    <mergeCell ref="B279:C279"/>
    <mergeCell ref="B280:C280"/>
    <mergeCell ref="B289:C289"/>
    <mergeCell ref="N271:N273"/>
    <mergeCell ref="O271:O273"/>
    <mergeCell ref="B274:C274"/>
    <mergeCell ref="E274:F274"/>
    <mergeCell ref="B275:R275"/>
    <mergeCell ref="B276:C276"/>
    <mergeCell ref="R271:R273"/>
    <mergeCell ref="B272:C273"/>
    <mergeCell ref="D272:D273"/>
    <mergeCell ref="E272:F273"/>
    <mergeCell ref="G272:G273"/>
    <mergeCell ref="H272:H273"/>
    <mergeCell ref="M239:P239"/>
    <mergeCell ref="D240:G240"/>
    <mergeCell ref="M240:P240"/>
    <mergeCell ref="B234:C234"/>
    <mergeCell ref="B235:C235"/>
    <mergeCell ref="B236:C236"/>
    <mergeCell ref="M237:O237"/>
    <mergeCell ref="P271:Q272"/>
    <mergeCell ref="D244:G244"/>
    <mergeCell ref="M244:P244"/>
    <mergeCell ref="B259:R259"/>
    <mergeCell ref="B260:R260"/>
    <mergeCell ref="D242:G242"/>
    <mergeCell ref="M242:P242"/>
    <mergeCell ref="D243:G243"/>
    <mergeCell ref="M243:P243"/>
    <mergeCell ref="I272:I273"/>
    <mergeCell ref="B261:R261"/>
    <mergeCell ref="B271:F271"/>
    <mergeCell ref="G271:I271"/>
    <mergeCell ref="J271:J273"/>
    <mergeCell ref="K271:K273"/>
    <mergeCell ref="L271:L273"/>
    <mergeCell ref="M271:M273"/>
    <mergeCell ref="B231:C231"/>
    <mergeCell ref="B232:C232"/>
    <mergeCell ref="B233:C233"/>
    <mergeCell ref="B226:C226"/>
    <mergeCell ref="B227:C227"/>
    <mergeCell ref="B228:C228"/>
    <mergeCell ref="B229:C229"/>
    <mergeCell ref="D239:G239"/>
    <mergeCell ref="I239:K239"/>
    <mergeCell ref="B222:C222"/>
    <mergeCell ref="B223:C223"/>
    <mergeCell ref="B224:C224"/>
    <mergeCell ref="B225:C225"/>
    <mergeCell ref="B218:C218"/>
    <mergeCell ref="B219:C219"/>
    <mergeCell ref="B220:C220"/>
    <mergeCell ref="B221:C221"/>
    <mergeCell ref="B230:C230"/>
    <mergeCell ref="N212:N214"/>
    <mergeCell ref="O212:O214"/>
    <mergeCell ref="B215:C215"/>
    <mergeCell ref="E215:F215"/>
    <mergeCell ref="B216:R216"/>
    <mergeCell ref="B217:C217"/>
    <mergeCell ref="R212:R214"/>
    <mergeCell ref="B213:C214"/>
    <mergeCell ref="D213:D214"/>
    <mergeCell ref="E213:F214"/>
    <mergeCell ref="G213:G214"/>
    <mergeCell ref="H213:H214"/>
    <mergeCell ref="M190:P190"/>
    <mergeCell ref="D191:G191"/>
    <mergeCell ref="M191:P191"/>
    <mergeCell ref="B185:C185"/>
    <mergeCell ref="B186:C186"/>
    <mergeCell ref="B187:C187"/>
    <mergeCell ref="M188:O188"/>
    <mergeCell ref="P212:Q213"/>
    <mergeCell ref="D195:G195"/>
    <mergeCell ref="M195:P195"/>
    <mergeCell ref="B200:R200"/>
    <mergeCell ref="B201:R201"/>
    <mergeCell ref="D193:G193"/>
    <mergeCell ref="M193:P193"/>
    <mergeCell ref="D194:G194"/>
    <mergeCell ref="M194:P194"/>
    <mergeCell ref="I213:I214"/>
    <mergeCell ref="B202:R202"/>
    <mergeCell ref="B212:F212"/>
    <mergeCell ref="G212:I212"/>
    <mergeCell ref="J212:J214"/>
    <mergeCell ref="K212:K214"/>
    <mergeCell ref="L212:L214"/>
    <mergeCell ref="M212:M214"/>
    <mergeCell ref="B182:C182"/>
    <mergeCell ref="B183:C183"/>
    <mergeCell ref="B184:C184"/>
    <mergeCell ref="B177:C177"/>
    <mergeCell ref="B178:C178"/>
    <mergeCell ref="B179:C179"/>
    <mergeCell ref="B180:C180"/>
    <mergeCell ref="D190:G190"/>
    <mergeCell ref="I190:K190"/>
    <mergeCell ref="B173:C173"/>
    <mergeCell ref="B174:C174"/>
    <mergeCell ref="B175:C175"/>
    <mergeCell ref="B176:C176"/>
    <mergeCell ref="B169:C169"/>
    <mergeCell ref="B170:C170"/>
    <mergeCell ref="B171:C171"/>
    <mergeCell ref="B172:C172"/>
    <mergeCell ref="B181:C181"/>
    <mergeCell ref="B166:C166"/>
    <mergeCell ref="E166:F166"/>
    <mergeCell ref="B167:R167"/>
    <mergeCell ref="B168:C168"/>
    <mergeCell ref="R163:R165"/>
    <mergeCell ref="B164:C165"/>
    <mergeCell ref="D164:D165"/>
    <mergeCell ref="E164:F165"/>
    <mergeCell ref="G164:G165"/>
    <mergeCell ref="H164:H165"/>
    <mergeCell ref="P163:Q164"/>
    <mergeCell ref="I164:I165"/>
    <mergeCell ref="P13:Q14"/>
    <mergeCell ref="R13:R15"/>
    <mergeCell ref="B151:R151"/>
    <mergeCell ref="B152:R152"/>
    <mergeCell ref="B1:R1"/>
    <mergeCell ref="B2:R2"/>
    <mergeCell ref="B3:R3"/>
    <mergeCell ref="B13:F13"/>
    <mergeCell ref="G13:I13"/>
    <mergeCell ref="B14:C15"/>
    <mergeCell ref="D14:D15"/>
    <mergeCell ref="E14:F15"/>
    <mergeCell ref="G14:G15"/>
    <mergeCell ref="H14:H15"/>
    <mergeCell ref="O13:O15"/>
    <mergeCell ref="I14:I15"/>
    <mergeCell ref="J13:J15"/>
    <mergeCell ref="K13:K15"/>
    <mergeCell ref="L13:L15"/>
    <mergeCell ref="M13:M15"/>
    <mergeCell ref="N13:N15"/>
    <mergeCell ref="B26:C26"/>
    <mergeCell ref="B32:C32"/>
    <mergeCell ref="B33:C33"/>
    <mergeCell ref="B153:R153"/>
    <mergeCell ref="B163:F163"/>
    <mergeCell ref="G163:I163"/>
    <mergeCell ref="J163:J165"/>
    <mergeCell ref="K163:K165"/>
    <mergeCell ref="L163:L165"/>
    <mergeCell ref="M163:M165"/>
    <mergeCell ref="N163:N165"/>
    <mergeCell ref="O163:O165"/>
    <mergeCell ref="B21:C21"/>
    <mergeCell ref="B19:C19"/>
    <mergeCell ref="B20:C20"/>
    <mergeCell ref="B16:C16"/>
    <mergeCell ref="B25:C25"/>
    <mergeCell ref="B23:C23"/>
    <mergeCell ref="B24:C24"/>
    <mergeCell ref="B22:C22"/>
    <mergeCell ref="B17:R17"/>
    <mergeCell ref="B18:C18"/>
    <mergeCell ref="E16:F16"/>
    <mergeCell ref="D44:G44"/>
    <mergeCell ref="M44:P44"/>
    <mergeCell ref="B38:C38"/>
    <mergeCell ref="D41:G41"/>
    <mergeCell ref="I41:K41"/>
    <mergeCell ref="M41:P41"/>
    <mergeCell ref="B27:C27"/>
    <mergeCell ref="B28:C28"/>
    <mergeCell ref="B29:C29"/>
    <mergeCell ref="D42:G42"/>
    <mergeCell ref="M42:P42"/>
    <mergeCell ref="D43:G43"/>
    <mergeCell ref="M43:P43"/>
    <mergeCell ref="B31:C31"/>
    <mergeCell ref="B30:C30"/>
    <mergeCell ref="B37:C37"/>
    <mergeCell ref="B35:C35"/>
    <mergeCell ref="B95:R95"/>
    <mergeCell ref="B96:R96"/>
    <mergeCell ref="B34:C34"/>
    <mergeCell ref="M39:O39"/>
    <mergeCell ref="B36:C36"/>
    <mergeCell ref="B113:C113"/>
    <mergeCell ref="B110:C110"/>
    <mergeCell ref="E110:F110"/>
    <mergeCell ref="B111:R111"/>
    <mergeCell ref="B112:C112"/>
    <mergeCell ref="B97:R97"/>
    <mergeCell ref="D45:G45"/>
    <mergeCell ref="M45:P45"/>
    <mergeCell ref="D46:G46"/>
    <mergeCell ref="M46:P46"/>
    <mergeCell ref="P107:Q108"/>
    <mergeCell ref="R107:R109"/>
    <mergeCell ref="B107:F107"/>
    <mergeCell ref="G107:I107"/>
    <mergeCell ref="J107:J109"/>
    <mergeCell ref="M107:M109"/>
    <mergeCell ref="N107:N109"/>
    <mergeCell ref="O107:O109"/>
    <mergeCell ref="G108:G109"/>
    <mergeCell ref="H108:H109"/>
    <mergeCell ref="I108:I109"/>
    <mergeCell ref="K107:K109"/>
    <mergeCell ref="L107:L109"/>
    <mergeCell ref="B108:C109"/>
    <mergeCell ref="D108:D109"/>
    <mergeCell ref="E108:F109"/>
    <mergeCell ref="B124:C124"/>
    <mergeCell ref="B125:C125"/>
    <mergeCell ref="B126:C126"/>
    <mergeCell ref="B127:C127"/>
    <mergeCell ref="B128:C128"/>
    <mergeCell ref="B129:C129"/>
    <mergeCell ref="B130:C130"/>
    <mergeCell ref="B123:C12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31:C131"/>
    <mergeCell ref="M132:O132"/>
    <mergeCell ref="D139:G139"/>
    <mergeCell ref="M139:P139"/>
    <mergeCell ref="D135:G135"/>
    <mergeCell ref="M135:P135"/>
    <mergeCell ref="D137:G137"/>
    <mergeCell ref="M137:P137"/>
    <mergeCell ref="D138:G138"/>
    <mergeCell ref="M138:P138"/>
    <mergeCell ref="D134:G134"/>
    <mergeCell ref="I134:K134"/>
    <mergeCell ref="M134:P134"/>
  </mergeCells>
  <phoneticPr fontId="48" type="noConversion"/>
  <pageMargins left="0.3" right="0" top="0.8" bottom="0.5" header="0.31496062992126" footer="0.31496062992126"/>
  <pageSetup paperSize="5" scale="80" orientation="landscape" r:id="rId1"/>
  <headerFooter scaleWithDoc="0">
    <oddFooter>&amp;C&amp;P&amp;R&amp;A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T51"/>
  <sheetViews>
    <sheetView topLeftCell="A20" zoomScale="85" zoomScaleNormal="85" zoomScalePageLayoutView="70" workbookViewId="0">
      <selection activeCell="B397" sqref="B397:T397"/>
    </sheetView>
  </sheetViews>
  <sheetFormatPr defaultColWidth="6.85546875" defaultRowHeight="10.5"/>
  <cols>
    <col min="1" max="1" width="3" style="465" customWidth="1"/>
    <col min="2" max="2" width="2.85546875" style="32" customWidth="1"/>
    <col min="3" max="3" width="1.7109375" style="32" customWidth="1"/>
    <col min="4" max="4" width="10.85546875" style="32" customWidth="1"/>
    <col min="5" max="5" width="11" style="32" hidden="1" customWidth="1"/>
    <col min="6" max="6" width="1.28515625" style="32" hidden="1" customWidth="1"/>
    <col min="7" max="7" width="30.7109375" style="461" customWidth="1"/>
    <col min="8" max="8" width="21" style="234" customWidth="1"/>
    <col min="9" max="9" width="15.7109375" style="234" customWidth="1"/>
    <col min="10" max="10" width="9.42578125" style="32" customWidth="1"/>
    <col min="11" max="11" width="9.42578125" style="32" hidden="1" customWidth="1"/>
    <col min="12" max="13" width="9.42578125" style="32" customWidth="1"/>
    <col min="14" max="14" width="7.7109375" style="32" hidden="1" customWidth="1"/>
    <col min="15" max="15" width="9.42578125" style="32" customWidth="1"/>
    <col min="16" max="16" width="8.28515625" style="32" customWidth="1"/>
    <col min="17" max="17" width="24.42578125" style="462" customWidth="1"/>
    <col min="18" max="18" width="18.7109375" style="32" customWidth="1"/>
    <col min="19" max="19" width="22.140625" style="79" hidden="1" customWidth="1"/>
    <col min="20" max="20" width="37.7109375" style="29" customWidth="1"/>
    <col min="21" max="16384" width="6.85546875" style="32"/>
  </cols>
  <sheetData>
    <row r="1" spans="1:20" ht="22.5" customHeight="1">
      <c r="A1" s="460"/>
    </row>
    <row r="2" spans="1:20" ht="20.100000000000001" hidden="1" customHeight="1">
      <c r="A2" s="363"/>
      <c r="B2" s="1955" t="s">
        <v>706</v>
      </c>
      <c r="C2" s="1955"/>
      <c r="D2" s="1955"/>
      <c r="E2" s="1955"/>
      <c r="F2" s="1955"/>
      <c r="G2" s="1955"/>
      <c r="H2" s="1955"/>
      <c r="I2" s="1955"/>
      <c r="J2" s="1955"/>
      <c r="K2" s="1955"/>
      <c r="L2" s="1955"/>
      <c r="M2" s="1955"/>
      <c r="N2" s="1955"/>
      <c r="O2" s="1955"/>
      <c r="P2" s="1955"/>
      <c r="Q2" s="1955"/>
      <c r="R2" s="1955"/>
    </row>
    <row r="3" spans="1:20" ht="20.100000000000001" hidden="1" customHeight="1">
      <c r="A3" s="363"/>
      <c r="B3" s="1959" t="s">
        <v>707</v>
      </c>
      <c r="C3" s="1959"/>
      <c r="D3" s="1959"/>
      <c r="E3" s="1959"/>
      <c r="F3" s="1959"/>
      <c r="G3" s="1959"/>
      <c r="H3" s="1959"/>
      <c r="I3" s="1959"/>
      <c r="J3" s="1959"/>
      <c r="K3" s="1959"/>
      <c r="L3" s="1959"/>
      <c r="M3" s="1959"/>
      <c r="N3" s="1959"/>
      <c r="O3" s="1959"/>
      <c r="P3" s="1959"/>
      <c r="Q3" s="1959"/>
      <c r="R3" s="1959"/>
    </row>
    <row r="4" spans="1:20" ht="15" hidden="1" customHeight="1">
      <c r="A4" s="363"/>
      <c r="B4" s="14" t="str">
        <f>'KIB C'!B3</f>
        <v>Provinsi</v>
      </c>
      <c r="C4" s="14"/>
      <c r="D4" s="14"/>
      <c r="E4" s="14"/>
      <c r="F4" s="15" t="s">
        <v>1</v>
      </c>
      <c r="G4" s="463" t="str">
        <f>'KIB C'!G3</f>
        <v>DAERAH KHUSUS IBUKOTA JAKARTA</v>
      </c>
      <c r="H4" s="16"/>
      <c r="I4" s="464"/>
      <c r="J4" s="16"/>
      <c r="K4" s="16"/>
      <c r="L4" s="16"/>
      <c r="M4" s="16"/>
      <c r="N4" s="16"/>
      <c r="O4" s="16"/>
      <c r="P4" s="16"/>
      <c r="Q4" s="79"/>
      <c r="R4" s="16"/>
    </row>
    <row r="5" spans="1:20" ht="15" hidden="1" customHeight="1">
      <c r="A5" s="363"/>
      <c r="B5" s="14" t="str">
        <f>'KIB C'!B4</f>
        <v>Kab./Kota</v>
      </c>
      <c r="C5" s="14"/>
      <c r="D5" s="14"/>
      <c r="E5" s="14"/>
      <c r="F5" s="15" t="s">
        <v>1</v>
      </c>
      <c r="G5" s="463" t="str">
        <f>'KIB C'!G4</f>
        <v>KOTA JAKARTA TIMUR</v>
      </c>
      <c r="H5" s="16"/>
      <c r="I5" s="464"/>
      <c r="J5" s="16"/>
      <c r="K5" s="16"/>
      <c r="L5" s="16"/>
      <c r="M5" s="16"/>
      <c r="N5" s="16"/>
      <c r="O5" s="16"/>
      <c r="P5" s="16"/>
      <c r="Q5" s="79"/>
      <c r="R5" s="16"/>
    </row>
    <row r="6" spans="1:20" ht="15" hidden="1" customHeight="1">
      <c r="A6" s="363"/>
      <c r="B6" s="14" t="str">
        <f>'KIB C'!B5</f>
        <v>Bidang</v>
      </c>
      <c r="C6" s="14"/>
      <c r="D6" s="14"/>
      <c r="E6" s="14"/>
      <c r="F6" s="15" t="s">
        <v>1</v>
      </c>
      <c r="G6" s="463" t="str">
        <f>'KIB C'!G5</f>
        <v>BIDANG KESEHATAN</v>
      </c>
      <c r="H6" s="16"/>
      <c r="I6" s="464"/>
      <c r="J6" s="16"/>
      <c r="K6" s="16"/>
      <c r="L6" s="16"/>
      <c r="M6" s="16"/>
      <c r="N6" s="16"/>
      <c r="O6" s="16"/>
      <c r="P6" s="16"/>
      <c r="Q6" s="79"/>
      <c r="R6" s="16"/>
    </row>
    <row r="7" spans="1:20" ht="15" hidden="1" customHeight="1">
      <c r="A7" s="363"/>
      <c r="B7" s="14" t="str">
        <f>'KIB C'!B6</f>
        <v>Unit Organisasi</v>
      </c>
      <c r="C7" s="14"/>
      <c r="D7" s="14"/>
      <c r="E7" s="14"/>
      <c r="F7" s="15" t="s">
        <v>1</v>
      </c>
      <c r="G7" s="463" t="str">
        <f>'KIB C'!G6</f>
        <v>SUDIN KESEHATAN MASYARAKAT</v>
      </c>
      <c r="H7" s="16"/>
      <c r="I7" s="464"/>
      <c r="J7" s="16"/>
      <c r="K7" s="16"/>
      <c r="L7" s="16"/>
      <c r="M7" s="16"/>
      <c r="N7" s="16"/>
      <c r="O7" s="16"/>
      <c r="P7" s="16"/>
      <c r="Q7" s="79"/>
      <c r="R7" s="16"/>
    </row>
    <row r="8" spans="1:20" ht="15" hidden="1" customHeight="1">
      <c r="A8" s="363"/>
      <c r="B8" s="14" t="str">
        <f>'KIB C'!B7</f>
        <v>Sub Unit Organisasi</v>
      </c>
      <c r="C8" s="14"/>
      <c r="D8" s="14"/>
      <c r="E8" s="14"/>
      <c r="F8" s="15" t="s">
        <v>1</v>
      </c>
      <c r="G8" s="463" t="str">
        <f>'KIB C'!G7</f>
        <v>PKM KEC. MATRAMAN</v>
      </c>
      <c r="H8" s="16"/>
      <c r="I8" s="464"/>
      <c r="J8" s="16"/>
      <c r="K8" s="16"/>
      <c r="L8" s="16"/>
      <c r="M8" s="16"/>
      <c r="N8" s="16"/>
      <c r="O8" s="16"/>
      <c r="P8" s="16"/>
      <c r="Q8" s="79"/>
      <c r="R8" s="16"/>
    </row>
    <row r="9" spans="1:20" ht="15" hidden="1" customHeight="1">
      <c r="A9" s="363"/>
      <c r="B9" s="14" t="str">
        <f>'KIB C'!B8</f>
        <v>U P B</v>
      </c>
      <c r="C9" s="14"/>
      <c r="D9" s="14"/>
      <c r="E9" s="14"/>
      <c r="F9" s="15" t="s">
        <v>1</v>
      </c>
      <c r="G9" s="463" t="str">
        <f>'KIB C'!G8</f>
        <v>PKM KEC. MATRAMAN</v>
      </c>
      <c r="H9" s="16"/>
      <c r="I9" s="464"/>
      <c r="J9" s="16"/>
      <c r="K9" s="16"/>
      <c r="L9" s="16"/>
      <c r="M9" s="16"/>
      <c r="N9" s="16"/>
      <c r="O9" s="16"/>
      <c r="P9" s="16"/>
      <c r="Q9" s="79"/>
      <c r="R9" s="16"/>
    </row>
    <row r="10" spans="1:20" ht="15" hidden="1" customHeight="1">
      <c r="A10" s="363"/>
      <c r="B10" s="14" t="str">
        <f>'KIB C'!B9</f>
        <v xml:space="preserve">NO. KODE LOKASI </v>
      </c>
      <c r="C10" s="14"/>
      <c r="D10" s="14"/>
      <c r="E10" s="14"/>
      <c r="F10" s="15" t="s">
        <v>1</v>
      </c>
      <c r="G10" s="463" t="str">
        <f>'KIB C'!G9</f>
        <v>11.09.05.07.01.09.57.00</v>
      </c>
      <c r="H10" s="16"/>
      <c r="I10" s="464"/>
      <c r="J10" s="16"/>
      <c r="K10" s="16"/>
      <c r="L10" s="16"/>
      <c r="M10" s="16"/>
      <c r="N10" s="16"/>
      <c r="O10" s="16"/>
      <c r="P10" s="16"/>
      <c r="Q10" s="79"/>
      <c r="R10" s="16"/>
    </row>
    <row r="11" spans="1:20" ht="6" hidden="1" customHeight="1"/>
    <row r="12" spans="1:20" ht="3" customHeight="1"/>
    <row r="13" spans="1:20" s="29" customFormat="1" ht="29.25" customHeight="1">
      <c r="A13" s="360"/>
      <c r="B13" s="1953" t="s">
        <v>10</v>
      </c>
      <c r="C13" s="1953"/>
      <c r="D13" s="1953"/>
      <c r="E13" s="1953"/>
      <c r="F13" s="1953"/>
      <c r="G13" s="1953" t="s">
        <v>11</v>
      </c>
      <c r="H13" s="1953"/>
      <c r="I13" s="1953"/>
      <c r="J13" s="1953" t="s">
        <v>15</v>
      </c>
      <c r="K13" s="1953" t="s">
        <v>13</v>
      </c>
      <c r="L13" s="1953" t="s">
        <v>700</v>
      </c>
      <c r="M13" s="1953" t="s">
        <v>701</v>
      </c>
      <c r="N13" s="1953" t="s">
        <v>16</v>
      </c>
      <c r="O13" s="1953" t="s">
        <v>702</v>
      </c>
      <c r="P13" s="1953" t="s">
        <v>12</v>
      </c>
      <c r="Q13" s="1953"/>
      <c r="R13" s="1953" t="s">
        <v>17</v>
      </c>
      <c r="S13" s="213"/>
      <c r="T13" s="1982" t="s">
        <v>1022</v>
      </c>
    </row>
    <row r="14" spans="1:20" s="29" customFormat="1" ht="29.25" customHeight="1">
      <c r="A14" s="360"/>
      <c r="B14" s="1953" t="s">
        <v>18</v>
      </c>
      <c r="C14" s="1953"/>
      <c r="D14" s="1953" t="s">
        <v>19</v>
      </c>
      <c r="E14" s="1953" t="s">
        <v>20</v>
      </c>
      <c r="F14" s="1953"/>
      <c r="G14" s="1953" t="s">
        <v>21</v>
      </c>
      <c r="H14" s="1953" t="s">
        <v>14</v>
      </c>
      <c r="I14" s="1953" t="s">
        <v>505</v>
      </c>
      <c r="J14" s="1953"/>
      <c r="K14" s="1953"/>
      <c r="L14" s="1953"/>
      <c r="M14" s="1953"/>
      <c r="N14" s="1953"/>
      <c r="O14" s="1953"/>
      <c r="P14" s="1953"/>
      <c r="Q14" s="1953"/>
      <c r="R14" s="1953"/>
      <c r="S14" s="213"/>
      <c r="T14" s="1982"/>
    </row>
    <row r="15" spans="1:20" s="29" customFormat="1" ht="29.25" customHeight="1">
      <c r="A15" s="360"/>
      <c r="B15" s="1953"/>
      <c r="C15" s="1953"/>
      <c r="D15" s="1953"/>
      <c r="E15" s="1953"/>
      <c r="F15" s="1953"/>
      <c r="G15" s="1953"/>
      <c r="H15" s="1953"/>
      <c r="I15" s="1953"/>
      <c r="J15" s="1953"/>
      <c r="K15" s="1953"/>
      <c r="L15" s="1953"/>
      <c r="M15" s="1953"/>
      <c r="N15" s="1953"/>
      <c r="O15" s="1953"/>
      <c r="P15" s="177" t="s">
        <v>22</v>
      </c>
      <c r="Q15" s="88" t="s">
        <v>23</v>
      </c>
      <c r="R15" s="1953"/>
      <c r="S15" s="213"/>
      <c r="T15" s="1982"/>
    </row>
    <row r="16" spans="1:20" s="29" customFormat="1" ht="20.100000000000001" customHeight="1">
      <c r="A16" s="360"/>
      <c r="B16" s="1976" t="s">
        <v>24</v>
      </c>
      <c r="C16" s="1977"/>
      <c r="D16" s="178" t="s">
        <v>25</v>
      </c>
      <c r="E16" s="1976" t="s">
        <v>26</v>
      </c>
      <c r="F16" s="1977"/>
      <c r="G16" s="179" t="s">
        <v>27</v>
      </c>
      <c r="H16" s="179" t="s">
        <v>28</v>
      </c>
      <c r="I16" s="179" t="s">
        <v>29</v>
      </c>
      <c r="J16" s="179" t="s">
        <v>30</v>
      </c>
      <c r="K16" s="179" t="s">
        <v>31</v>
      </c>
      <c r="L16" s="179" t="s">
        <v>32</v>
      </c>
      <c r="M16" s="179" t="s">
        <v>33</v>
      </c>
      <c r="N16" s="179" t="s">
        <v>34</v>
      </c>
      <c r="O16" s="179" t="s">
        <v>35</v>
      </c>
      <c r="P16" s="179" t="s">
        <v>36</v>
      </c>
      <c r="Q16" s="89" t="s">
        <v>37</v>
      </c>
      <c r="R16" s="179" t="s">
        <v>38</v>
      </c>
      <c r="S16" s="213"/>
      <c r="T16" s="353"/>
    </row>
    <row r="17" spans="1:20" s="29" customFormat="1" ht="12.75" customHeight="1">
      <c r="A17" s="360"/>
      <c r="B17" s="1976"/>
      <c r="C17" s="1978"/>
      <c r="D17" s="1978"/>
      <c r="E17" s="1978"/>
      <c r="F17" s="1978"/>
      <c r="G17" s="1978"/>
      <c r="H17" s="1978"/>
      <c r="I17" s="1978"/>
      <c r="J17" s="1978"/>
      <c r="K17" s="1978"/>
      <c r="L17" s="1978"/>
      <c r="M17" s="1978"/>
      <c r="N17" s="1978"/>
      <c r="O17" s="1978"/>
      <c r="P17" s="1978"/>
      <c r="Q17" s="1978"/>
      <c r="R17" s="1977"/>
      <c r="S17" s="213"/>
      <c r="T17" s="368"/>
    </row>
    <row r="18" spans="1:20" s="362" customFormat="1" ht="20.100000000000001" customHeight="1">
      <c r="B18" s="1979">
        <v>1</v>
      </c>
      <c r="C18" s="1980"/>
      <c r="D18" s="550" t="s">
        <v>311</v>
      </c>
      <c r="E18" s="551" t="s">
        <v>47</v>
      </c>
      <c r="F18" s="268"/>
      <c r="G18" s="552" t="s">
        <v>312</v>
      </c>
      <c r="H18" s="279" t="s">
        <v>313</v>
      </c>
      <c r="I18" s="553" t="s">
        <v>750</v>
      </c>
      <c r="J18" s="553" t="s">
        <v>314</v>
      </c>
      <c r="K18" s="553" t="s">
        <v>190</v>
      </c>
      <c r="L18" s="554">
        <v>1982</v>
      </c>
      <c r="M18" s="268" t="s">
        <v>315</v>
      </c>
      <c r="N18" s="268"/>
      <c r="O18" s="268" t="s">
        <v>242</v>
      </c>
      <c r="P18" s="269">
        <v>1</v>
      </c>
      <c r="Q18" s="555">
        <v>3000000</v>
      </c>
      <c r="R18" s="268"/>
      <c r="S18" s="527">
        <f>Q18/P18</f>
        <v>3000000</v>
      </c>
      <c r="T18" s="550" t="s">
        <v>995</v>
      </c>
    </row>
    <row r="19" spans="1:20" s="362" customFormat="1" ht="20.100000000000001" customHeight="1">
      <c r="B19" s="1972">
        <v>18</v>
      </c>
      <c r="C19" s="1973"/>
      <c r="D19" s="275" t="s">
        <v>266</v>
      </c>
      <c r="E19" s="362" t="s">
        <v>287</v>
      </c>
      <c r="F19" s="262"/>
      <c r="G19" s="521" t="s">
        <v>267</v>
      </c>
      <c r="H19" s="522" t="s">
        <v>325</v>
      </c>
      <c r="I19" s="522" t="s">
        <v>43</v>
      </c>
      <c r="J19" s="522" t="s">
        <v>197</v>
      </c>
      <c r="K19" s="522" t="s">
        <v>190</v>
      </c>
      <c r="L19" s="261">
        <v>1990</v>
      </c>
      <c r="M19" s="262" t="s">
        <v>43</v>
      </c>
      <c r="N19" s="262"/>
      <c r="O19" s="262" t="s">
        <v>242</v>
      </c>
      <c r="P19" s="263">
        <v>1</v>
      </c>
      <c r="Q19" s="204">
        <v>300000</v>
      </c>
      <c r="R19" s="262"/>
      <c r="S19" s="527">
        <f t="shared" ref="S19:S25" si="0">Q19/P19</f>
        <v>300000</v>
      </c>
      <c r="T19" s="275" t="s">
        <v>1024</v>
      </c>
    </row>
    <row r="20" spans="1:20" s="362" customFormat="1" ht="20.100000000000001" customHeight="1">
      <c r="B20" s="1972">
        <v>20</v>
      </c>
      <c r="C20" s="1973"/>
      <c r="D20" s="275" t="s">
        <v>266</v>
      </c>
      <c r="E20" s="362" t="s">
        <v>204</v>
      </c>
      <c r="F20" s="262"/>
      <c r="G20" s="521" t="s">
        <v>267</v>
      </c>
      <c r="H20" s="522" t="s">
        <v>327</v>
      </c>
      <c r="I20" s="522" t="s">
        <v>43</v>
      </c>
      <c r="J20" s="522" t="s">
        <v>197</v>
      </c>
      <c r="K20" s="522" t="s">
        <v>186</v>
      </c>
      <c r="L20" s="261">
        <v>1990</v>
      </c>
      <c r="M20" s="262" t="s">
        <v>43</v>
      </c>
      <c r="N20" s="262"/>
      <c r="O20" s="262" t="s">
        <v>242</v>
      </c>
      <c r="P20" s="263">
        <v>1</v>
      </c>
      <c r="Q20" s="204">
        <v>300000</v>
      </c>
      <c r="R20" s="262"/>
      <c r="S20" s="527">
        <f t="shared" si="0"/>
        <v>300000</v>
      </c>
      <c r="T20" s="275" t="s">
        <v>1024</v>
      </c>
    </row>
    <row r="21" spans="1:20" s="529" customFormat="1" hidden="1">
      <c r="G21" s="556"/>
      <c r="H21" s="528"/>
      <c r="I21" s="528"/>
      <c r="Q21" s="557"/>
      <c r="S21" s="558"/>
      <c r="T21" s="275"/>
    </row>
    <row r="22" spans="1:20" s="362" customFormat="1" ht="20.100000000000001" customHeight="1">
      <c r="B22" s="1972">
        <v>24</v>
      </c>
      <c r="C22" s="1973"/>
      <c r="D22" s="275" t="s">
        <v>266</v>
      </c>
      <c r="E22" s="362" t="s">
        <v>330</v>
      </c>
      <c r="F22" s="262"/>
      <c r="G22" s="521" t="s">
        <v>267</v>
      </c>
      <c r="H22" s="522" t="s">
        <v>325</v>
      </c>
      <c r="I22" s="522" t="s">
        <v>43</v>
      </c>
      <c r="J22" s="522" t="s">
        <v>197</v>
      </c>
      <c r="K22" s="522" t="s">
        <v>190</v>
      </c>
      <c r="L22" s="261">
        <v>1990</v>
      </c>
      <c r="M22" s="262" t="s">
        <v>43</v>
      </c>
      <c r="N22" s="262"/>
      <c r="O22" s="262" t="s">
        <v>242</v>
      </c>
      <c r="P22" s="263">
        <v>1</v>
      </c>
      <c r="Q22" s="204">
        <v>300000</v>
      </c>
      <c r="R22" s="262"/>
      <c r="S22" s="527">
        <f t="shared" si="0"/>
        <v>300000</v>
      </c>
      <c r="T22" s="275" t="s">
        <v>1024</v>
      </c>
    </row>
    <row r="23" spans="1:20" s="362" customFormat="1" ht="20.100000000000001" customHeight="1">
      <c r="B23" s="1972">
        <v>30</v>
      </c>
      <c r="C23" s="1973"/>
      <c r="D23" s="275" t="s">
        <v>266</v>
      </c>
      <c r="E23" s="362" t="s">
        <v>334</v>
      </c>
      <c r="F23" s="262"/>
      <c r="G23" s="521" t="s">
        <v>267</v>
      </c>
      <c r="H23" s="522" t="s">
        <v>327</v>
      </c>
      <c r="I23" s="522" t="s">
        <v>43</v>
      </c>
      <c r="J23" s="522" t="s">
        <v>197</v>
      </c>
      <c r="K23" s="522" t="s">
        <v>186</v>
      </c>
      <c r="L23" s="261">
        <v>1990</v>
      </c>
      <c r="M23" s="262" t="s">
        <v>43</v>
      </c>
      <c r="N23" s="262"/>
      <c r="O23" s="262" t="s">
        <v>242</v>
      </c>
      <c r="P23" s="263">
        <v>2</v>
      </c>
      <c r="Q23" s="204">
        <v>600000</v>
      </c>
      <c r="R23" s="280"/>
      <c r="S23" s="527">
        <f t="shared" si="0"/>
        <v>300000</v>
      </c>
      <c r="T23" s="275" t="s">
        <v>1024</v>
      </c>
    </row>
    <row r="24" spans="1:20" s="362" customFormat="1" ht="20.100000000000001" customHeight="1">
      <c r="B24" s="1972">
        <v>33</v>
      </c>
      <c r="C24" s="1973"/>
      <c r="D24" s="275" t="s">
        <v>266</v>
      </c>
      <c r="E24" s="362" t="s">
        <v>337</v>
      </c>
      <c r="F24" s="262"/>
      <c r="G24" s="521" t="s">
        <v>267</v>
      </c>
      <c r="H24" s="522" t="s">
        <v>331</v>
      </c>
      <c r="I24" s="522" t="s">
        <v>43</v>
      </c>
      <c r="J24" s="522" t="s">
        <v>197</v>
      </c>
      <c r="K24" s="522" t="s">
        <v>186</v>
      </c>
      <c r="L24" s="261">
        <v>1990</v>
      </c>
      <c r="M24" s="262" t="s">
        <v>43</v>
      </c>
      <c r="N24" s="262"/>
      <c r="O24" s="262" t="s">
        <v>242</v>
      </c>
      <c r="P24" s="263">
        <v>1</v>
      </c>
      <c r="Q24" s="204">
        <v>380000</v>
      </c>
      <c r="R24" s="262"/>
      <c r="S24" s="527">
        <f t="shared" si="0"/>
        <v>380000</v>
      </c>
      <c r="T24" s="275" t="s">
        <v>1024</v>
      </c>
    </row>
    <row r="25" spans="1:20" s="362" customFormat="1" ht="20.100000000000001" customHeight="1">
      <c r="B25" s="1972">
        <v>38</v>
      </c>
      <c r="C25" s="1973"/>
      <c r="D25" s="275" t="s">
        <v>297</v>
      </c>
      <c r="E25" s="362" t="s">
        <v>347</v>
      </c>
      <c r="F25" s="262"/>
      <c r="G25" s="521" t="s">
        <v>298</v>
      </c>
      <c r="H25" s="280" t="s">
        <v>299</v>
      </c>
      <c r="I25" s="522" t="s">
        <v>43</v>
      </c>
      <c r="J25" s="522" t="s">
        <v>43</v>
      </c>
      <c r="K25" s="522" t="s">
        <v>190</v>
      </c>
      <c r="L25" s="261">
        <v>1990</v>
      </c>
      <c r="M25" s="262" t="s">
        <v>43</v>
      </c>
      <c r="N25" s="262"/>
      <c r="O25" s="262" t="s">
        <v>242</v>
      </c>
      <c r="P25" s="263">
        <v>3</v>
      </c>
      <c r="Q25" s="204">
        <v>1200000</v>
      </c>
      <c r="R25" s="280"/>
      <c r="S25" s="527">
        <f t="shared" si="0"/>
        <v>400000</v>
      </c>
      <c r="T25" s="275" t="s">
        <v>1001</v>
      </c>
    </row>
    <row r="26" spans="1:20" s="528" customFormat="1" ht="20.100000000000001" customHeight="1">
      <c r="B26" s="1972">
        <v>56</v>
      </c>
      <c r="C26" s="1981"/>
      <c r="D26" s="275" t="s">
        <v>207</v>
      </c>
      <c r="E26" s="362" t="s">
        <v>220</v>
      </c>
      <c r="F26" s="262"/>
      <c r="G26" s="521" t="s">
        <v>208</v>
      </c>
      <c r="H26" s="559" t="s">
        <v>366</v>
      </c>
      <c r="I26" s="522" t="s">
        <v>43</v>
      </c>
      <c r="J26" s="522" t="s">
        <v>85</v>
      </c>
      <c r="K26" s="522" t="s">
        <v>190</v>
      </c>
      <c r="L26" s="261">
        <v>1990</v>
      </c>
      <c r="M26" s="262" t="s">
        <v>43</v>
      </c>
      <c r="N26" s="262"/>
      <c r="O26" s="262" t="s">
        <v>242</v>
      </c>
      <c r="P26" s="263">
        <v>1</v>
      </c>
      <c r="Q26" s="204">
        <v>134000</v>
      </c>
      <c r="R26" s="262"/>
      <c r="S26" s="527">
        <f t="shared" ref="S26:S35" si="1">Q26/P26</f>
        <v>134000</v>
      </c>
      <c r="T26" s="275" t="s">
        <v>1009</v>
      </c>
    </row>
    <row r="27" spans="1:20" s="362" customFormat="1" ht="20.100000000000001" customHeight="1">
      <c r="B27" s="1972">
        <v>87</v>
      </c>
      <c r="C27" s="1973"/>
      <c r="D27" s="275" t="s">
        <v>430</v>
      </c>
      <c r="E27" s="362" t="s">
        <v>434</v>
      </c>
      <c r="F27" s="262"/>
      <c r="G27" s="521" t="s">
        <v>432</v>
      </c>
      <c r="H27" s="522" t="s">
        <v>433</v>
      </c>
      <c r="I27" s="522" t="s">
        <v>43</v>
      </c>
      <c r="J27" s="522" t="s">
        <v>43</v>
      </c>
      <c r="K27" s="522" t="s">
        <v>44</v>
      </c>
      <c r="L27" s="261">
        <v>1991</v>
      </c>
      <c r="M27" s="262" t="s">
        <v>43</v>
      </c>
      <c r="N27" s="262"/>
      <c r="O27" s="262" t="s">
        <v>242</v>
      </c>
      <c r="P27" s="263">
        <v>10</v>
      </c>
      <c r="Q27" s="204">
        <v>1728000</v>
      </c>
      <c r="R27" s="280"/>
      <c r="S27" s="527">
        <f t="shared" si="1"/>
        <v>172800</v>
      </c>
      <c r="T27" s="275" t="s">
        <v>1040</v>
      </c>
    </row>
    <row r="28" spans="1:20" s="362" customFormat="1" ht="20.100000000000001" customHeight="1">
      <c r="B28" s="1972">
        <v>94</v>
      </c>
      <c r="C28" s="1973"/>
      <c r="D28" s="275" t="s">
        <v>236</v>
      </c>
      <c r="E28" s="362" t="s">
        <v>47</v>
      </c>
      <c r="F28" s="262"/>
      <c r="G28" s="521" t="s">
        <v>237</v>
      </c>
      <c r="H28" s="522" t="s">
        <v>445</v>
      </c>
      <c r="I28" s="522" t="s">
        <v>446</v>
      </c>
      <c r="J28" s="522" t="s">
        <v>43</v>
      </c>
      <c r="K28" s="522" t="s">
        <v>190</v>
      </c>
      <c r="L28" s="261">
        <v>1993</v>
      </c>
      <c r="M28" s="262" t="s">
        <v>241</v>
      </c>
      <c r="N28" s="262"/>
      <c r="O28" s="262" t="s">
        <v>242</v>
      </c>
      <c r="P28" s="263">
        <v>1</v>
      </c>
      <c r="Q28" s="204">
        <v>2500000</v>
      </c>
      <c r="R28" s="262"/>
      <c r="S28" s="527">
        <f t="shared" si="1"/>
        <v>2500000</v>
      </c>
      <c r="T28" s="275" t="s">
        <v>995</v>
      </c>
    </row>
    <row r="29" spans="1:20" s="362" customFormat="1" ht="20.100000000000001" customHeight="1">
      <c r="B29" s="1972">
        <v>96</v>
      </c>
      <c r="C29" s="1973"/>
      <c r="D29" s="275" t="s">
        <v>236</v>
      </c>
      <c r="E29" s="362" t="s">
        <v>270</v>
      </c>
      <c r="F29" s="262"/>
      <c r="G29" s="521" t="s">
        <v>237</v>
      </c>
      <c r="H29" s="522" t="s">
        <v>447</v>
      </c>
      <c r="I29" s="522" t="s">
        <v>449</v>
      </c>
      <c r="J29" s="262"/>
      <c r="K29" s="522" t="s">
        <v>190</v>
      </c>
      <c r="L29" s="261">
        <v>1994</v>
      </c>
      <c r="M29" s="262" t="s">
        <v>241</v>
      </c>
      <c r="N29" s="262"/>
      <c r="O29" s="262" t="s">
        <v>242</v>
      </c>
      <c r="P29" s="263">
        <v>1</v>
      </c>
      <c r="Q29" s="204">
        <v>2500000</v>
      </c>
      <c r="R29" s="262"/>
      <c r="S29" s="527">
        <f t="shared" si="1"/>
        <v>2500000</v>
      </c>
      <c r="T29" s="275" t="s">
        <v>995</v>
      </c>
    </row>
    <row r="30" spans="1:20" s="362" customFormat="1" ht="20.100000000000001" customHeight="1">
      <c r="B30" s="1972">
        <v>97</v>
      </c>
      <c r="C30" s="1973"/>
      <c r="D30" s="275" t="s">
        <v>236</v>
      </c>
      <c r="E30" s="362" t="s">
        <v>220</v>
      </c>
      <c r="F30" s="262"/>
      <c r="G30" s="521" t="s">
        <v>237</v>
      </c>
      <c r="H30" s="522" t="s">
        <v>447</v>
      </c>
      <c r="I30" s="522" t="s">
        <v>450</v>
      </c>
      <c r="J30" s="262"/>
      <c r="K30" s="522" t="s">
        <v>190</v>
      </c>
      <c r="L30" s="261">
        <v>1994</v>
      </c>
      <c r="M30" s="262" t="s">
        <v>241</v>
      </c>
      <c r="N30" s="262"/>
      <c r="O30" s="262" t="s">
        <v>242</v>
      </c>
      <c r="P30" s="263">
        <v>1</v>
      </c>
      <c r="Q30" s="204">
        <v>2500000</v>
      </c>
      <c r="R30" s="262"/>
      <c r="S30" s="527">
        <f t="shared" si="1"/>
        <v>2500000</v>
      </c>
      <c r="T30" s="275" t="s">
        <v>995</v>
      </c>
    </row>
    <row r="31" spans="1:20" s="362" customFormat="1" ht="20.100000000000001" customHeight="1">
      <c r="B31" s="1972">
        <v>98</v>
      </c>
      <c r="C31" s="1973"/>
      <c r="D31" s="275" t="s">
        <v>236</v>
      </c>
      <c r="E31" s="362" t="s">
        <v>193</v>
      </c>
      <c r="F31" s="262"/>
      <c r="G31" s="521" t="s">
        <v>237</v>
      </c>
      <c r="H31" s="522" t="s">
        <v>447</v>
      </c>
      <c r="I31" s="522" t="s">
        <v>451</v>
      </c>
      <c r="J31" s="262"/>
      <c r="K31" s="522" t="s">
        <v>190</v>
      </c>
      <c r="L31" s="261">
        <v>1994</v>
      </c>
      <c r="M31" s="262" t="s">
        <v>241</v>
      </c>
      <c r="N31" s="262"/>
      <c r="O31" s="262" t="s">
        <v>242</v>
      </c>
      <c r="P31" s="263">
        <v>1</v>
      </c>
      <c r="Q31" s="204">
        <v>2500000</v>
      </c>
      <c r="R31" s="262"/>
      <c r="S31" s="527">
        <f t="shared" si="1"/>
        <v>2500000</v>
      </c>
      <c r="T31" s="275" t="s">
        <v>995</v>
      </c>
    </row>
    <row r="32" spans="1:20" s="362" customFormat="1" ht="20.100000000000001" customHeight="1">
      <c r="B32" s="1972">
        <v>108</v>
      </c>
      <c r="C32" s="1973"/>
      <c r="D32" s="275" t="s">
        <v>462</v>
      </c>
      <c r="E32" s="362" t="s">
        <v>464</v>
      </c>
      <c r="F32" s="262"/>
      <c r="G32" s="521" t="s">
        <v>463</v>
      </c>
      <c r="H32" s="522" t="s">
        <v>42</v>
      </c>
      <c r="I32" s="522" t="s">
        <v>43</v>
      </c>
      <c r="J32" s="522" t="s">
        <v>43</v>
      </c>
      <c r="K32" s="522" t="s">
        <v>190</v>
      </c>
      <c r="L32" s="261">
        <v>1994</v>
      </c>
      <c r="M32" s="262" t="s">
        <v>43</v>
      </c>
      <c r="N32" s="262"/>
      <c r="O32" s="262" t="s">
        <v>242</v>
      </c>
      <c r="P32" s="263">
        <v>16</v>
      </c>
      <c r="Q32" s="204">
        <v>211200</v>
      </c>
      <c r="R32" s="280"/>
      <c r="S32" s="527">
        <f t="shared" si="1"/>
        <v>13200</v>
      </c>
      <c r="T32" s="275" t="s">
        <v>1040</v>
      </c>
    </row>
    <row r="33" spans="1:20" s="362" customFormat="1" ht="20.100000000000001" customHeight="1">
      <c r="B33" s="1972">
        <v>113</v>
      </c>
      <c r="C33" s="1973"/>
      <c r="D33" s="275" t="s">
        <v>236</v>
      </c>
      <c r="E33" s="362" t="s">
        <v>99</v>
      </c>
      <c r="F33" s="262"/>
      <c r="G33" s="521" t="s">
        <v>237</v>
      </c>
      <c r="H33" s="522" t="s">
        <v>447</v>
      </c>
      <c r="I33" s="522" t="s">
        <v>473</v>
      </c>
      <c r="J33" s="262"/>
      <c r="K33" s="522" t="s">
        <v>190</v>
      </c>
      <c r="L33" s="261">
        <v>1995</v>
      </c>
      <c r="M33" s="262" t="s">
        <v>241</v>
      </c>
      <c r="N33" s="262"/>
      <c r="O33" s="262" t="s">
        <v>242</v>
      </c>
      <c r="P33" s="263">
        <v>1</v>
      </c>
      <c r="Q33" s="204">
        <v>2500000</v>
      </c>
      <c r="R33" s="262"/>
      <c r="S33" s="527">
        <f t="shared" si="1"/>
        <v>2500000</v>
      </c>
      <c r="T33" s="275" t="s">
        <v>995</v>
      </c>
    </row>
    <row r="34" spans="1:20" s="362" customFormat="1" ht="20.100000000000001" customHeight="1">
      <c r="B34" s="1972">
        <v>129</v>
      </c>
      <c r="C34" s="1973"/>
      <c r="D34" s="275" t="s">
        <v>236</v>
      </c>
      <c r="E34" s="362" t="s">
        <v>161</v>
      </c>
      <c r="F34" s="262"/>
      <c r="G34" s="521" t="s">
        <v>237</v>
      </c>
      <c r="H34" s="522" t="s">
        <v>495</v>
      </c>
      <c r="I34" s="522" t="s">
        <v>496</v>
      </c>
      <c r="J34" s="262"/>
      <c r="K34" s="522" t="s">
        <v>190</v>
      </c>
      <c r="L34" s="261">
        <v>1996</v>
      </c>
      <c r="M34" s="275"/>
      <c r="N34" s="262"/>
      <c r="O34" s="262" t="s">
        <v>242</v>
      </c>
      <c r="P34" s="263">
        <v>1</v>
      </c>
      <c r="Q34" s="204">
        <v>2200000</v>
      </c>
      <c r="R34" s="262"/>
      <c r="S34" s="527">
        <f t="shared" si="1"/>
        <v>2200000</v>
      </c>
      <c r="T34" s="273" t="s">
        <v>995</v>
      </c>
    </row>
    <row r="35" spans="1:20" s="362" customFormat="1" ht="20.100000000000001" customHeight="1">
      <c r="B35" s="1972">
        <v>135</v>
      </c>
      <c r="C35" s="1973"/>
      <c r="D35" s="275" t="s">
        <v>236</v>
      </c>
      <c r="E35" s="362" t="s">
        <v>163</v>
      </c>
      <c r="F35" s="262"/>
      <c r="G35" s="521" t="s">
        <v>237</v>
      </c>
      <c r="H35" s="522" t="s">
        <v>503</v>
      </c>
      <c r="I35" s="522" t="s">
        <v>504</v>
      </c>
      <c r="J35" s="262"/>
      <c r="K35" s="522" t="s">
        <v>190</v>
      </c>
      <c r="L35" s="261">
        <v>1999</v>
      </c>
      <c r="M35" s="262" t="s">
        <v>241</v>
      </c>
      <c r="N35" s="262"/>
      <c r="O35" s="262" t="s">
        <v>242</v>
      </c>
      <c r="P35" s="263">
        <v>1</v>
      </c>
      <c r="Q35" s="204">
        <v>6000000</v>
      </c>
      <c r="R35" s="262"/>
      <c r="S35" s="527">
        <f t="shared" si="1"/>
        <v>6000000</v>
      </c>
      <c r="T35" s="275" t="s">
        <v>995</v>
      </c>
    </row>
    <row r="36" spans="1:20" s="362" customFormat="1" ht="20.100000000000001" customHeight="1">
      <c r="B36" s="1972">
        <v>164</v>
      </c>
      <c r="C36" s="1973"/>
      <c r="D36" s="275" t="s">
        <v>236</v>
      </c>
      <c r="E36" s="362" t="s">
        <v>204</v>
      </c>
      <c r="F36" s="262"/>
      <c r="G36" s="521" t="s">
        <v>237</v>
      </c>
      <c r="H36" s="280" t="s">
        <v>238</v>
      </c>
      <c r="I36" s="522" t="s">
        <v>239</v>
      </c>
      <c r="J36" s="262"/>
      <c r="K36" s="522" t="s">
        <v>240</v>
      </c>
      <c r="L36" s="261">
        <v>2004</v>
      </c>
      <c r="M36" s="262" t="s">
        <v>241</v>
      </c>
      <c r="N36" s="262"/>
      <c r="O36" s="262" t="s">
        <v>242</v>
      </c>
      <c r="P36" s="263">
        <v>1</v>
      </c>
      <c r="Q36" s="204">
        <v>7400000</v>
      </c>
      <c r="R36" s="262"/>
      <c r="S36" s="527">
        <f t="shared" ref="S36:S41" si="2">Q36/P36</f>
        <v>7400000</v>
      </c>
      <c r="T36" s="275" t="s">
        <v>995</v>
      </c>
    </row>
    <row r="37" spans="1:20" s="362" customFormat="1" ht="20.100000000000001" customHeight="1">
      <c r="B37" s="1972">
        <v>165</v>
      </c>
      <c r="C37" s="1973"/>
      <c r="D37" s="275" t="s">
        <v>109</v>
      </c>
      <c r="E37" s="362" t="s">
        <v>47</v>
      </c>
      <c r="F37" s="262"/>
      <c r="G37" s="521" t="s">
        <v>111</v>
      </c>
      <c r="H37" s="522" t="s">
        <v>243</v>
      </c>
      <c r="I37" s="522" t="s">
        <v>43</v>
      </c>
      <c r="J37" s="262"/>
      <c r="K37" s="522" t="s">
        <v>244</v>
      </c>
      <c r="L37" s="261">
        <v>2004</v>
      </c>
      <c r="M37" s="262"/>
      <c r="N37" s="262"/>
      <c r="O37" s="262" t="s">
        <v>242</v>
      </c>
      <c r="P37" s="263">
        <v>1</v>
      </c>
      <c r="Q37" s="204">
        <v>8500000</v>
      </c>
      <c r="R37" s="262"/>
      <c r="S37" s="527">
        <f t="shared" si="2"/>
        <v>8500000</v>
      </c>
      <c r="T37" s="275" t="s">
        <v>931</v>
      </c>
    </row>
    <row r="38" spans="1:20" s="362" customFormat="1" ht="20.100000000000001" customHeight="1">
      <c r="B38" s="1972">
        <v>166</v>
      </c>
      <c r="C38" s="1973"/>
      <c r="D38" s="275" t="s">
        <v>109</v>
      </c>
      <c r="E38" s="362" t="s">
        <v>223</v>
      </c>
      <c r="F38" s="262"/>
      <c r="G38" s="521" t="s">
        <v>111</v>
      </c>
      <c r="H38" s="280" t="s">
        <v>245</v>
      </c>
      <c r="I38" s="522" t="s">
        <v>43</v>
      </c>
      <c r="J38" s="522" t="s">
        <v>43</v>
      </c>
      <c r="K38" s="522" t="s">
        <v>44</v>
      </c>
      <c r="L38" s="261">
        <v>2004</v>
      </c>
      <c r="M38" s="262" t="s">
        <v>43</v>
      </c>
      <c r="N38" s="262"/>
      <c r="O38" s="262" t="s">
        <v>242</v>
      </c>
      <c r="P38" s="263">
        <v>2</v>
      </c>
      <c r="Q38" s="204">
        <v>9500000</v>
      </c>
      <c r="R38" s="280"/>
      <c r="S38" s="527">
        <f t="shared" si="2"/>
        <v>4750000</v>
      </c>
      <c r="T38" s="275" t="s">
        <v>1074</v>
      </c>
    </row>
    <row r="39" spans="1:20" s="362" customFormat="1" ht="20.100000000000001" customHeight="1">
      <c r="B39" s="1972">
        <v>167</v>
      </c>
      <c r="C39" s="1973"/>
      <c r="D39" s="275" t="s">
        <v>109</v>
      </c>
      <c r="E39" s="362" t="s">
        <v>246</v>
      </c>
      <c r="F39" s="262"/>
      <c r="G39" s="521" t="s">
        <v>111</v>
      </c>
      <c r="H39" s="522" t="s">
        <v>243</v>
      </c>
      <c r="I39" s="522" t="s">
        <v>43</v>
      </c>
      <c r="J39" s="262"/>
      <c r="K39" s="522" t="s">
        <v>244</v>
      </c>
      <c r="L39" s="261">
        <v>2004</v>
      </c>
      <c r="M39" s="262"/>
      <c r="N39" s="262"/>
      <c r="O39" s="262" t="s">
        <v>242</v>
      </c>
      <c r="P39" s="263">
        <v>6</v>
      </c>
      <c r="Q39" s="204">
        <v>51000000</v>
      </c>
      <c r="R39" s="280"/>
      <c r="S39" s="527">
        <f t="shared" si="2"/>
        <v>8500000</v>
      </c>
      <c r="T39" s="273" t="s">
        <v>1075</v>
      </c>
    </row>
    <row r="40" spans="1:20" s="362" customFormat="1" ht="20.100000000000001" customHeight="1">
      <c r="B40" s="1972">
        <v>168</v>
      </c>
      <c r="C40" s="1973"/>
      <c r="D40" s="275" t="s">
        <v>109</v>
      </c>
      <c r="E40" s="362" t="s">
        <v>204</v>
      </c>
      <c r="F40" s="262"/>
      <c r="G40" s="521" t="s">
        <v>111</v>
      </c>
      <c r="H40" s="522" t="s">
        <v>247</v>
      </c>
      <c r="I40" s="522" t="s">
        <v>43</v>
      </c>
      <c r="J40" s="262"/>
      <c r="K40" s="522" t="s">
        <v>248</v>
      </c>
      <c r="L40" s="261">
        <v>2004</v>
      </c>
      <c r="M40" s="262" t="s">
        <v>43</v>
      </c>
      <c r="N40" s="262"/>
      <c r="O40" s="262" t="s">
        <v>242</v>
      </c>
      <c r="P40" s="263">
        <v>1</v>
      </c>
      <c r="Q40" s="204">
        <v>4750000</v>
      </c>
      <c r="R40" s="262"/>
      <c r="S40" s="527">
        <f t="shared" si="2"/>
        <v>4750000</v>
      </c>
      <c r="T40" s="275" t="s">
        <v>1076</v>
      </c>
    </row>
    <row r="41" spans="1:20" s="362" customFormat="1" ht="20.100000000000001" customHeight="1">
      <c r="B41" s="1972">
        <v>169</v>
      </c>
      <c r="C41" s="1973"/>
      <c r="D41" s="275" t="s">
        <v>249</v>
      </c>
      <c r="E41" s="362" t="s">
        <v>47</v>
      </c>
      <c r="F41" s="262"/>
      <c r="G41" s="521" t="s">
        <v>250</v>
      </c>
      <c r="H41" s="522" t="s">
        <v>243</v>
      </c>
      <c r="I41" s="522" t="s">
        <v>43</v>
      </c>
      <c r="J41" s="262"/>
      <c r="K41" s="522" t="s">
        <v>244</v>
      </c>
      <c r="L41" s="261">
        <v>2004</v>
      </c>
      <c r="M41" s="262"/>
      <c r="N41" s="262"/>
      <c r="O41" s="262" t="s">
        <v>242</v>
      </c>
      <c r="P41" s="263">
        <v>1</v>
      </c>
      <c r="Q41" s="204">
        <v>10000000</v>
      </c>
      <c r="R41" s="262"/>
      <c r="S41" s="527">
        <f t="shared" si="2"/>
        <v>10000000</v>
      </c>
      <c r="T41" s="275" t="s">
        <v>1043</v>
      </c>
    </row>
    <row r="42" spans="1:20" s="362" customFormat="1" ht="20.100000000000001" customHeight="1">
      <c r="B42" s="1974">
        <v>208</v>
      </c>
      <c r="C42" s="1975"/>
      <c r="D42" s="536" t="s">
        <v>251</v>
      </c>
      <c r="E42" s="524" t="s">
        <v>65</v>
      </c>
      <c r="F42" s="265"/>
      <c r="G42" s="525" t="s">
        <v>253</v>
      </c>
      <c r="H42" s="526" t="s">
        <v>42</v>
      </c>
      <c r="I42" s="526" t="s">
        <v>43</v>
      </c>
      <c r="J42" s="526" t="s">
        <v>300</v>
      </c>
      <c r="K42" s="526" t="s">
        <v>301</v>
      </c>
      <c r="L42" s="264">
        <v>2008</v>
      </c>
      <c r="M42" s="265" t="s">
        <v>43</v>
      </c>
      <c r="N42" s="265"/>
      <c r="O42" s="265" t="s">
        <v>242</v>
      </c>
      <c r="P42" s="266">
        <v>2</v>
      </c>
      <c r="Q42" s="563">
        <v>1196000</v>
      </c>
      <c r="R42" s="564"/>
      <c r="S42" s="565">
        <f>Q42/P42</f>
        <v>598000</v>
      </c>
      <c r="T42" s="536" t="s">
        <v>1067</v>
      </c>
    </row>
    <row r="43" spans="1:20" s="16" customFormat="1" ht="24" customHeight="1">
      <c r="A43" s="363"/>
      <c r="B43" s="28"/>
      <c r="D43" s="513"/>
      <c r="E43" s="513"/>
      <c r="F43" s="513"/>
      <c r="G43" s="513"/>
      <c r="H43" s="513"/>
      <c r="I43" s="514"/>
      <c r="J43" s="514"/>
      <c r="K43" s="514"/>
      <c r="L43" s="31"/>
      <c r="M43" s="1944" t="s">
        <v>724</v>
      </c>
      <c r="N43" s="1945"/>
      <c r="O43" s="1946"/>
      <c r="P43" s="561">
        <f>SUM(P18:P42)</f>
        <v>58</v>
      </c>
      <c r="Q43" s="562">
        <f>SUM(Q18:Q42)</f>
        <v>121199200</v>
      </c>
      <c r="R43" s="91"/>
      <c r="S43" s="215"/>
      <c r="T43" s="55"/>
    </row>
    <row r="44" spans="1:20" s="16" customFormat="1" ht="18.75" customHeight="1">
      <c r="A44" s="363"/>
      <c r="B44" s="28"/>
      <c r="D44" s="1955" t="s">
        <v>867</v>
      </c>
      <c r="E44" s="1955"/>
      <c r="F44" s="1955"/>
      <c r="G44" s="1955"/>
      <c r="H44" s="44"/>
      <c r="I44" s="1970"/>
      <c r="J44" s="1971"/>
      <c r="K44" s="1971"/>
      <c r="L44" s="31"/>
      <c r="M44" s="1970" t="s">
        <v>906</v>
      </c>
      <c r="N44" s="1970"/>
      <c r="O44" s="1970"/>
      <c r="P44" s="1970"/>
      <c r="Q44" s="90"/>
      <c r="R44" s="75"/>
      <c r="S44" s="215"/>
      <c r="T44" s="29"/>
    </row>
    <row r="45" spans="1:20" s="16" customFormat="1" ht="18.75" customHeight="1">
      <c r="A45" s="363"/>
      <c r="B45" s="28"/>
      <c r="D45" s="1961" t="s">
        <v>888</v>
      </c>
      <c r="E45" s="1961"/>
      <c r="F45" s="1961"/>
      <c r="G45" s="1961"/>
      <c r="H45" s="85"/>
      <c r="I45" s="512"/>
      <c r="J45" s="512"/>
      <c r="K45" s="512"/>
      <c r="L45" s="31"/>
      <c r="M45" s="1967" t="s">
        <v>887</v>
      </c>
      <c r="N45" s="1967"/>
      <c r="O45" s="1967"/>
      <c r="P45" s="1967"/>
      <c r="Q45" s="90"/>
      <c r="R45" s="75"/>
      <c r="S45" s="79"/>
      <c r="T45" s="213"/>
    </row>
    <row r="46" spans="1:20" s="16" customFormat="1" ht="18.75" customHeight="1">
      <c r="A46" s="363"/>
      <c r="B46" s="28"/>
      <c r="D46" s="1968"/>
      <c r="E46" s="1968"/>
      <c r="F46" s="1968"/>
      <c r="G46" s="1968"/>
      <c r="H46" s="85"/>
      <c r="I46" s="512"/>
      <c r="J46" s="512"/>
      <c r="K46" s="512"/>
      <c r="L46" s="31"/>
      <c r="M46" s="1969"/>
      <c r="N46" s="1969"/>
      <c r="O46" s="1969"/>
      <c r="P46" s="1969"/>
      <c r="Q46" s="90"/>
      <c r="R46" s="75"/>
      <c r="S46" s="79"/>
      <c r="T46" s="29"/>
    </row>
    <row r="47" spans="1:20" s="16" customFormat="1" ht="18.75" customHeight="1">
      <c r="A47" s="363"/>
      <c r="B47" s="28"/>
      <c r="D47" s="1968"/>
      <c r="E47" s="1968"/>
      <c r="F47" s="1968"/>
      <c r="G47" s="1968"/>
      <c r="H47" s="86"/>
      <c r="I47" s="29"/>
      <c r="J47" s="29"/>
      <c r="K47" s="29"/>
      <c r="L47" s="31"/>
      <c r="M47" s="1969"/>
      <c r="N47" s="1969"/>
      <c r="O47" s="1969"/>
      <c r="P47" s="1969"/>
      <c r="Q47" s="90"/>
      <c r="R47" s="75"/>
      <c r="S47" s="79"/>
      <c r="T47" s="29"/>
    </row>
    <row r="48" spans="1:20" s="16" customFormat="1" ht="18.75" customHeight="1">
      <c r="A48" s="363"/>
      <c r="B48" s="83"/>
      <c r="D48" s="1963" t="s">
        <v>907</v>
      </c>
      <c r="E48" s="1963"/>
      <c r="F48" s="1963"/>
      <c r="G48" s="1963"/>
      <c r="H48" s="84"/>
      <c r="I48" s="511"/>
      <c r="J48" s="511"/>
      <c r="K48" s="511"/>
      <c r="L48" s="31"/>
      <c r="M48" s="1964" t="s">
        <v>909</v>
      </c>
      <c r="N48" s="1964"/>
      <c r="O48" s="1964"/>
      <c r="P48" s="1964"/>
      <c r="Q48" s="90"/>
      <c r="R48" s="75"/>
      <c r="S48" s="79"/>
      <c r="T48" s="29"/>
    </row>
    <row r="49" spans="1:20" s="16" customFormat="1" ht="18.75" customHeight="1">
      <c r="A49" s="363"/>
      <c r="B49" s="28"/>
      <c r="D49" s="1965" t="s">
        <v>908</v>
      </c>
      <c r="E49" s="1965"/>
      <c r="F49" s="1965"/>
      <c r="G49" s="1965"/>
      <c r="H49" s="22"/>
      <c r="I49" s="176"/>
      <c r="J49" s="176"/>
      <c r="K49" s="176"/>
      <c r="L49" s="31"/>
      <c r="M49" s="1966" t="s">
        <v>892</v>
      </c>
      <c r="N49" s="1966"/>
      <c r="O49" s="1966"/>
      <c r="P49" s="1966"/>
      <c r="Q49" s="90"/>
      <c r="R49" s="75"/>
      <c r="S49" s="79"/>
      <c r="T49" s="29"/>
    </row>
    <row r="50" spans="1:20" s="16" customFormat="1" ht="20.100000000000001" customHeight="1">
      <c r="A50" s="363"/>
      <c r="B50" s="28"/>
      <c r="D50" s="29"/>
      <c r="E50" s="29"/>
      <c r="F50" s="29"/>
      <c r="G50" s="65"/>
      <c r="H50" s="22"/>
      <c r="I50" s="30"/>
      <c r="K50" s="30"/>
      <c r="L50" s="31"/>
      <c r="M50" s="29"/>
      <c r="N50" s="176"/>
      <c r="O50" s="176"/>
      <c r="P50" s="176"/>
      <c r="Q50" s="90"/>
      <c r="R50" s="75"/>
      <c r="S50" s="79"/>
      <c r="T50" s="29"/>
    </row>
    <row r="51" spans="1:20" s="16" customFormat="1" ht="19.5" customHeight="1">
      <c r="A51" s="363"/>
      <c r="B51" s="28"/>
      <c r="D51" s="29" t="s">
        <v>345</v>
      </c>
      <c r="E51" s="29"/>
      <c r="F51" s="29"/>
      <c r="G51" s="65"/>
      <c r="H51" s="22"/>
      <c r="I51" s="30"/>
      <c r="K51" s="30"/>
      <c r="L51" s="31"/>
      <c r="M51" s="29"/>
      <c r="N51" s="515"/>
      <c r="O51" s="515"/>
      <c r="P51" s="328"/>
      <c r="Q51" s="90"/>
      <c r="R51" s="75"/>
      <c r="S51" s="79"/>
      <c r="T51" s="29"/>
    </row>
  </sheetData>
  <mergeCells count="60">
    <mergeCell ref="B2:R2"/>
    <mergeCell ref="B3:R3"/>
    <mergeCell ref="B13:F13"/>
    <mergeCell ref="G13:I13"/>
    <mergeCell ref="J13:J15"/>
    <mergeCell ref="K13:K15"/>
    <mergeCell ref="L13:L15"/>
    <mergeCell ref="M13:M15"/>
    <mergeCell ref="N13:N15"/>
    <mergeCell ref="B14:C15"/>
    <mergeCell ref="D14:D15"/>
    <mergeCell ref="E14:F15"/>
    <mergeCell ref="G14:G15"/>
    <mergeCell ref="T13:T15"/>
    <mergeCell ref="H14:H15"/>
    <mergeCell ref="I14:I15"/>
    <mergeCell ref="P13:Q14"/>
    <mergeCell ref="R13:R15"/>
    <mergeCell ref="O13:O15"/>
    <mergeCell ref="B31:C31"/>
    <mergeCell ref="B28:C28"/>
    <mergeCell ref="B29:C29"/>
    <mergeCell ref="B16:C16"/>
    <mergeCell ref="E16:F16"/>
    <mergeCell ref="B17:R17"/>
    <mergeCell ref="B18:C18"/>
    <mergeCell ref="B23:C23"/>
    <mergeCell ref="B20:C20"/>
    <mergeCell ref="B22:C22"/>
    <mergeCell ref="B19:C19"/>
    <mergeCell ref="B27:C27"/>
    <mergeCell ref="B26:C26"/>
    <mergeCell ref="B25:C25"/>
    <mergeCell ref="B24:C24"/>
    <mergeCell ref="B30:C30"/>
    <mergeCell ref="B35:C35"/>
    <mergeCell ref="B34:C34"/>
    <mergeCell ref="B33:C33"/>
    <mergeCell ref="B32:C32"/>
    <mergeCell ref="B42:C42"/>
    <mergeCell ref="B41:C41"/>
    <mergeCell ref="B36:C36"/>
    <mergeCell ref="B37:C37"/>
    <mergeCell ref="B38:C38"/>
    <mergeCell ref="B39:C39"/>
    <mergeCell ref="B40:C40"/>
    <mergeCell ref="D48:G48"/>
    <mergeCell ref="M48:P48"/>
    <mergeCell ref="D49:G49"/>
    <mergeCell ref="M49:P49"/>
    <mergeCell ref="M43:O43"/>
    <mergeCell ref="D45:G45"/>
    <mergeCell ref="M45:P45"/>
    <mergeCell ref="D46:G46"/>
    <mergeCell ref="M46:P46"/>
    <mergeCell ref="D47:G47"/>
    <mergeCell ref="M47:P47"/>
    <mergeCell ref="D44:G44"/>
    <mergeCell ref="I44:K44"/>
    <mergeCell ref="M44:P44"/>
  </mergeCells>
  <phoneticPr fontId="48" type="noConversion"/>
  <pageMargins left="0.3" right="0" top="0.8" bottom="0.5" header="0.31496062992126" footer="0.31496062992126"/>
  <pageSetup paperSize="5" scale="80" orientation="landscape" r:id="rId1"/>
  <headerFooter scaleWithDoc="0">
    <oddFooter>&amp;C&amp;P&amp;R&amp;A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W39"/>
  <sheetViews>
    <sheetView zoomScale="85" zoomScaleNormal="85" zoomScalePageLayoutView="70" workbookViewId="0">
      <selection activeCell="B397" sqref="B397:T397"/>
    </sheetView>
  </sheetViews>
  <sheetFormatPr defaultColWidth="6.85546875" defaultRowHeight="10.5"/>
  <cols>
    <col min="1" max="1" width="3" style="465" customWidth="1"/>
    <col min="2" max="2" width="2.85546875" style="32" customWidth="1"/>
    <col min="3" max="3" width="1.7109375" style="32" customWidth="1"/>
    <col min="4" max="4" width="10.85546875" style="32" customWidth="1"/>
    <col min="5" max="5" width="11" style="32" hidden="1" customWidth="1"/>
    <col min="6" max="6" width="1.28515625" style="32" hidden="1" customWidth="1"/>
    <col min="7" max="7" width="30.7109375" style="461" customWidth="1"/>
    <col min="8" max="8" width="21" style="234" customWidth="1"/>
    <col min="9" max="9" width="15.7109375" style="234" customWidth="1"/>
    <col min="10" max="10" width="9.42578125" style="32" customWidth="1"/>
    <col min="11" max="11" width="9.42578125" style="32" hidden="1" customWidth="1"/>
    <col min="12" max="13" width="9.42578125" style="32" customWidth="1"/>
    <col min="14" max="14" width="7.7109375" style="32" hidden="1" customWidth="1"/>
    <col min="15" max="15" width="9.42578125" style="32" customWidth="1"/>
    <col min="16" max="16" width="8.28515625" style="32" customWidth="1"/>
    <col min="17" max="17" width="24.42578125" style="462" customWidth="1"/>
    <col min="18" max="18" width="18.7109375" style="32" customWidth="1"/>
    <col min="19" max="19" width="22.140625" style="79" customWidth="1"/>
    <col min="20" max="20" width="37.7109375" style="29" customWidth="1"/>
    <col min="21" max="21" width="14.42578125" style="29" bestFit="1" customWidth="1"/>
    <col min="22" max="22" width="25.85546875" style="32" customWidth="1"/>
    <col min="23" max="23" width="9.28515625" style="465" bestFit="1" customWidth="1"/>
    <col min="24" max="16384" width="6.85546875" style="32"/>
  </cols>
  <sheetData>
    <row r="1" spans="1:23" ht="22.5" customHeight="1">
      <c r="A1" s="460"/>
    </row>
    <row r="2" spans="1:23" ht="20.100000000000001" hidden="1" customHeight="1">
      <c r="A2" s="363"/>
      <c r="B2" s="1955" t="s">
        <v>706</v>
      </c>
      <c r="C2" s="1955"/>
      <c r="D2" s="1955"/>
      <c r="E2" s="1955"/>
      <c r="F2" s="1955"/>
      <c r="G2" s="1955"/>
      <c r="H2" s="1955"/>
      <c r="I2" s="1955"/>
      <c r="J2" s="1955"/>
      <c r="K2" s="1955"/>
      <c r="L2" s="1955"/>
      <c r="M2" s="1955"/>
      <c r="N2" s="1955"/>
      <c r="O2" s="1955"/>
      <c r="P2" s="1955"/>
      <c r="Q2" s="1955"/>
      <c r="R2" s="1955"/>
    </row>
    <row r="3" spans="1:23" ht="20.100000000000001" hidden="1" customHeight="1">
      <c r="A3" s="363"/>
      <c r="B3" s="1959" t="s">
        <v>707</v>
      </c>
      <c r="C3" s="1959"/>
      <c r="D3" s="1959"/>
      <c r="E3" s="1959"/>
      <c r="F3" s="1959"/>
      <c r="G3" s="1959"/>
      <c r="H3" s="1959"/>
      <c r="I3" s="1959"/>
      <c r="J3" s="1959"/>
      <c r="K3" s="1959"/>
      <c r="L3" s="1959"/>
      <c r="M3" s="1959"/>
      <c r="N3" s="1959"/>
      <c r="O3" s="1959"/>
      <c r="P3" s="1959"/>
      <c r="Q3" s="1959"/>
      <c r="R3" s="1959"/>
    </row>
    <row r="4" spans="1:23" ht="15" hidden="1" customHeight="1">
      <c r="A4" s="363"/>
      <c r="B4" s="14" t="str">
        <f>'KIB C'!B3</f>
        <v>Provinsi</v>
      </c>
      <c r="C4" s="14"/>
      <c r="D4" s="14"/>
      <c r="E4" s="14"/>
      <c r="F4" s="15" t="s">
        <v>1</v>
      </c>
      <c r="G4" s="463" t="str">
        <f>'KIB C'!G3</f>
        <v>DAERAH KHUSUS IBUKOTA JAKARTA</v>
      </c>
      <c r="H4" s="16"/>
      <c r="I4" s="464"/>
      <c r="J4" s="16"/>
      <c r="K4" s="16"/>
      <c r="L4" s="16"/>
      <c r="M4" s="16"/>
      <c r="N4" s="16"/>
      <c r="O4" s="16"/>
      <c r="P4" s="16"/>
      <c r="Q4" s="79"/>
      <c r="R4" s="16"/>
    </row>
    <row r="5" spans="1:23" ht="15" hidden="1" customHeight="1">
      <c r="A5" s="363"/>
      <c r="B5" s="14" t="str">
        <f>'KIB C'!B4</f>
        <v>Kab./Kota</v>
      </c>
      <c r="C5" s="14"/>
      <c r="D5" s="14"/>
      <c r="E5" s="14"/>
      <c r="F5" s="15" t="s">
        <v>1</v>
      </c>
      <c r="G5" s="463" t="str">
        <f>'KIB C'!G4</f>
        <v>KOTA JAKARTA TIMUR</v>
      </c>
      <c r="H5" s="16"/>
      <c r="I5" s="464"/>
      <c r="J5" s="16"/>
      <c r="K5" s="16"/>
      <c r="L5" s="16"/>
      <c r="M5" s="16"/>
      <c r="N5" s="16"/>
      <c r="O5" s="16"/>
      <c r="P5" s="16"/>
      <c r="Q5" s="79"/>
      <c r="R5" s="16"/>
    </row>
    <row r="6" spans="1:23" ht="15" hidden="1" customHeight="1">
      <c r="A6" s="363"/>
      <c r="B6" s="14" t="str">
        <f>'KIB C'!B5</f>
        <v>Bidang</v>
      </c>
      <c r="C6" s="14"/>
      <c r="D6" s="14"/>
      <c r="E6" s="14"/>
      <c r="F6" s="15" t="s">
        <v>1</v>
      </c>
      <c r="G6" s="463" t="str">
        <f>'KIB C'!G5</f>
        <v>BIDANG KESEHATAN</v>
      </c>
      <c r="H6" s="16"/>
      <c r="I6" s="464"/>
      <c r="J6" s="16"/>
      <c r="K6" s="16"/>
      <c r="L6" s="16"/>
      <c r="M6" s="16"/>
      <c r="N6" s="16"/>
      <c r="O6" s="16"/>
      <c r="P6" s="16"/>
      <c r="Q6" s="79"/>
      <c r="R6" s="16"/>
    </row>
    <row r="7" spans="1:23" ht="15" hidden="1" customHeight="1">
      <c r="A7" s="363"/>
      <c r="B7" s="14" t="str">
        <f>'KIB C'!B6</f>
        <v>Unit Organisasi</v>
      </c>
      <c r="C7" s="14"/>
      <c r="D7" s="14"/>
      <c r="E7" s="14"/>
      <c r="F7" s="15" t="s">
        <v>1</v>
      </c>
      <c r="G7" s="463" t="str">
        <f>'KIB C'!G6</f>
        <v>SUDIN KESEHATAN MASYARAKAT</v>
      </c>
      <c r="H7" s="16"/>
      <c r="I7" s="464"/>
      <c r="J7" s="16"/>
      <c r="K7" s="16"/>
      <c r="L7" s="16"/>
      <c r="M7" s="16"/>
      <c r="N7" s="16"/>
      <c r="O7" s="16"/>
      <c r="P7" s="16"/>
      <c r="Q7" s="79"/>
      <c r="R7" s="16"/>
    </row>
    <row r="8" spans="1:23" ht="15" hidden="1" customHeight="1">
      <c r="A8" s="363"/>
      <c r="B8" s="14" t="str">
        <f>'KIB C'!B7</f>
        <v>Sub Unit Organisasi</v>
      </c>
      <c r="C8" s="14"/>
      <c r="D8" s="14"/>
      <c r="E8" s="14"/>
      <c r="F8" s="15" t="s">
        <v>1</v>
      </c>
      <c r="G8" s="463" t="str">
        <f>'KIB C'!G7</f>
        <v>PKM KEC. MATRAMAN</v>
      </c>
      <c r="H8" s="16"/>
      <c r="I8" s="464"/>
      <c r="J8" s="16"/>
      <c r="K8" s="16"/>
      <c r="L8" s="16"/>
      <c r="M8" s="16"/>
      <c r="N8" s="16"/>
      <c r="O8" s="16"/>
      <c r="P8" s="16"/>
      <c r="Q8" s="79"/>
      <c r="R8" s="16"/>
    </row>
    <row r="9" spans="1:23" ht="15" hidden="1" customHeight="1">
      <c r="A9" s="363"/>
      <c r="B9" s="14" t="str">
        <f>'KIB C'!B8</f>
        <v>U P B</v>
      </c>
      <c r="C9" s="14"/>
      <c r="D9" s="14"/>
      <c r="E9" s="14"/>
      <c r="F9" s="15" t="s">
        <v>1</v>
      </c>
      <c r="G9" s="463" t="str">
        <f>'KIB C'!G8</f>
        <v>PKM KEC. MATRAMAN</v>
      </c>
      <c r="H9" s="16"/>
      <c r="I9" s="464"/>
      <c r="J9" s="16"/>
      <c r="K9" s="16"/>
      <c r="L9" s="16"/>
      <c r="M9" s="16"/>
      <c r="N9" s="16"/>
      <c r="O9" s="16"/>
      <c r="P9" s="16"/>
      <c r="Q9" s="79"/>
      <c r="R9" s="16"/>
    </row>
    <row r="10" spans="1:23" ht="15" hidden="1" customHeight="1">
      <c r="A10" s="363"/>
      <c r="B10" s="14" t="str">
        <f>'KIB C'!B9</f>
        <v xml:space="preserve">NO. KODE LOKASI </v>
      </c>
      <c r="C10" s="14"/>
      <c r="D10" s="14"/>
      <c r="E10" s="14"/>
      <c r="F10" s="15" t="s">
        <v>1</v>
      </c>
      <c r="G10" s="463" t="str">
        <f>'KIB C'!G9</f>
        <v>11.09.05.07.01.09.57.00</v>
      </c>
      <c r="H10" s="16"/>
      <c r="I10" s="464"/>
      <c r="J10" s="16"/>
      <c r="K10" s="16"/>
      <c r="L10" s="16"/>
      <c r="M10" s="16"/>
      <c r="N10" s="16"/>
      <c r="O10" s="16"/>
      <c r="P10" s="16"/>
      <c r="Q10" s="79"/>
      <c r="R10" s="16"/>
    </row>
    <row r="11" spans="1:23" ht="6" hidden="1" customHeight="1"/>
    <row r="12" spans="1:23" ht="3" customHeight="1"/>
    <row r="13" spans="1:23" s="29" customFormat="1" ht="29.25" customHeight="1">
      <c r="A13" s="360"/>
      <c r="B13" s="1953" t="s">
        <v>10</v>
      </c>
      <c r="C13" s="1953"/>
      <c r="D13" s="1953"/>
      <c r="E13" s="1953"/>
      <c r="F13" s="1953"/>
      <c r="G13" s="1953" t="s">
        <v>11</v>
      </c>
      <c r="H13" s="1953"/>
      <c r="I13" s="1953"/>
      <c r="J13" s="1953" t="s">
        <v>15</v>
      </c>
      <c r="K13" s="1953" t="s">
        <v>13</v>
      </c>
      <c r="L13" s="1953" t="s">
        <v>700</v>
      </c>
      <c r="M13" s="1953" t="s">
        <v>701</v>
      </c>
      <c r="N13" s="1953" t="s">
        <v>16</v>
      </c>
      <c r="O13" s="1953" t="s">
        <v>702</v>
      </c>
      <c r="P13" s="1953" t="s">
        <v>12</v>
      </c>
      <c r="Q13" s="1953"/>
      <c r="R13" s="1953" t="s">
        <v>17</v>
      </c>
      <c r="S13" s="213"/>
      <c r="T13" s="1982" t="s">
        <v>1022</v>
      </c>
      <c r="U13" s="1982" t="s">
        <v>1023</v>
      </c>
      <c r="V13" s="1982" t="s">
        <v>732</v>
      </c>
      <c r="W13" s="1985" t="s">
        <v>1025</v>
      </c>
    </row>
    <row r="14" spans="1:23" s="29" customFormat="1" ht="29.25" customHeight="1">
      <c r="A14" s="360"/>
      <c r="B14" s="1953" t="s">
        <v>18</v>
      </c>
      <c r="C14" s="1953"/>
      <c r="D14" s="1953" t="s">
        <v>19</v>
      </c>
      <c r="E14" s="1953" t="s">
        <v>20</v>
      </c>
      <c r="F14" s="1953"/>
      <c r="G14" s="1953" t="s">
        <v>21</v>
      </c>
      <c r="H14" s="1953" t="s">
        <v>14</v>
      </c>
      <c r="I14" s="1953" t="s">
        <v>505</v>
      </c>
      <c r="J14" s="1953"/>
      <c r="K14" s="1953"/>
      <c r="L14" s="1953"/>
      <c r="M14" s="1953"/>
      <c r="N14" s="1953"/>
      <c r="O14" s="1953"/>
      <c r="P14" s="1953"/>
      <c r="Q14" s="1953"/>
      <c r="R14" s="1953"/>
      <c r="S14" s="213"/>
      <c r="T14" s="1982"/>
      <c r="U14" s="1982"/>
      <c r="V14" s="1982"/>
      <c r="W14" s="1986"/>
    </row>
    <row r="15" spans="1:23" s="29" customFormat="1" ht="29.25" customHeight="1">
      <c r="A15" s="360"/>
      <c r="B15" s="1953"/>
      <c r="C15" s="1953"/>
      <c r="D15" s="1953"/>
      <c r="E15" s="1953"/>
      <c r="F15" s="1953"/>
      <c r="G15" s="1953"/>
      <c r="H15" s="1953"/>
      <c r="I15" s="1953"/>
      <c r="J15" s="1953"/>
      <c r="K15" s="1953"/>
      <c r="L15" s="1953"/>
      <c r="M15" s="1953"/>
      <c r="N15" s="1953"/>
      <c r="O15" s="1953"/>
      <c r="P15" s="177" t="s">
        <v>22</v>
      </c>
      <c r="Q15" s="88" t="s">
        <v>23</v>
      </c>
      <c r="R15" s="1953"/>
      <c r="S15" s="213"/>
      <c r="T15" s="1982"/>
      <c r="U15" s="1982"/>
      <c r="V15" s="1982"/>
      <c r="W15" s="1987"/>
    </row>
    <row r="16" spans="1:23" s="29" customFormat="1" ht="20.100000000000001" customHeight="1">
      <c r="A16" s="360"/>
      <c r="B16" s="1976" t="s">
        <v>24</v>
      </c>
      <c r="C16" s="1977"/>
      <c r="D16" s="178" t="s">
        <v>25</v>
      </c>
      <c r="E16" s="1976" t="s">
        <v>26</v>
      </c>
      <c r="F16" s="1977"/>
      <c r="G16" s="179" t="s">
        <v>27</v>
      </c>
      <c r="H16" s="179" t="s">
        <v>28</v>
      </c>
      <c r="I16" s="179" t="s">
        <v>29</v>
      </c>
      <c r="J16" s="179" t="s">
        <v>30</v>
      </c>
      <c r="K16" s="179" t="s">
        <v>31</v>
      </c>
      <c r="L16" s="179" t="s">
        <v>32</v>
      </c>
      <c r="M16" s="179" t="s">
        <v>33</v>
      </c>
      <c r="N16" s="179" t="s">
        <v>34</v>
      </c>
      <c r="O16" s="179" t="s">
        <v>35</v>
      </c>
      <c r="P16" s="179" t="s">
        <v>36</v>
      </c>
      <c r="Q16" s="89" t="s">
        <v>37</v>
      </c>
      <c r="R16" s="179" t="s">
        <v>38</v>
      </c>
      <c r="S16" s="213"/>
      <c r="T16" s="353"/>
      <c r="U16" s="353"/>
      <c r="V16" s="353"/>
      <c r="W16" s="505"/>
    </row>
    <row r="17" spans="1:23" s="29" customFormat="1" ht="12.75" customHeight="1">
      <c r="A17" s="360"/>
      <c r="B17" s="1976"/>
      <c r="C17" s="1978"/>
      <c r="D17" s="1978"/>
      <c r="E17" s="1978"/>
      <c r="F17" s="1978"/>
      <c r="G17" s="1978"/>
      <c r="H17" s="1978"/>
      <c r="I17" s="1978"/>
      <c r="J17" s="1978"/>
      <c r="K17" s="1978"/>
      <c r="L17" s="1978"/>
      <c r="M17" s="1978"/>
      <c r="N17" s="1978"/>
      <c r="O17" s="1978"/>
      <c r="P17" s="1978"/>
      <c r="Q17" s="1978"/>
      <c r="R17" s="1977"/>
      <c r="S17" s="213"/>
      <c r="T17" s="368"/>
      <c r="U17" s="369"/>
      <c r="V17" s="43"/>
      <c r="W17" s="505"/>
    </row>
    <row r="18" spans="1:23" s="362" customFormat="1" ht="20.100000000000001" customHeight="1">
      <c r="B18" s="1979">
        <v>10</v>
      </c>
      <c r="C18" s="1980"/>
      <c r="D18" s="268" t="s">
        <v>318</v>
      </c>
      <c r="E18" s="551" t="s">
        <v>221</v>
      </c>
      <c r="F18" s="268"/>
      <c r="G18" s="552" t="s">
        <v>319</v>
      </c>
      <c r="H18" s="553" t="s">
        <v>42</v>
      </c>
      <c r="I18" s="553" t="s">
        <v>43</v>
      </c>
      <c r="J18" s="553" t="s">
        <v>85</v>
      </c>
      <c r="K18" s="553" t="s">
        <v>190</v>
      </c>
      <c r="L18" s="267">
        <v>1990</v>
      </c>
      <c r="M18" s="268" t="s">
        <v>43</v>
      </c>
      <c r="N18" s="268"/>
      <c r="O18" s="268" t="s">
        <v>45</v>
      </c>
      <c r="P18" s="269">
        <v>1</v>
      </c>
      <c r="Q18" s="555">
        <v>400000</v>
      </c>
      <c r="R18" s="262"/>
      <c r="S18" s="527">
        <f t="shared" ref="S18:S30" si="0">Q18/P18</f>
        <v>400000</v>
      </c>
      <c r="T18" s="550" t="s">
        <v>933</v>
      </c>
      <c r="U18" s="550">
        <v>2</v>
      </c>
      <c r="V18" s="550" t="s">
        <v>934</v>
      </c>
      <c r="W18" s="560">
        <f t="shared" ref="W18:W30" si="1">P18-U18</f>
        <v>-1</v>
      </c>
    </row>
    <row r="19" spans="1:23" s="362" customFormat="1" ht="20.100000000000001" customHeight="1">
      <c r="B19" s="1972">
        <v>11</v>
      </c>
      <c r="C19" s="1981"/>
      <c r="D19" s="262" t="s">
        <v>318</v>
      </c>
      <c r="E19" s="362" t="s">
        <v>287</v>
      </c>
      <c r="F19" s="262"/>
      <c r="G19" s="521" t="s">
        <v>319</v>
      </c>
      <c r="H19" s="522" t="s">
        <v>42</v>
      </c>
      <c r="I19" s="522" t="s">
        <v>43</v>
      </c>
      <c r="J19" s="522" t="s">
        <v>197</v>
      </c>
      <c r="K19" s="522" t="s">
        <v>186</v>
      </c>
      <c r="L19" s="261">
        <v>1990</v>
      </c>
      <c r="M19" s="262" t="s">
        <v>43</v>
      </c>
      <c r="N19" s="262"/>
      <c r="O19" s="262" t="s">
        <v>45</v>
      </c>
      <c r="P19" s="263">
        <v>1</v>
      </c>
      <c r="Q19" s="204">
        <v>200000</v>
      </c>
      <c r="R19" s="262"/>
      <c r="S19" s="527">
        <f t="shared" si="0"/>
        <v>200000</v>
      </c>
      <c r="T19" s="275" t="s">
        <v>1018</v>
      </c>
      <c r="U19" s="275">
        <v>2</v>
      </c>
      <c r="V19" s="275"/>
      <c r="W19" s="276">
        <f t="shared" si="1"/>
        <v>-1</v>
      </c>
    </row>
    <row r="20" spans="1:23" s="362" customFormat="1" ht="20.100000000000001" customHeight="1">
      <c r="B20" s="1972">
        <v>12</v>
      </c>
      <c r="C20" s="1981"/>
      <c r="D20" s="262" t="s">
        <v>266</v>
      </c>
      <c r="E20" s="362" t="s">
        <v>75</v>
      </c>
      <c r="F20" s="262"/>
      <c r="G20" s="521" t="s">
        <v>267</v>
      </c>
      <c r="H20" s="522" t="s">
        <v>321</v>
      </c>
      <c r="I20" s="522" t="s">
        <v>43</v>
      </c>
      <c r="J20" s="522" t="s">
        <v>197</v>
      </c>
      <c r="K20" s="522" t="s">
        <v>186</v>
      </c>
      <c r="L20" s="261">
        <v>1990</v>
      </c>
      <c r="M20" s="262" t="s">
        <v>43</v>
      </c>
      <c r="N20" s="262"/>
      <c r="O20" s="262" t="s">
        <v>45</v>
      </c>
      <c r="P20" s="263">
        <v>1</v>
      </c>
      <c r="Q20" s="204">
        <v>300000</v>
      </c>
      <c r="R20" s="262"/>
      <c r="S20" s="527">
        <f t="shared" si="0"/>
        <v>300000</v>
      </c>
      <c r="T20" s="273" t="s">
        <v>919</v>
      </c>
      <c r="U20" s="275">
        <v>3</v>
      </c>
      <c r="V20" s="275"/>
      <c r="W20" s="276">
        <f t="shared" si="1"/>
        <v>-2</v>
      </c>
    </row>
    <row r="21" spans="1:23" s="362" customFormat="1" ht="20.100000000000001" customHeight="1">
      <c r="B21" s="1972">
        <v>14</v>
      </c>
      <c r="C21" s="1981"/>
      <c r="D21" s="262" t="s">
        <v>266</v>
      </c>
      <c r="E21" s="362" t="s">
        <v>99</v>
      </c>
      <c r="F21" s="262"/>
      <c r="G21" s="521" t="s">
        <v>267</v>
      </c>
      <c r="H21" s="522" t="s">
        <v>762</v>
      </c>
      <c r="I21" s="522" t="s">
        <v>43</v>
      </c>
      <c r="J21" s="522" t="s">
        <v>197</v>
      </c>
      <c r="K21" s="522" t="s">
        <v>190</v>
      </c>
      <c r="L21" s="261">
        <v>1990</v>
      </c>
      <c r="M21" s="262" t="s">
        <v>43</v>
      </c>
      <c r="N21" s="262"/>
      <c r="O21" s="262" t="s">
        <v>45</v>
      </c>
      <c r="P21" s="263">
        <v>1</v>
      </c>
      <c r="Q21" s="204">
        <v>300000</v>
      </c>
      <c r="R21" s="262"/>
      <c r="S21" s="527">
        <f t="shared" si="0"/>
        <v>300000</v>
      </c>
      <c r="T21" s="273" t="s">
        <v>921</v>
      </c>
      <c r="U21" s="275">
        <v>3</v>
      </c>
      <c r="V21" s="275" t="s">
        <v>936</v>
      </c>
      <c r="W21" s="276">
        <f t="shared" si="1"/>
        <v>-2</v>
      </c>
    </row>
    <row r="22" spans="1:23" s="362" customFormat="1" ht="20.100000000000001" customHeight="1">
      <c r="B22" s="1972">
        <v>17</v>
      </c>
      <c r="C22" s="1973"/>
      <c r="D22" s="275" t="s">
        <v>266</v>
      </c>
      <c r="E22" s="362" t="s">
        <v>323</v>
      </c>
      <c r="F22" s="262"/>
      <c r="G22" s="521" t="s">
        <v>267</v>
      </c>
      <c r="H22" s="522" t="s">
        <v>324</v>
      </c>
      <c r="I22" s="522" t="s">
        <v>43</v>
      </c>
      <c r="J22" s="522" t="s">
        <v>197</v>
      </c>
      <c r="K22" s="522" t="s">
        <v>190</v>
      </c>
      <c r="L22" s="261">
        <v>1990</v>
      </c>
      <c r="M22" s="262" t="s">
        <v>43</v>
      </c>
      <c r="N22" s="262"/>
      <c r="O22" s="262" t="s">
        <v>45</v>
      </c>
      <c r="P22" s="263">
        <v>2</v>
      </c>
      <c r="Q22" s="204">
        <v>600000</v>
      </c>
      <c r="R22" s="280"/>
      <c r="S22" s="527">
        <f t="shared" si="0"/>
        <v>300000</v>
      </c>
      <c r="T22" s="275" t="s">
        <v>998</v>
      </c>
      <c r="U22" s="275">
        <v>4</v>
      </c>
      <c r="V22" s="275"/>
      <c r="W22" s="276">
        <f t="shared" si="1"/>
        <v>-2</v>
      </c>
    </row>
    <row r="23" spans="1:23" s="528" customFormat="1" ht="20.100000000000001" customHeight="1">
      <c r="B23" s="1972">
        <v>41</v>
      </c>
      <c r="C23" s="1973"/>
      <c r="D23" s="275" t="s">
        <v>191</v>
      </c>
      <c r="E23" s="362" t="s">
        <v>75</v>
      </c>
      <c r="F23" s="262"/>
      <c r="G23" s="521" t="s">
        <v>192</v>
      </c>
      <c r="H23" s="280" t="s">
        <v>350</v>
      </c>
      <c r="I23" s="522" t="s">
        <v>43</v>
      </c>
      <c r="J23" s="262"/>
      <c r="K23" s="522" t="s">
        <v>190</v>
      </c>
      <c r="L23" s="261">
        <v>1990</v>
      </c>
      <c r="M23" s="262"/>
      <c r="N23" s="262"/>
      <c r="O23" s="262" t="s">
        <v>345</v>
      </c>
      <c r="P23" s="263">
        <v>1</v>
      </c>
      <c r="Q23" s="204">
        <v>100000</v>
      </c>
      <c r="R23" s="262"/>
      <c r="S23" s="527">
        <f t="shared" si="0"/>
        <v>100000</v>
      </c>
      <c r="T23" s="275" t="s">
        <v>1008</v>
      </c>
      <c r="U23" s="275">
        <v>2</v>
      </c>
      <c r="V23" s="532"/>
      <c r="W23" s="276">
        <f t="shared" si="1"/>
        <v>-1</v>
      </c>
    </row>
    <row r="24" spans="1:23" s="528" customFormat="1" ht="20.100000000000001" customHeight="1">
      <c r="B24" s="1972">
        <v>42</v>
      </c>
      <c r="C24" s="1973"/>
      <c r="D24" s="275" t="s">
        <v>191</v>
      </c>
      <c r="E24" s="362" t="s">
        <v>58</v>
      </c>
      <c r="F24" s="262"/>
      <c r="G24" s="521" t="s">
        <v>192</v>
      </c>
      <c r="H24" s="280" t="s">
        <v>351</v>
      </c>
      <c r="I24" s="522" t="s">
        <v>43</v>
      </c>
      <c r="J24" s="262"/>
      <c r="K24" s="522" t="s">
        <v>190</v>
      </c>
      <c r="L24" s="261">
        <v>1990</v>
      </c>
      <c r="M24" s="262"/>
      <c r="N24" s="262"/>
      <c r="O24" s="262" t="s">
        <v>45</v>
      </c>
      <c r="P24" s="263">
        <v>1</v>
      </c>
      <c r="Q24" s="204">
        <v>100000</v>
      </c>
      <c r="R24" s="262"/>
      <c r="S24" s="527">
        <f t="shared" si="0"/>
        <v>100000</v>
      </c>
      <c r="T24" s="275" t="s">
        <v>988</v>
      </c>
      <c r="U24" s="275">
        <v>2</v>
      </c>
      <c r="V24" s="532"/>
      <c r="W24" s="276">
        <f t="shared" si="1"/>
        <v>-1</v>
      </c>
    </row>
    <row r="25" spans="1:23" s="362" customFormat="1" ht="20.100000000000001" customHeight="1">
      <c r="B25" s="1972">
        <v>64</v>
      </c>
      <c r="C25" s="1981"/>
      <c r="D25" s="275" t="s">
        <v>207</v>
      </c>
      <c r="E25" s="362" t="s">
        <v>377</v>
      </c>
      <c r="F25" s="262"/>
      <c r="G25" s="521" t="s">
        <v>208</v>
      </c>
      <c r="H25" s="523" t="s">
        <v>378</v>
      </c>
      <c r="I25" s="522" t="s">
        <v>43</v>
      </c>
      <c r="J25" s="522" t="s">
        <v>85</v>
      </c>
      <c r="K25" s="522" t="s">
        <v>190</v>
      </c>
      <c r="L25" s="261">
        <v>1990</v>
      </c>
      <c r="M25" s="262" t="s">
        <v>43</v>
      </c>
      <c r="N25" s="262"/>
      <c r="O25" s="262" t="s">
        <v>45</v>
      </c>
      <c r="P25" s="263">
        <v>5</v>
      </c>
      <c r="Q25" s="204">
        <v>670000</v>
      </c>
      <c r="R25" s="280"/>
      <c r="S25" s="527">
        <f t="shared" si="0"/>
        <v>134000</v>
      </c>
      <c r="T25" s="275" t="s">
        <v>1021</v>
      </c>
      <c r="U25" s="275">
        <v>7</v>
      </c>
      <c r="V25" s="275"/>
      <c r="W25" s="276">
        <f t="shared" si="1"/>
        <v>-2</v>
      </c>
    </row>
    <row r="26" spans="1:23" s="362" customFormat="1" ht="20.100000000000001" customHeight="1">
      <c r="B26" s="1972">
        <v>70</v>
      </c>
      <c r="C26" s="1973"/>
      <c r="D26" s="275" t="s">
        <v>341</v>
      </c>
      <c r="E26" s="362" t="s">
        <v>302</v>
      </c>
      <c r="F26" s="262"/>
      <c r="G26" s="521" t="s">
        <v>342</v>
      </c>
      <c r="H26" s="1983" t="s">
        <v>985</v>
      </c>
      <c r="I26" s="1983"/>
      <c r="J26" s="522" t="s">
        <v>43</v>
      </c>
      <c r="K26" s="522" t="s">
        <v>190</v>
      </c>
      <c r="L26" s="261">
        <v>1991</v>
      </c>
      <c r="M26" s="262" t="s">
        <v>43</v>
      </c>
      <c r="N26" s="262"/>
      <c r="O26" s="262" t="s">
        <v>45</v>
      </c>
      <c r="P26" s="263">
        <v>2</v>
      </c>
      <c r="Q26" s="204">
        <v>400000</v>
      </c>
      <c r="R26" s="280"/>
      <c r="S26" s="527">
        <f t="shared" si="0"/>
        <v>200000</v>
      </c>
      <c r="T26" s="273" t="s">
        <v>1017</v>
      </c>
      <c r="U26" s="275">
        <v>8</v>
      </c>
      <c r="V26" s="275"/>
      <c r="W26" s="276">
        <f t="shared" si="1"/>
        <v>-6</v>
      </c>
    </row>
    <row r="27" spans="1:23" s="362" customFormat="1" ht="20.100000000000001" customHeight="1">
      <c r="B27" s="1972">
        <v>102</v>
      </c>
      <c r="C27" s="1973"/>
      <c r="D27" s="275" t="s">
        <v>452</v>
      </c>
      <c r="E27" s="362" t="s">
        <v>55</v>
      </c>
      <c r="F27" s="262"/>
      <c r="G27" s="521" t="s">
        <v>453</v>
      </c>
      <c r="H27" s="522" t="s">
        <v>42</v>
      </c>
      <c r="I27" s="522" t="s">
        <v>43</v>
      </c>
      <c r="J27" s="522" t="s">
        <v>43</v>
      </c>
      <c r="K27" s="522" t="s">
        <v>190</v>
      </c>
      <c r="L27" s="261">
        <v>1994</v>
      </c>
      <c r="M27" s="262" t="s">
        <v>43</v>
      </c>
      <c r="N27" s="262"/>
      <c r="O27" s="262" t="s">
        <v>45</v>
      </c>
      <c r="P27" s="263">
        <v>2</v>
      </c>
      <c r="Q27" s="204">
        <v>100000</v>
      </c>
      <c r="R27" s="280"/>
      <c r="S27" s="527">
        <f t="shared" si="0"/>
        <v>50000</v>
      </c>
      <c r="T27" s="273" t="s">
        <v>1016</v>
      </c>
      <c r="U27" s="275">
        <v>7</v>
      </c>
      <c r="V27" s="275"/>
      <c r="W27" s="276">
        <f t="shared" si="1"/>
        <v>-5</v>
      </c>
    </row>
    <row r="28" spans="1:23" s="362" customFormat="1" ht="20.100000000000001" customHeight="1">
      <c r="B28" s="1972">
        <v>201</v>
      </c>
      <c r="C28" s="1973"/>
      <c r="D28" s="275" t="s">
        <v>266</v>
      </c>
      <c r="E28" s="362" t="s">
        <v>58</v>
      </c>
      <c r="F28" s="262"/>
      <c r="G28" s="521" t="s">
        <v>267</v>
      </c>
      <c r="H28" s="522" t="s">
        <v>294</v>
      </c>
      <c r="I28" s="522" t="s">
        <v>43</v>
      </c>
      <c r="J28" s="522" t="s">
        <v>197</v>
      </c>
      <c r="K28" s="522" t="s">
        <v>44</v>
      </c>
      <c r="L28" s="261">
        <v>2008</v>
      </c>
      <c r="M28" s="262" t="s">
        <v>43</v>
      </c>
      <c r="N28" s="262"/>
      <c r="O28" s="262" t="s">
        <v>45</v>
      </c>
      <c r="P28" s="263">
        <v>1</v>
      </c>
      <c r="Q28" s="204">
        <v>2109313</v>
      </c>
      <c r="R28" s="262"/>
      <c r="S28" s="527">
        <f t="shared" si="0"/>
        <v>2109313</v>
      </c>
      <c r="T28" s="275" t="s">
        <v>992</v>
      </c>
      <c r="U28" s="275">
        <v>3</v>
      </c>
      <c r="V28" s="275"/>
      <c r="W28" s="276">
        <f t="shared" si="1"/>
        <v>-2</v>
      </c>
    </row>
    <row r="29" spans="1:23" s="362" customFormat="1" ht="20.100000000000001" customHeight="1">
      <c r="B29" s="1972">
        <v>212</v>
      </c>
      <c r="C29" s="1973"/>
      <c r="D29" s="275" t="s">
        <v>191</v>
      </c>
      <c r="E29" s="362" t="s">
        <v>163</v>
      </c>
      <c r="F29" s="262"/>
      <c r="G29" s="521" t="s">
        <v>192</v>
      </c>
      <c r="H29" s="522" t="s">
        <v>305</v>
      </c>
      <c r="I29" s="522" t="s">
        <v>43</v>
      </c>
      <c r="J29" s="522" t="s">
        <v>43</v>
      </c>
      <c r="K29" s="522" t="s">
        <v>301</v>
      </c>
      <c r="L29" s="261">
        <v>2008</v>
      </c>
      <c r="M29" s="262" t="s">
        <v>43</v>
      </c>
      <c r="N29" s="262"/>
      <c r="O29" s="262" t="s">
        <v>45</v>
      </c>
      <c r="P29" s="263">
        <v>1</v>
      </c>
      <c r="Q29" s="204">
        <v>325000</v>
      </c>
      <c r="R29" s="262"/>
      <c r="S29" s="527">
        <f t="shared" si="0"/>
        <v>325000</v>
      </c>
      <c r="T29" s="275" t="s">
        <v>1002</v>
      </c>
      <c r="U29" s="275">
        <v>2</v>
      </c>
      <c r="V29" s="275"/>
      <c r="W29" s="276">
        <f t="shared" si="1"/>
        <v>-1</v>
      </c>
    </row>
    <row r="30" spans="1:23" s="362" customFormat="1" ht="20.100000000000001" customHeight="1">
      <c r="B30" s="1974">
        <v>266</v>
      </c>
      <c r="C30" s="1984"/>
      <c r="D30" s="265" t="s">
        <v>318</v>
      </c>
      <c r="E30" s="524" t="s">
        <v>416</v>
      </c>
      <c r="F30" s="265"/>
      <c r="G30" s="525" t="s">
        <v>267</v>
      </c>
      <c r="H30" s="564" t="s">
        <v>294</v>
      </c>
      <c r="I30" s="526" t="s">
        <v>43</v>
      </c>
      <c r="J30" s="526" t="s">
        <v>197</v>
      </c>
      <c r="K30" s="526" t="s">
        <v>44</v>
      </c>
      <c r="L30" s="264">
        <v>2011</v>
      </c>
      <c r="M30" s="265" t="s">
        <v>43</v>
      </c>
      <c r="N30" s="265"/>
      <c r="O30" s="265" t="s">
        <v>45</v>
      </c>
      <c r="P30" s="266">
        <v>5</v>
      </c>
      <c r="Q30" s="568">
        <v>15550000</v>
      </c>
      <c r="R30" s="280"/>
      <c r="S30" s="527">
        <f t="shared" si="0"/>
        <v>3110000</v>
      </c>
      <c r="T30" s="535" t="s">
        <v>1004</v>
      </c>
      <c r="U30" s="536">
        <v>7</v>
      </c>
      <c r="V30" s="536"/>
      <c r="W30" s="506">
        <f t="shared" si="1"/>
        <v>-2</v>
      </c>
    </row>
    <row r="31" spans="1:23" s="16" customFormat="1" ht="24" customHeight="1">
      <c r="A31" s="363"/>
      <c r="B31" s="28"/>
      <c r="D31" s="513"/>
      <c r="E31" s="513"/>
      <c r="F31" s="513"/>
      <c r="G31" s="513"/>
      <c r="H31" s="513"/>
      <c r="I31" s="514"/>
      <c r="J31" s="514"/>
      <c r="K31" s="514"/>
      <c r="L31" s="31"/>
      <c r="M31" s="1944" t="s">
        <v>724</v>
      </c>
      <c r="N31" s="1945"/>
      <c r="O31" s="1946"/>
      <c r="P31" s="561">
        <f>SUM(P18:P30)</f>
        <v>24</v>
      </c>
      <c r="Q31" s="562">
        <f>SUM(Q18:Q30)</f>
        <v>21154313</v>
      </c>
      <c r="R31" s="91"/>
      <c r="S31" s="215"/>
      <c r="T31" s="55"/>
      <c r="U31" s="29"/>
      <c r="W31" s="363"/>
    </row>
    <row r="32" spans="1:23" s="16" customFormat="1" ht="18.75" customHeight="1">
      <c r="A32" s="363"/>
      <c r="B32" s="28"/>
      <c r="D32" s="1955" t="s">
        <v>867</v>
      </c>
      <c r="E32" s="1955"/>
      <c r="F32" s="1955"/>
      <c r="G32" s="1955"/>
      <c r="H32" s="44"/>
      <c r="I32" s="1970"/>
      <c r="J32" s="1971"/>
      <c r="K32" s="1971"/>
      <c r="L32" s="31"/>
      <c r="M32" s="1970" t="s">
        <v>906</v>
      </c>
      <c r="N32" s="1970"/>
      <c r="O32" s="1970"/>
      <c r="P32" s="1970"/>
      <c r="Q32" s="90"/>
      <c r="R32" s="75"/>
      <c r="S32" s="215"/>
      <c r="T32" s="29"/>
      <c r="U32" s="29"/>
      <c r="W32" s="363"/>
    </row>
    <row r="33" spans="1:23" s="16" customFormat="1" ht="18.75" customHeight="1">
      <c r="A33" s="363"/>
      <c r="B33" s="28"/>
      <c r="D33" s="1961" t="s">
        <v>888</v>
      </c>
      <c r="E33" s="1961"/>
      <c r="F33" s="1961"/>
      <c r="G33" s="1961"/>
      <c r="H33" s="85"/>
      <c r="I33" s="512"/>
      <c r="J33" s="512"/>
      <c r="K33" s="512"/>
      <c r="L33" s="31"/>
      <c r="M33" s="1967" t="s">
        <v>887</v>
      </c>
      <c r="N33" s="1967"/>
      <c r="O33" s="1967"/>
      <c r="P33" s="1967"/>
      <c r="Q33" s="90"/>
      <c r="R33" s="75"/>
      <c r="S33" s="79"/>
      <c r="T33" s="213"/>
      <c r="U33" s="29"/>
      <c r="W33" s="363"/>
    </row>
    <row r="34" spans="1:23" s="16" customFormat="1" ht="18.75" customHeight="1">
      <c r="A34" s="363"/>
      <c r="B34" s="28"/>
      <c r="D34" s="1968"/>
      <c r="E34" s="1968"/>
      <c r="F34" s="1968"/>
      <c r="G34" s="1968"/>
      <c r="H34" s="85"/>
      <c r="I34" s="512"/>
      <c r="J34" s="512"/>
      <c r="K34" s="512"/>
      <c r="L34" s="31"/>
      <c r="M34" s="1969"/>
      <c r="N34" s="1969"/>
      <c r="O34" s="1969"/>
      <c r="P34" s="1969"/>
      <c r="Q34" s="90"/>
      <c r="R34" s="75"/>
      <c r="S34" s="79"/>
      <c r="T34" s="29"/>
      <c r="U34" s="29"/>
      <c r="W34" s="363"/>
    </row>
    <row r="35" spans="1:23" s="16" customFormat="1" ht="18.75" customHeight="1">
      <c r="A35" s="363"/>
      <c r="B35" s="28"/>
      <c r="D35" s="1968"/>
      <c r="E35" s="1968"/>
      <c r="F35" s="1968"/>
      <c r="G35" s="1968"/>
      <c r="H35" s="86"/>
      <c r="I35" s="29"/>
      <c r="J35" s="29"/>
      <c r="K35" s="29"/>
      <c r="L35" s="31"/>
      <c r="M35" s="1969"/>
      <c r="N35" s="1969"/>
      <c r="O35" s="1969"/>
      <c r="P35" s="1969"/>
      <c r="Q35" s="90"/>
      <c r="R35" s="75"/>
      <c r="S35" s="79"/>
      <c r="T35" s="29"/>
      <c r="U35" s="29"/>
      <c r="W35" s="363"/>
    </row>
    <row r="36" spans="1:23" s="16" customFormat="1" ht="18.75" customHeight="1">
      <c r="A36" s="363"/>
      <c r="B36" s="83"/>
      <c r="D36" s="1963" t="s">
        <v>907</v>
      </c>
      <c r="E36" s="1963"/>
      <c r="F36" s="1963"/>
      <c r="G36" s="1963"/>
      <c r="H36" s="84"/>
      <c r="I36" s="511"/>
      <c r="J36" s="511"/>
      <c r="K36" s="511"/>
      <c r="L36" s="31"/>
      <c r="M36" s="1964" t="s">
        <v>909</v>
      </c>
      <c r="N36" s="1964"/>
      <c r="O36" s="1964"/>
      <c r="P36" s="1964"/>
      <c r="Q36" s="90"/>
      <c r="R36" s="75"/>
      <c r="S36" s="79"/>
      <c r="T36" s="29"/>
      <c r="U36" s="29"/>
      <c r="W36" s="363"/>
    </row>
    <row r="37" spans="1:23" s="16" customFormat="1" ht="18.75" customHeight="1">
      <c r="A37" s="363"/>
      <c r="B37" s="28"/>
      <c r="D37" s="1965" t="s">
        <v>908</v>
      </c>
      <c r="E37" s="1965"/>
      <c r="F37" s="1965"/>
      <c r="G37" s="1965"/>
      <c r="H37" s="22"/>
      <c r="I37" s="176"/>
      <c r="J37" s="176"/>
      <c r="K37" s="176"/>
      <c r="L37" s="31"/>
      <c r="M37" s="1966" t="s">
        <v>892</v>
      </c>
      <c r="N37" s="1966"/>
      <c r="O37" s="1966"/>
      <c r="P37" s="1966"/>
      <c r="Q37" s="90"/>
      <c r="R37" s="75"/>
      <c r="S37" s="79"/>
      <c r="T37" s="29"/>
      <c r="U37" s="29"/>
      <c r="W37" s="363"/>
    </row>
    <row r="38" spans="1:23" s="16" customFormat="1" ht="20.100000000000001" customHeight="1">
      <c r="A38" s="363"/>
      <c r="B38" s="28"/>
      <c r="D38" s="29"/>
      <c r="E38" s="29"/>
      <c r="F38" s="29"/>
      <c r="G38" s="65"/>
      <c r="H38" s="22"/>
      <c r="I38" s="30"/>
      <c r="K38" s="30"/>
      <c r="L38" s="31"/>
      <c r="M38" s="29"/>
      <c r="N38" s="176"/>
      <c r="O38" s="176"/>
      <c r="P38" s="176"/>
      <c r="Q38" s="90"/>
      <c r="R38" s="75"/>
      <c r="S38" s="79"/>
      <c r="T38" s="29"/>
      <c r="U38" s="29"/>
      <c r="W38" s="363"/>
    </row>
    <row r="39" spans="1:23" s="16" customFormat="1" ht="19.5" customHeight="1">
      <c r="A39" s="363"/>
      <c r="B39" s="28"/>
      <c r="D39" s="29" t="s">
        <v>345</v>
      </c>
      <c r="E39" s="29"/>
      <c r="F39" s="29"/>
      <c r="G39" s="65"/>
      <c r="H39" s="22"/>
      <c r="I39" s="30"/>
      <c r="K39" s="30"/>
      <c r="L39" s="31"/>
      <c r="M39" s="29"/>
      <c r="N39" s="515"/>
      <c r="O39" s="515"/>
      <c r="P39" s="328"/>
      <c r="Q39" s="90"/>
      <c r="R39" s="75"/>
      <c r="S39" s="79"/>
      <c r="T39" s="29"/>
      <c r="U39" s="29"/>
      <c r="W39" s="363"/>
    </row>
  </sheetData>
  <mergeCells count="53">
    <mergeCell ref="W13:W15"/>
    <mergeCell ref="B2:R2"/>
    <mergeCell ref="B3:R3"/>
    <mergeCell ref="B13:F13"/>
    <mergeCell ref="G13:I13"/>
    <mergeCell ref="J13:J15"/>
    <mergeCell ref="K13:K15"/>
    <mergeCell ref="L13:L15"/>
    <mergeCell ref="M13:M15"/>
    <mergeCell ref="T13:T15"/>
    <mergeCell ref="U13:U15"/>
    <mergeCell ref="V13:V15"/>
    <mergeCell ref="B16:C16"/>
    <mergeCell ref="E16:F16"/>
    <mergeCell ref="O13:O15"/>
    <mergeCell ref="B17:R17"/>
    <mergeCell ref="B14:C15"/>
    <mergeCell ref="D14:D15"/>
    <mergeCell ref="E14:F15"/>
    <mergeCell ref="G14:G15"/>
    <mergeCell ref="H14:H15"/>
    <mergeCell ref="I14:I15"/>
    <mergeCell ref="P13:Q14"/>
    <mergeCell ref="N13:N15"/>
    <mergeCell ref="R13:R15"/>
    <mergeCell ref="B22:C22"/>
    <mergeCell ref="B18:C18"/>
    <mergeCell ref="B19:C19"/>
    <mergeCell ref="B20:C20"/>
    <mergeCell ref="B21:C21"/>
    <mergeCell ref="D32:G32"/>
    <mergeCell ref="I32:K32"/>
    <mergeCell ref="M32:P32"/>
    <mergeCell ref="M31:O31"/>
    <mergeCell ref="D33:G33"/>
    <mergeCell ref="M33:P33"/>
    <mergeCell ref="H26:I26"/>
    <mergeCell ref="B25:C25"/>
    <mergeCell ref="B23:C23"/>
    <mergeCell ref="B24:C24"/>
    <mergeCell ref="B30:C30"/>
    <mergeCell ref="B29:C29"/>
    <mergeCell ref="B28:C28"/>
    <mergeCell ref="B27:C27"/>
    <mergeCell ref="B26:C26"/>
    <mergeCell ref="D34:G34"/>
    <mergeCell ref="M34:P34"/>
    <mergeCell ref="D36:G36"/>
    <mergeCell ref="M36:P36"/>
    <mergeCell ref="D37:G37"/>
    <mergeCell ref="M37:P37"/>
    <mergeCell ref="D35:G35"/>
    <mergeCell ref="M35:P35"/>
  </mergeCells>
  <phoneticPr fontId="48" type="noConversion"/>
  <pageMargins left="0.3" right="0" top="0.8" bottom="0.5" header="0.31496062992126" footer="0.31496062992126"/>
  <pageSetup paperSize="5" scale="80" orientation="landscape" r:id="rId1"/>
  <headerFooter scaleWithDoc="0">
    <oddFooter>&amp;C&amp;P&amp;R&amp;A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AA499"/>
  <sheetViews>
    <sheetView view="pageBreakPreview" topLeftCell="E477" zoomScaleNormal="70" zoomScaleSheetLayoutView="100" zoomScalePageLayoutView="70" workbookViewId="0">
      <selection activeCell="V492" sqref="V492"/>
    </sheetView>
  </sheetViews>
  <sheetFormatPr defaultColWidth="6.85546875" defaultRowHeight="11.25"/>
  <cols>
    <col min="1" max="1" width="2" style="751" customWidth="1"/>
    <col min="2" max="2" width="2.85546875" style="751" customWidth="1"/>
    <col min="3" max="3" width="1.7109375" style="751" customWidth="1"/>
    <col min="4" max="4" width="10.85546875" style="751" customWidth="1"/>
    <col min="5" max="5" width="9.85546875" style="1677" customWidth="1"/>
    <col min="6" max="6" width="1.28515625" style="751" customWidth="1"/>
    <col min="7" max="7" width="27.7109375" style="752" customWidth="1"/>
    <col min="8" max="8" width="21" style="753" customWidth="1"/>
    <col min="9" max="9" width="16.7109375" style="753" customWidth="1"/>
    <col min="10" max="11" width="9.42578125" style="751" customWidth="1"/>
    <col min="12" max="12" width="6.85546875" style="751" customWidth="1"/>
    <col min="13" max="13" width="10.140625" style="751" customWidth="1"/>
    <col min="14" max="14" width="11.28515625" style="751" customWidth="1"/>
    <col min="15" max="15" width="6.85546875" style="751" customWidth="1"/>
    <col min="16" max="16" width="5.140625" style="751" hidden="1" customWidth="1"/>
    <col min="17" max="17" width="19.28515625" style="754" hidden="1" customWidth="1"/>
    <col min="18" max="18" width="18.7109375" style="751" hidden="1" customWidth="1"/>
    <col min="19" max="19" width="22.140625" style="755" hidden="1" customWidth="1"/>
    <col min="20" max="20" width="29.42578125" style="756" hidden="1" customWidth="1"/>
    <col min="21" max="21" width="10.5703125" style="1545" customWidth="1"/>
    <col min="22" max="22" width="21.28515625" style="1545" customWidth="1"/>
    <col min="23" max="23" width="23.85546875" style="751" customWidth="1"/>
    <col min="24" max="24" width="9.28515625" style="751" hidden="1" customWidth="1"/>
    <col min="25" max="25" width="6.85546875" style="751" hidden="1" customWidth="1"/>
    <col min="26" max="26" width="0" style="751" hidden="1" customWidth="1"/>
    <col min="27" max="27" width="15" style="757" bestFit="1" customWidth="1"/>
    <col min="28" max="16384" width="6.85546875" style="757"/>
  </cols>
  <sheetData>
    <row r="1" spans="1:27" ht="8.25" customHeight="1">
      <c r="A1" s="750"/>
    </row>
    <row r="2" spans="1:27" ht="20.100000000000001" customHeight="1">
      <c r="A2" s="758"/>
      <c r="B2" s="2054" t="s">
        <v>706</v>
      </c>
      <c r="C2" s="2054"/>
      <c r="D2" s="2054"/>
      <c r="E2" s="2054"/>
      <c r="F2" s="2054"/>
      <c r="G2" s="2054"/>
      <c r="H2" s="2054"/>
      <c r="I2" s="2054"/>
      <c r="J2" s="2054"/>
      <c r="K2" s="2054"/>
      <c r="L2" s="2054"/>
      <c r="M2" s="2054"/>
      <c r="N2" s="2054"/>
      <c r="O2" s="2054"/>
      <c r="P2" s="2054"/>
      <c r="Q2" s="2054"/>
      <c r="R2" s="2054"/>
    </row>
    <row r="3" spans="1:27" ht="20.100000000000001" customHeight="1">
      <c r="A3" s="758"/>
      <c r="B3" s="2055" t="s">
        <v>707</v>
      </c>
      <c r="C3" s="2055"/>
      <c r="D3" s="2055"/>
      <c r="E3" s="2055"/>
      <c r="F3" s="2055"/>
      <c r="G3" s="2055"/>
      <c r="H3" s="2055"/>
      <c r="I3" s="2055"/>
      <c r="J3" s="2055"/>
      <c r="K3" s="2055"/>
      <c r="L3" s="2055"/>
      <c r="M3" s="2055"/>
      <c r="N3" s="2055"/>
      <c r="O3" s="2055"/>
      <c r="P3" s="2055"/>
      <c r="Q3" s="2055"/>
      <c r="R3" s="2055"/>
    </row>
    <row r="4" spans="1:27" ht="15" customHeight="1">
      <c r="A4" s="758"/>
      <c r="B4" s="759" t="str">
        <f>'KIB C'!B3</f>
        <v>Provinsi</v>
      </c>
      <c r="C4" s="759"/>
      <c r="D4" s="759"/>
      <c r="E4" s="1678"/>
      <c r="F4" s="760" t="s">
        <v>1</v>
      </c>
      <c r="G4" s="761" t="str">
        <f>'KIB C'!G3</f>
        <v>DAERAH KHUSUS IBUKOTA JAKARTA</v>
      </c>
      <c r="H4" s="758"/>
      <c r="I4" s="762"/>
      <c r="J4" s="758"/>
      <c r="K4" s="758"/>
      <c r="L4" s="758"/>
      <c r="M4" s="758"/>
      <c r="N4" s="758"/>
      <c r="O4" s="758"/>
      <c r="P4" s="758"/>
      <c r="Q4" s="755"/>
      <c r="R4" s="758"/>
    </row>
    <row r="5" spans="1:27" ht="15" customHeight="1">
      <c r="A5" s="758"/>
      <c r="B5" s="759" t="str">
        <f>'KIB C'!B4</f>
        <v>Kab./Kota</v>
      </c>
      <c r="C5" s="759"/>
      <c r="D5" s="759"/>
      <c r="E5" s="1678"/>
      <c r="F5" s="760" t="s">
        <v>1</v>
      </c>
      <c r="G5" s="761" t="str">
        <f>'KIB C'!G4</f>
        <v>KOTA JAKARTA TIMUR</v>
      </c>
      <c r="H5" s="758"/>
      <c r="I5" s="762"/>
      <c r="J5" s="758"/>
      <c r="K5" s="758"/>
      <c r="L5" s="758"/>
      <c r="M5" s="758"/>
      <c r="N5" s="758"/>
      <c r="O5" s="758"/>
      <c r="P5" s="758"/>
      <c r="Q5" s="755"/>
      <c r="R5" s="758"/>
    </row>
    <row r="6" spans="1:27" ht="15" customHeight="1">
      <c r="A6" s="758"/>
      <c r="B6" s="759" t="str">
        <f>'KIB C'!B5</f>
        <v>Bidang</v>
      </c>
      <c r="C6" s="759"/>
      <c r="D6" s="759"/>
      <c r="E6" s="1678"/>
      <c r="F6" s="760" t="s">
        <v>1</v>
      </c>
      <c r="G6" s="761" t="str">
        <f>'KIB C'!G5</f>
        <v>BIDANG KESEHATAN</v>
      </c>
      <c r="H6" s="758"/>
      <c r="I6" s="762"/>
      <c r="J6" s="758"/>
      <c r="K6" s="758"/>
      <c r="L6" s="758"/>
      <c r="M6" s="758"/>
      <c r="N6" s="758"/>
      <c r="O6" s="758"/>
      <c r="P6" s="758"/>
      <c r="Q6" s="755"/>
      <c r="R6" s="758"/>
    </row>
    <row r="7" spans="1:27" ht="15" customHeight="1">
      <c r="A7" s="758"/>
      <c r="B7" s="759" t="str">
        <f>'KIB C'!B6</f>
        <v>Unit Organisasi</v>
      </c>
      <c r="C7" s="759"/>
      <c r="D7" s="759"/>
      <c r="E7" s="1678"/>
      <c r="F7" s="760" t="s">
        <v>1</v>
      </c>
      <c r="G7" s="761" t="str">
        <f>'KIB C'!G6</f>
        <v>SUDIN KESEHATAN MASYARAKAT</v>
      </c>
      <c r="H7" s="758"/>
      <c r="I7" s="762"/>
      <c r="J7" s="758"/>
      <c r="K7" s="758"/>
      <c r="L7" s="758"/>
      <c r="M7" s="758"/>
      <c r="N7" s="758"/>
      <c r="O7" s="758"/>
      <c r="P7" s="758"/>
      <c r="Q7" s="755"/>
      <c r="R7" s="758"/>
    </row>
    <row r="8" spans="1:27" ht="15" customHeight="1">
      <c r="A8" s="758"/>
      <c r="B8" s="759" t="str">
        <f>'KIB C'!B7</f>
        <v>Sub Unit Organisasi</v>
      </c>
      <c r="C8" s="759"/>
      <c r="D8" s="759"/>
      <c r="E8" s="1678"/>
      <c r="F8" s="760" t="s">
        <v>1</v>
      </c>
      <c r="G8" s="761" t="str">
        <f>'KIB C'!G7</f>
        <v>PKM KEC. MATRAMAN</v>
      </c>
      <c r="H8" s="758"/>
      <c r="I8" s="762"/>
      <c r="J8" s="758"/>
      <c r="K8" s="758"/>
      <c r="L8" s="758"/>
      <c r="M8" s="758"/>
      <c r="N8" s="758"/>
      <c r="O8" s="758"/>
      <c r="P8" s="758"/>
      <c r="Q8" s="755"/>
      <c r="R8" s="758"/>
    </row>
    <row r="9" spans="1:27" ht="15" customHeight="1">
      <c r="A9" s="758"/>
      <c r="B9" s="759" t="str">
        <f>'KIB C'!B8</f>
        <v>U P B</v>
      </c>
      <c r="C9" s="759"/>
      <c r="D9" s="759"/>
      <c r="E9" s="1678"/>
      <c r="F9" s="760" t="s">
        <v>1</v>
      </c>
      <c r="G9" s="761" t="str">
        <f>'KIB C'!G8</f>
        <v>PKM KEC. MATRAMAN</v>
      </c>
      <c r="H9" s="758"/>
      <c r="I9" s="762"/>
      <c r="J9" s="758"/>
      <c r="K9" s="758"/>
      <c r="L9" s="758"/>
      <c r="M9" s="758"/>
      <c r="N9" s="758"/>
      <c r="O9" s="758"/>
      <c r="P9" s="758"/>
      <c r="Q9" s="755"/>
      <c r="R9" s="758"/>
    </row>
    <row r="10" spans="1:27" ht="15" customHeight="1">
      <c r="A10" s="758"/>
      <c r="B10" s="759" t="str">
        <f>'KIB C'!B9</f>
        <v xml:space="preserve">NO. KODE LOKASI </v>
      </c>
      <c r="C10" s="759"/>
      <c r="D10" s="759"/>
      <c r="E10" s="1678"/>
      <c r="F10" s="760" t="s">
        <v>1</v>
      </c>
      <c r="G10" s="761" t="str">
        <f>'KIB C'!G9</f>
        <v>11.09.05.07.01.09.57.00</v>
      </c>
      <c r="H10" s="758"/>
      <c r="I10" s="762"/>
      <c r="J10" s="758"/>
      <c r="K10" s="758"/>
      <c r="L10" s="758"/>
      <c r="M10" s="758"/>
      <c r="N10" s="758"/>
      <c r="O10" s="758"/>
      <c r="P10" s="758"/>
      <c r="Q10" s="755"/>
      <c r="R10" s="758"/>
    </row>
    <row r="11" spans="1:27" ht="6" customHeight="1"/>
    <row r="12" spans="1:27" ht="3" customHeight="1"/>
    <row r="13" spans="1:27" s="764" customFormat="1" ht="17.25" customHeight="1">
      <c r="A13" s="1545"/>
      <c r="B13" s="2046" t="s">
        <v>10</v>
      </c>
      <c r="C13" s="2046"/>
      <c r="D13" s="2046"/>
      <c r="E13" s="2046"/>
      <c r="F13" s="2046"/>
      <c r="G13" s="2046" t="s">
        <v>11</v>
      </c>
      <c r="H13" s="2046"/>
      <c r="I13" s="2046"/>
      <c r="J13" s="2046" t="s">
        <v>15</v>
      </c>
      <c r="K13" s="2046" t="s">
        <v>13</v>
      </c>
      <c r="L13" s="2046" t="s">
        <v>700</v>
      </c>
      <c r="M13" s="2046" t="s">
        <v>701</v>
      </c>
      <c r="N13" s="2046" t="s">
        <v>16</v>
      </c>
      <c r="O13" s="2046" t="s">
        <v>702</v>
      </c>
      <c r="P13" s="2046" t="s">
        <v>12</v>
      </c>
      <c r="Q13" s="2046"/>
      <c r="R13" s="2046" t="s">
        <v>17</v>
      </c>
      <c r="S13" s="763"/>
      <c r="T13" s="2046" t="s">
        <v>1022</v>
      </c>
      <c r="U13" s="2046" t="s">
        <v>12</v>
      </c>
      <c r="V13" s="2046"/>
      <c r="W13" s="2053" t="s">
        <v>732</v>
      </c>
      <c r="X13" s="2046" t="s">
        <v>1022</v>
      </c>
      <c r="Y13" s="2056" t="s">
        <v>1025</v>
      </c>
      <c r="Z13" s="1545"/>
      <c r="AA13" s="1545"/>
    </row>
    <row r="14" spans="1:27" s="764" customFormat="1" ht="29.25" customHeight="1">
      <c r="A14" s="1545"/>
      <c r="B14" s="2046" t="s">
        <v>18</v>
      </c>
      <c r="C14" s="2046"/>
      <c r="D14" s="2046" t="s">
        <v>19</v>
      </c>
      <c r="E14" s="2046" t="s">
        <v>20</v>
      </c>
      <c r="F14" s="2046"/>
      <c r="G14" s="2046" t="s">
        <v>21</v>
      </c>
      <c r="H14" s="2046" t="s">
        <v>14</v>
      </c>
      <c r="I14" s="2046" t="s">
        <v>505</v>
      </c>
      <c r="J14" s="2046"/>
      <c r="K14" s="2046"/>
      <c r="L14" s="2046"/>
      <c r="M14" s="2046"/>
      <c r="N14" s="2046"/>
      <c r="O14" s="2046"/>
      <c r="P14" s="2046"/>
      <c r="Q14" s="2046"/>
      <c r="R14" s="2046"/>
      <c r="S14" s="763"/>
      <c r="T14" s="2046"/>
      <c r="U14" s="2046"/>
      <c r="V14" s="2046"/>
      <c r="W14" s="2053"/>
      <c r="X14" s="2046"/>
      <c r="Y14" s="2057"/>
      <c r="Z14" s="1545"/>
      <c r="AA14" s="1545"/>
    </row>
    <row r="15" spans="1:27" s="764" customFormat="1" ht="29.25" customHeight="1">
      <c r="A15" s="1545"/>
      <c r="B15" s="2046"/>
      <c r="C15" s="2046"/>
      <c r="D15" s="2046"/>
      <c r="E15" s="2046"/>
      <c r="F15" s="2046"/>
      <c r="G15" s="2046"/>
      <c r="H15" s="2046"/>
      <c r="I15" s="2046"/>
      <c r="J15" s="2046"/>
      <c r="K15" s="2046"/>
      <c r="L15" s="2046"/>
      <c r="M15" s="2046"/>
      <c r="N15" s="2046"/>
      <c r="O15" s="2046"/>
      <c r="P15" s="1776" t="s">
        <v>22</v>
      </c>
      <c r="Q15" s="1752" t="s">
        <v>23</v>
      </c>
      <c r="R15" s="2046"/>
      <c r="S15" s="763"/>
      <c r="T15" s="2046"/>
      <c r="U15" s="1776" t="s">
        <v>22</v>
      </c>
      <c r="V15" s="1752" t="s">
        <v>23</v>
      </c>
      <c r="W15" s="2053"/>
      <c r="X15" s="2046"/>
      <c r="Y15" s="2058"/>
      <c r="Z15" s="1545"/>
      <c r="AA15" s="1545"/>
    </row>
    <row r="16" spans="1:27" s="764" customFormat="1" ht="12.75" customHeight="1">
      <c r="A16" s="1545"/>
      <c r="B16" s="2030" t="s">
        <v>24</v>
      </c>
      <c r="C16" s="2031"/>
      <c r="D16" s="1777" t="s">
        <v>25</v>
      </c>
      <c r="E16" s="2030" t="s">
        <v>26</v>
      </c>
      <c r="F16" s="2031"/>
      <c r="G16" s="1776" t="s">
        <v>27</v>
      </c>
      <c r="H16" s="1776" t="s">
        <v>28</v>
      </c>
      <c r="I16" s="1776" t="s">
        <v>29</v>
      </c>
      <c r="J16" s="1776" t="s">
        <v>30</v>
      </c>
      <c r="K16" s="1776" t="s">
        <v>31</v>
      </c>
      <c r="L16" s="1776" t="s">
        <v>32</v>
      </c>
      <c r="M16" s="1776" t="s">
        <v>33</v>
      </c>
      <c r="N16" s="1776" t="s">
        <v>34</v>
      </c>
      <c r="O16" s="1776" t="s">
        <v>35</v>
      </c>
      <c r="P16" s="1776" t="s">
        <v>36</v>
      </c>
      <c r="Q16" s="1752" t="s">
        <v>37</v>
      </c>
      <c r="R16" s="1776" t="s">
        <v>38</v>
      </c>
      <c r="S16" s="763"/>
      <c r="T16" s="1778"/>
      <c r="U16" s="1753"/>
      <c r="V16" s="1753"/>
      <c r="W16" s="1753"/>
      <c r="X16" s="1778"/>
      <c r="Y16" s="1753"/>
      <c r="Z16" s="1545"/>
      <c r="AA16" s="1545"/>
    </row>
    <row r="17" spans="1:27" s="764" customFormat="1" ht="4.5" customHeight="1">
      <c r="A17" s="1545"/>
      <c r="B17" s="2016"/>
      <c r="C17" s="2017"/>
      <c r="D17" s="2017"/>
      <c r="E17" s="2017"/>
      <c r="F17" s="2017"/>
      <c r="G17" s="2017"/>
      <c r="H17" s="2017"/>
      <c r="I17" s="2017"/>
      <c r="J17" s="2017"/>
      <c r="K17" s="2017"/>
      <c r="L17" s="2017"/>
      <c r="M17" s="2017"/>
      <c r="N17" s="2017"/>
      <c r="O17" s="2017"/>
      <c r="P17" s="2017"/>
      <c r="Q17" s="2017"/>
      <c r="R17" s="2018"/>
      <c r="S17" s="763"/>
      <c r="T17" s="768"/>
      <c r="U17" s="769"/>
      <c r="V17" s="769"/>
      <c r="W17" s="770"/>
      <c r="X17" s="768"/>
      <c r="Y17" s="771"/>
      <c r="Z17" s="1545"/>
      <c r="AA17" s="1545"/>
    </row>
    <row r="18" spans="1:27" s="1781" customFormat="1" ht="24.95" customHeight="1">
      <c r="B18" s="2051">
        <v>1</v>
      </c>
      <c r="C18" s="2052"/>
      <c r="D18" s="1782" t="s">
        <v>311</v>
      </c>
      <c r="E18" s="1783" t="s">
        <v>47</v>
      </c>
      <c r="F18" s="1784"/>
      <c r="G18" s="1785" t="s">
        <v>312</v>
      </c>
      <c r="H18" s="1786" t="s">
        <v>313</v>
      </c>
      <c r="I18" s="1787" t="s">
        <v>750</v>
      </c>
      <c r="J18" s="1787" t="s">
        <v>314</v>
      </c>
      <c r="K18" s="1787" t="s">
        <v>190</v>
      </c>
      <c r="L18" s="1788">
        <v>1982</v>
      </c>
      <c r="M18" s="1784" t="s">
        <v>315</v>
      </c>
      <c r="N18" s="1784"/>
      <c r="O18" s="1784" t="s">
        <v>242</v>
      </c>
      <c r="P18" s="1789">
        <v>1</v>
      </c>
      <c r="Q18" s="1790">
        <v>3000000</v>
      </c>
      <c r="R18" s="1784"/>
      <c r="S18" s="1791">
        <f t="shared" ref="S18:S32" si="0">Q18/P18</f>
        <v>3000000</v>
      </c>
      <c r="T18" s="1792" t="s">
        <v>995</v>
      </c>
      <c r="U18" s="1782">
        <v>1</v>
      </c>
      <c r="V18" s="1754">
        <f>U18*S18</f>
        <v>3000000</v>
      </c>
      <c r="W18" s="1782"/>
      <c r="X18" s="1792" t="s">
        <v>995</v>
      </c>
      <c r="Y18" s="1793">
        <f>P18-U18</f>
        <v>0</v>
      </c>
      <c r="Z18" s="1781" t="b">
        <f>V18=Q18</f>
        <v>1</v>
      </c>
    </row>
    <row r="19" spans="1:27" s="772" customFormat="1" ht="18" customHeight="1">
      <c r="B19" s="1988">
        <v>2</v>
      </c>
      <c r="C19" s="1989"/>
      <c r="D19" s="775" t="s">
        <v>768</v>
      </c>
      <c r="E19" s="816" t="s">
        <v>47</v>
      </c>
      <c r="F19" s="776"/>
      <c r="G19" s="777" t="s">
        <v>769</v>
      </c>
      <c r="H19" s="778" t="s">
        <v>770</v>
      </c>
      <c r="I19" s="779" t="s">
        <v>43</v>
      </c>
      <c r="J19" s="779" t="s">
        <v>43</v>
      </c>
      <c r="K19" s="779" t="s">
        <v>190</v>
      </c>
      <c r="L19" s="780">
        <v>1984</v>
      </c>
      <c r="M19" s="776"/>
      <c r="N19" s="776"/>
      <c r="O19" s="776" t="s">
        <v>45</v>
      </c>
      <c r="P19" s="1768">
        <v>1</v>
      </c>
      <c r="Q19" s="782">
        <v>450000</v>
      </c>
      <c r="R19" s="776"/>
      <c r="S19" s="774">
        <f t="shared" si="0"/>
        <v>450000</v>
      </c>
      <c r="T19" s="783" t="s">
        <v>1019</v>
      </c>
      <c r="U19" s="775">
        <v>1</v>
      </c>
      <c r="V19" s="784">
        <f t="shared" ref="V19:V105" si="1">U19*S19</f>
        <v>450000</v>
      </c>
      <c r="W19" s="775"/>
      <c r="X19" s="783" t="s">
        <v>1019</v>
      </c>
      <c r="Y19" s="1775">
        <f t="shared" ref="Y19:Y32" si="2">P19-U19</f>
        <v>0</v>
      </c>
      <c r="Z19" s="772" t="b">
        <f t="shared" ref="Z19:Z105" si="3">V19=Q19</f>
        <v>1</v>
      </c>
    </row>
    <row r="20" spans="1:27" s="1781" customFormat="1" ht="18" customHeight="1">
      <c r="B20" s="2038">
        <v>3</v>
      </c>
      <c r="C20" s="2039"/>
      <c r="D20" s="1794" t="s">
        <v>175</v>
      </c>
      <c r="E20" s="1795" t="s">
        <v>75</v>
      </c>
      <c r="F20" s="1796"/>
      <c r="G20" s="1797" t="s">
        <v>176</v>
      </c>
      <c r="H20" s="1798" t="s">
        <v>767</v>
      </c>
      <c r="I20" s="1798" t="s">
        <v>43</v>
      </c>
      <c r="J20" s="1798" t="s">
        <v>43</v>
      </c>
      <c r="K20" s="1798" t="s">
        <v>190</v>
      </c>
      <c r="L20" s="1799">
        <v>1986</v>
      </c>
      <c r="M20" s="1796" t="s">
        <v>43</v>
      </c>
      <c r="N20" s="1796"/>
      <c r="O20" s="1796" t="s">
        <v>345</v>
      </c>
      <c r="P20" s="1800">
        <v>1</v>
      </c>
      <c r="Q20" s="1801">
        <v>3000000</v>
      </c>
      <c r="R20" s="1796"/>
      <c r="S20" s="1791">
        <f t="shared" si="0"/>
        <v>3000000</v>
      </c>
      <c r="T20" s="1802" t="s">
        <v>1024</v>
      </c>
      <c r="U20" s="1794">
        <v>1</v>
      </c>
      <c r="V20" s="1755">
        <f t="shared" si="1"/>
        <v>3000000</v>
      </c>
      <c r="W20" s="1794"/>
      <c r="X20" s="1802" t="s">
        <v>1024</v>
      </c>
      <c r="Y20" s="1803">
        <f t="shared" si="2"/>
        <v>0</v>
      </c>
      <c r="Z20" s="1781" t="b">
        <f t="shared" si="3"/>
        <v>1</v>
      </c>
    </row>
    <row r="21" spans="1:27" s="1781" customFormat="1" ht="18" customHeight="1">
      <c r="B21" s="2038">
        <v>4</v>
      </c>
      <c r="C21" s="2039"/>
      <c r="D21" s="1794" t="s">
        <v>274</v>
      </c>
      <c r="E21" s="1795" t="s">
        <v>55</v>
      </c>
      <c r="F21" s="1796"/>
      <c r="G21" s="1797" t="s">
        <v>275</v>
      </c>
      <c r="H21" s="1804" t="s">
        <v>765</v>
      </c>
      <c r="I21" s="1798" t="s">
        <v>43</v>
      </c>
      <c r="J21" s="1798" t="s">
        <v>85</v>
      </c>
      <c r="K21" s="1798" t="s">
        <v>190</v>
      </c>
      <c r="L21" s="1799">
        <v>1987</v>
      </c>
      <c r="M21" s="1796" t="s">
        <v>43</v>
      </c>
      <c r="N21" s="1796"/>
      <c r="O21" s="1796" t="s">
        <v>345</v>
      </c>
      <c r="P21" s="1800">
        <v>2</v>
      </c>
      <c r="Q21" s="1801">
        <v>800000</v>
      </c>
      <c r="R21" s="1804"/>
      <c r="S21" s="1791">
        <f t="shared" si="0"/>
        <v>400000</v>
      </c>
      <c r="T21" s="1802" t="s">
        <v>1024</v>
      </c>
      <c r="U21" s="1794">
        <v>2</v>
      </c>
      <c r="V21" s="1755">
        <f t="shared" si="1"/>
        <v>800000</v>
      </c>
      <c r="W21" s="1794"/>
      <c r="X21" s="1802" t="s">
        <v>1024</v>
      </c>
      <c r="Y21" s="1803">
        <f t="shared" si="2"/>
        <v>0</v>
      </c>
      <c r="Z21" s="1781" t="b">
        <f t="shared" si="3"/>
        <v>1</v>
      </c>
    </row>
    <row r="22" spans="1:27" s="1781" customFormat="1" ht="18" customHeight="1">
      <c r="B22" s="2038">
        <v>5</v>
      </c>
      <c r="C22" s="2039"/>
      <c r="D22" s="1794" t="s">
        <v>316</v>
      </c>
      <c r="E22" s="1795" t="s">
        <v>47</v>
      </c>
      <c r="F22" s="1796"/>
      <c r="G22" s="1797" t="s">
        <v>317</v>
      </c>
      <c r="H22" s="1798" t="s">
        <v>766</v>
      </c>
      <c r="I22" s="1798" t="s">
        <v>43</v>
      </c>
      <c r="J22" s="1798" t="s">
        <v>43</v>
      </c>
      <c r="K22" s="1798" t="s">
        <v>190</v>
      </c>
      <c r="L22" s="1799">
        <v>1987</v>
      </c>
      <c r="M22" s="1796" t="s">
        <v>43</v>
      </c>
      <c r="N22" s="1796"/>
      <c r="O22" s="1796" t="s">
        <v>345</v>
      </c>
      <c r="P22" s="1800">
        <v>1</v>
      </c>
      <c r="Q22" s="1801">
        <v>2000000</v>
      </c>
      <c r="R22" s="1796"/>
      <c r="S22" s="1791">
        <f t="shared" si="0"/>
        <v>2000000</v>
      </c>
      <c r="T22" s="1802" t="s">
        <v>1024</v>
      </c>
      <c r="U22" s="1794">
        <v>1</v>
      </c>
      <c r="V22" s="1755">
        <f t="shared" si="1"/>
        <v>2000000</v>
      </c>
      <c r="W22" s="1794"/>
      <c r="X22" s="1802" t="s">
        <v>1024</v>
      </c>
      <c r="Y22" s="1803">
        <f t="shared" si="2"/>
        <v>0</v>
      </c>
      <c r="Z22" s="1781" t="b">
        <f t="shared" si="3"/>
        <v>1</v>
      </c>
    </row>
    <row r="23" spans="1:27" s="772" customFormat="1" ht="18" customHeight="1">
      <c r="B23" s="1988">
        <v>6</v>
      </c>
      <c r="C23" s="1989"/>
      <c r="D23" s="775" t="s">
        <v>318</v>
      </c>
      <c r="E23" s="816" t="s">
        <v>67</v>
      </c>
      <c r="F23" s="776"/>
      <c r="G23" s="777" t="s">
        <v>319</v>
      </c>
      <c r="H23" s="779" t="s">
        <v>320</v>
      </c>
      <c r="I23" s="779" t="s">
        <v>43</v>
      </c>
      <c r="J23" s="779" t="s">
        <v>197</v>
      </c>
      <c r="K23" s="779" t="s">
        <v>186</v>
      </c>
      <c r="L23" s="780">
        <v>1990</v>
      </c>
      <c r="M23" s="776" t="s">
        <v>43</v>
      </c>
      <c r="N23" s="776"/>
      <c r="O23" s="776" t="s">
        <v>45</v>
      </c>
      <c r="P23" s="1768">
        <v>3</v>
      </c>
      <c r="Q23" s="782">
        <v>750000</v>
      </c>
      <c r="R23" s="778"/>
      <c r="S23" s="774">
        <f t="shared" si="0"/>
        <v>250000</v>
      </c>
      <c r="T23" s="783" t="s">
        <v>930</v>
      </c>
      <c r="U23" s="775">
        <v>3</v>
      </c>
      <c r="V23" s="784">
        <f t="shared" si="1"/>
        <v>750000</v>
      </c>
      <c r="W23" s="775"/>
      <c r="X23" s="783" t="s">
        <v>930</v>
      </c>
      <c r="Y23" s="1775">
        <f t="shared" si="2"/>
        <v>0</v>
      </c>
      <c r="Z23" s="772" t="b">
        <f t="shared" si="3"/>
        <v>1</v>
      </c>
    </row>
    <row r="24" spans="1:27" s="772" customFormat="1" ht="18" customHeight="1">
      <c r="B24" s="1988">
        <v>7</v>
      </c>
      <c r="C24" s="1989"/>
      <c r="D24" s="775" t="s">
        <v>318</v>
      </c>
      <c r="E24" s="816" t="s">
        <v>306</v>
      </c>
      <c r="F24" s="776"/>
      <c r="G24" s="777" t="s">
        <v>319</v>
      </c>
      <c r="H24" s="779" t="s">
        <v>757</v>
      </c>
      <c r="I24" s="779" t="s">
        <v>43</v>
      </c>
      <c r="J24" s="779" t="s">
        <v>197</v>
      </c>
      <c r="K24" s="779" t="s">
        <v>186</v>
      </c>
      <c r="L24" s="780">
        <v>1990</v>
      </c>
      <c r="M24" s="776" t="s">
        <v>43</v>
      </c>
      <c r="N24" s="776"/>
      <c r="O24" s="776" t="s">
        <v>45</v>
      </c>
      <c r="P24" s="1768">
        <v>3</v>
      </c>
      <c r="Q24" s="782">
        <v>750000</v>
      </c>
      <c r="R24" s="778"/>
      <c r="S24" s="774">
        <f t="shared" si="0"/>
        <v>250000</v>
      </c>
      <c r="T24" s="783" t="s">
        <v>931</v>
      </c>
      <c r="U24" s="775">
        <v>1</v>
      </c>
      <c r="V24" s="784">
        <f t="shared" si="1"/>
        <v>250000</v>
      </c>
      <c r="W24" s="775"/>
      <c r="X24" s="783" t="s">
        <v>931</v>
      </c>
      <c r="Y24" s="1775">
        <f t="shared" si="2"/>
        <v>2</v>
      </c>
      <c r="Z24" s="772" t="b">
        <f t="shared" si="3"/>
        <v>0</v>
      </c>
    </row>
    <row r="25" spans="1:27" s="772" customFormat="1" ht="18" customHeight="1">
      <c r="B25" s="1988">
        <v>8</v>
      </c>
      <c r="C25" s="1989"/>
      <c r="D25" s="775" t="s">
        <v>318</v>
      </c>
      <c r="E25" s="816" t="s">
        <v>758</v>
      </c>
      <c r="F25" s="776"/>
      <c r="G25" s="777" t="s">
        <v>319</v>
      </c>
      <c r="H25" s="779" t="s">
        <v>759</v>
      </c>
      <c r="I25" s="779" t="s">
        <v>43</v>
      </c>
      <c r="J25" s="779" t="s">
        <v>197</v>
      </c>
      <c r="K25" s="779" t="s">
        <v>186</v>
      </c>
      <c r="L25" s="780">
        <v>1990</v>
      </c>
      <c r="M25" s="776" t="s">
        <v>43</v>
      </c>
      <c r="N25" s="776"/>
      <c r="O25" s="776" t="s">
        <v>45</v>
      </c>
      <c r="P25" s="1768">
        <v>3</v>
      </c>
      <c r="Q25" s="782">
        <v>750000</v>
      </c>
      <c r="R25" s="778"/>
      <c r="S25" s="774">
        <f t="shared" si="0"/>
        <v>250000</v>
      </c>
      <c r="T25" s="783" t="s">
        <v>1274</v>
      </c>
      <c r="U25" s="775">
        <v>1</v>
      </c>
      <c r="V25" s="784">
        <f t="shared" si="1"/>
        <v>250000</v>
      </c>
      <c r="W25" s="775"/>
      <c r="X25" s="783" t="s">
        <v>1274</v>
      </c>
      <c r="Y25" s="1775">
        <f t="shared" si="2"/>
        <v>2</v>
      </c>
      <c r="Z25" s="772" t="b">
        <f t="shared" si="3"/>
        <v>0</v>
      </c>
    </row>
    <row r="26" spans="1:27" s="772" customFormat="1" ht="18" customHeight="1">
      <c r="B26" s="1988">
        <v>9</v>
      </c>
      <c r="C26" s="1989"/>
      <c r="D26" s="776" t="s">
        <v>318</v>
      </c>
      <c r="E26" s="816" t="s">
        <v>760</v>
      </c>
      <c r="F26" s="776"/>
      <c r="G26" s="777" t="s">
        <v>319</v>
      </c>
      <c r="H26" s="779" t="s">
        <v>320</v>
      </c>
      <c r="I26" s="779" t="s">
        <v>43</v>
      </c>
      <c r="J26" s="779" t="s">
        <v>197</v>
      </c>
      <c r="K26" s="779" t="s">
        <v>186</v>
      </c>
      <c r="L26" s="786">
        <v>1990</v>
      </c>
      <c r="M26" s="776" t="s">
        <v>43</v>
      </c>
      <c r="N26" s="776"/>
      <c r="O26" s="776" t="s">
        <v>45</v>
      </c>
      <c r="P26" s="1768">
        <v>2</v>
      </c>
      <c r="Q26" s="782">
        <v>500000</v>
      </c>
      <c r="R26" s="778"/>
      <c r="S26" s="774">
        <f t="shared" si="0"/>
        <v>250000</v>
      </c>
      <c r="T26" s="783" t="s">
        <v>1083</v>
      </c>
      <c r="U26" s="775">
        <v>2</v>
      </c>
      <c r="V26" s="784">
        <f t="shared" si="1"/>
        <v>500000</v>
      </c>
      <c r="W26" s="775"/>
      <c r="X26" s="783" t="s">
        <v>1083</v>
      </c>
      <c r="Y26" s="1775">
        <f t="shared" si="2"/>
        <v>0</v>
      </c>
      <c r="Z26" s="772" t="b">
        <f t="shared" si="3"/>
        <v>1</v>
      </c>
    </row>
    <row r="27" spans="1:27" s="772" customFormat="1" ht="18" customHeight="1">
      <c r="B27" s="1988">
        <v>10</v>
      </c>
      <c r="C27" s="1989"/>
      <c r="D27" s="776" t="s">
        <v>318</v>
      </c>
      <c r="E27" s="816" t="s">
        <v>221</v>
      </c>
      <c r="F27" s="776"/>
      <c r="G27" s="777" t="s">
        <v>319</v>
      </c>
      <c r="H27" s="779" t="s">
        <v>42</v>
      </c>
      <c r="I27" s="779" t="s">
        <v>43</v>
      </c>
      <c r="J27" s="779" t="s">
        <v>85</v>
      </c>
      <c r="K27" s="779" t="s">
        <v>190</v>
      </c>
      <c r="L27" s="786">
        <v>1990</v>
      </c>
      <c r="M27" s="776" t="s">
        <v>43</v>
      </c>
      <c r="N27" s="776"/>
      <c r="O27" s="776" t="s">
        <v>45</v>
      </c>
      <c r="P27" s="1768">
        <v>1</v>
      </c>
      <c r="Q27" s="782">
        <v>400000</v>
      </c>
      <c r="R27" s="776"/>
      <c r="S27" s="774">
        <f t="shared" si="0"/>
        <v>400000</v>
      </c>
      <c r="T27" s="783" t="s">
        <v>1084</v>
      </c>
      <c r="U27" s="775">
        <v>2</v>
      </c>
      <c r="V27" s="784">
        <f t="shared" si="1"/>
        <v>800000</v>
      </c>
      <c r="W27" s="775" t="s">
        <v>934</v>
      </c>
      <c r="X27" s="783" t="s">
        <v>1084</v>
      </c>
      <c r="Y27" s="1775">
        <f t="shared" si="2"/>
        <v>-1</v>
      </c>
      <c r="Z27" s="772" t="b">
        <f t="shared" si="3"/>
        <v>0</v>
      </c>
    </row>
    <row r="28" spans="1:27" s="772" customFormat="1" ht="18" customHeight="1">
      <c r="B28" s="1988">
        <v>11</v>
      </c>
      <c r="C28" s="1989"/>
      <c r="D28" s="776" t="s">
        <v>318</v>
      </c>
      <c r="E28" s="816" t="s">
        <v>287</v>
      </c>
      <c r="F28" s="776"/>
      <c r="G28" s="777" t="s">
        <v>319</v>
      </c>
      <c r="H28" s="779" t="s">
        <v>42</v>
      </c>
      <c r="I28" s="779" t="s">
        <v>43</v>
      </c>
      <c r="J28" s="779" t="s">
        <v>197</v>
      </c>
      <c r="K28" s="779" t="s">
        <v>186</v>
      </c>
      <c r="L28" s="786">
        <v>1990</v>
      </c>
      <c r="M28" s="776" t="s">
        <v>43</v>
      </c>
      <c r="N28" s="776"/>
      <c r="O28" s="776" t="s">
        <v>45</v>
      </c>
      <c r="P28" s="1768">
        <v>1</v>
      </c>
      <c r="Q28" s="782">
        <v>200000</v>
      </c>
      <c r="R28" s="776"/>
      <c r="S28" s="774">
        <f t="shared" si="0"/>
        <v>200000</v>
      </c>
      <c r="T28" s="783" t="s">
        <v>1018</v>
      </c>
      <c r="U28" s="775">
        <v>2</v>
      </c>
      <c r="V28" s="784">
        <f t="shared" si="1"/>
        <v>400000</v>
      </c>
      <c r="W28" s="775"/>
      <c r="X28" s="783" t="s">
        <v>1018</v>
      </c>
      <c r="Y28" s="1775">
        <f t="shared" si="2"/>
        <v>-1</v>
      </c>
      <c r="Z28" s="772" t="b">
        <f t="shared" si="3"/>
        <v>0</v>
      </c>
    </row>
    <row r="29" spans="1:27" s="772" customFormat="1" ht="18" customHeight="1">
      <c r="B29" s="1988">
        <v>12</v>
      </c>
      <c r="C29" s="1989"/>
      <c r="D29" s="776" t="s">
        <v>266</v>
      </c>
      <c r="E29" s="816" t="s">
        <v>75</v>
      </c>
      <c r="F29" s="776"/>
      <c r="G29" s="777" t="s">
        <v>267</v>
      </c>
      <c r="H29" s="779" t="s">
        <v>321</v>
      </c>
      <c r="I29" s="779" t="s">
        <v>43</v>
      </c>
      <c r="J29" s="779" t="s">
        <v>197</v>
      </c>
      <c r="K29" s="779" t="s">
        <v>186</v>
      </c>
      <c r="L29" s="786">
        <v>1990</v>
      </c>
      <c r="M29" s="776" t="s">
        <v>43</v>
      </c>
      <c r="N29" s="776"/>
      <c r="O29" s="776" t="s">
        <v>45</v>
      </c>
      <c r="P29" s="1768">
        <v>1</v>
      </c>
      <c r="Q29" s="782">
        <v>300000</v>
      </c>
      <c r="R29" s="776"/>
      <c r="S29" s="774">
        <f t="shared" si="0"/>
        <v>300000</v>
      </c>
      <c r="T29" s="783" t="s">
        <v>919</v>
      </c>
      <c r="U29" s="775">
        <v>3</v>
      </c>
      <c r="V29" s="784">
        <f t="shared" si="1"/>
        <v>900000</v>
      </c>
      <c r="W29" s="775"/>
      <c r="X29" s="783" t="s">
        <v>919</v>
      </c>
      <c r="Y29" s="1775">
        <f t="shared" si="2"/>
        <v>-2</v>
      </c>
      <c r="Z29" s="772" t="b">
        <f t="shared" si="3"/>
        <v>0</v>
      </c>
    </row>
    <row r="30" spans="1:27" s="772" customFormat="1" ht="18" customHeight="1">
      <c r="B30" s="1988">
        <v>13</v>
      </c>
      <c r="C30" s="1989"/>
      <c r="D30" s="776" t="s">
        <v>266</v>
      </c>
      <c r="E30" s="816" t="s">
        <v>306</v>
      </c>
      <c r="F30" s="776"/>
      <c r="G30" s="777" t="s">
        <v>267</v>
      </c>
      <c r="H30" s="779" t="s">
        <v>761</v>
      </c>
      <c r="I30" s="779" t="s">
        <v>43</v>
      </c>
      <c r="J30" s="779" t="s">
        <v>197</v>
      </c>
      <c r="K30" s="779" t="s">
        <v>186</v>
      </c>
      <c r="L30" s="786">
        <v>1990</v>
      </c>
      <c r="M30" s="776" t="s">
        <v>43</v>
      </c>
      <c r="N30" s="776"/>
      <c r="O30" s="776" t="s">
        <v>45</v>
      </c>
      <c r="P30" s="1768">
        <v>3</v>
      </c>
      <c r="Q30" s="782">
        <v>900000</v>
      </c>
      <c r="R30" s="778"/>
      <c r="S30" s="774">
        <f t="shared" si="0"/>
        <v>300000</v>
      </c>
      <c r="T30" s="783" t="s">
        <v>1085</v>
      </c>
      <c r="U30" s="775">
        <v>3</v>
      </c>
      <c r="V30" s="784">
        <f t="shared" si="1"/>
        <v>900000</v>
      </c>
      <c r="W30" s="775" t="s">
        <v>935</v>
      </c>
      <c r="X30" s="783" t="s">
        <v>1085</v>
      </c>
      <c r="Y30" s="1775">
        <f t="shared" si="2"/>
        <v>0</v>
      </c>
      <c r="Z30" s="772" t="b">
        <f t="shared" si="3"/>
        <v>1</v>
      </c>
    </row>
    <row r="31" spans="1:27" s="772" customFormat="1" ht="18" customHeight="1">
      <c r="B31" s="1988">
        <v>14</v>
      </c>
      <c r="C31" s="1989"/>
      <c r="D31" s="776" t="s">
        <v>266</v>
      </c>
      <c r="E31" s="816" t="s">
        <v>99</v>
      </c>
      <c r="F31" s="776"/>
      <c r="G31" s="777" t="s">
        <v>267</v>
      </c>
      <c r="H31" s="779" t="s">
        <v>762</v>
      </c>
      <c r="I31" s="779" t="s">
        <v>43</v>
      </c>
      <c r="J31" s="779" t="s">
        <v>197</v>
      </c>
      <c r="K31" s="779" t="s">
        <v>190</v>
      </c>
      <c r="L31" s="786">
        <v>1990</v>
      </c>
      <c r="M31" s="776" t="s">
        <v>43</v>
      </c>
      <c r="N31" s="776"/>
      <c r="O31" s="776" t="s">
        <v>45</v>
      </c>
      <c r="P31" s="1768">
        <v>1</v>
      </c>
      <c r="Q31" s="782">
        <v>300000</v>
      </c>
      <c r="R31" s="776"/>
      <c r="S31" s="774">
        <f t="shared" si="0"/>
        <v>300000</v>
      </c>
      <c r="T31" s="783" t="s">
        <v>921</v>
      </c>
      <c r="U31" s="775">
        <v>3</v>
      </c>
      <c r="V31" s="784">
        <f t="shared" si="1"/>
        <v>900000</v>
      </c>
      <c r="W31" s="775" t="s">
        <v>936</v>
      </c>
      <c r="X31" s="783" t="s">
        <v>921</v>
      </c>
      <c r="Y31" s="1775">
        <f t="shared" si="2"/>
        <v>-2</v>
      </c>
      <c r="Z31" s="772" t="b">
        <f t="shared" si="3"/>
        <v>0</v>
      </c>
    </row>
    <row r="32" spans="1:27" s="772" customFormat="1" ht="18" customHeight="1">
      <c r="B32" s="1988">
        <v>15</v>
      </c>
      <c r="C32" s="1989"/>
      <c r="D32" s="775" t="s">
        <v>266</v>
      </c>
      <c r="E32" s="816" t="s">
        <v>161</v>
      </c>
      <c r="F32" s="776"/>
      <c r="G32" s="777" t="s">
        <v>267</v>
      </c>
      <c r="H32" s="1722" t="s">
        <v>763</v>
      </c>
      <c r="I32" s="779" t="s">
        <v>43</v>
      </c>
      <c r="J32" s="779" t="s">
        <v>197</v>
      </c>
      <c r="K32" s="779" t="s">
        <v>190</v>
      </c>
      <c r="L32" s="786">
        <v>1990</v>
      </c>
      <c r="M32" s="776" t="s">
        <v>43</v>
      </c>
      <c r="N32" s="776"/>
      <c r="O32" s="776" t="s">
        <v>45</v>
      </c>
      <c r="P32" s="1768">
        <v>1</v>
      </c>
      <c r="Q32" s="782">
        <v>200000</v>
      </c>
      <c r="R32" s="776"/>
      <c r="S32" s="774">
        <f t="shared" si="0"/>
        <v>200000</v>
      </c>
      <c r="T32" s="783" t="s">
        <v>922</v>
      </c>
      <c r="U32" s="775">
        <v>1</v>
      </c>
      <c r="V32" s="784">
        <f t="shared" si="1"/>
        <v>200000</v>
      </c>
      <c r="W32" s="775"/>
      <c r="X32" s="783" t="s">
        <v>922</v>
      </c>
      <c r="Y32" s="1775">
        <f t="shared" si="2"/>
        <v>0</v>
      </c>
      <c r="Z32" s="772" t="b">
        <f t="shared" si="3"/>
        <v>1</v>
      </c>
    </row>
    <row r="33" spans="1:27" s="772" customFormat="1" ht="18" customHeight="1">
      <c r="B33" s="1988">
        <v>16</v>
      </c>
      <c r="C33" s="1989"/>
      <c r="D33" s="775" t="s">
        <v>266</v>
      </c>
      <c r="E33" s="816" t="s">
        <v>322</v>
      </c>
      <c r="F33" s="776"/>
      <c r="G33" s="777" t="s">
        <v>267</v>
      </c>
      <c r="H33" s="779" t="s">
        <v>321</v>
      </c>
      <c r="I33" s="779" t="s">
        <v>43</v>
      </c>
      <c r="J33" s="779" t="s">
        <v>197</v>
      </c>
      <c r="K33" s="779" t="s">
        <v>190</v>
      </c>
      <c r="L33" s="786">
        <v>1990</v>
      </c>
      <c r="M33" s="776" t="s">
        <v>43</v>
      </c>
      <c r="N33" s="776"/>
      <c r="O33" s="776" t="s">
        <v>45</v>
      </c>
      <c r="P33" s="1768">
        <v>2</v>
      </c>
      <c r="Q33" s="782">
        <v>600000</v>
      </c>
      <c r="R33" s="778"/>
      <c r="S33" s="774">
        <f>Q33/P33</f>
        <v>300000</v>
      </c>
      <c r="T33" s="783" t="s">
        <v>1037</v>
      </c>
      <c r="U33" s="775">
        <v>2</v>
      </c>
      <c r="V33" s="784">
        <f t="shared" si="1"/>
        <v>600000</v>
      </c>
      <c r="W33" s="775"/>
      <c r="X33" s="783" t="s">
        <v>1037</v>
      </c>
      <c r="Y33" s="1775">
        <f>P33-U33</f>
        <v>0</v>
      </c>
      <c r="Z33" s="772" t="b">
        <f t="shared" si="3"/>
        <v>1</v>
      </c>
    </row>
    <row r="34" spans="1:27" s="772" customFormat="1" ht="18" customHeight="1">
      <c r="B34" s="1988">
        <v>17</v>
      </c>
      <c r="C34" s="1989"/>
      <c r="D34" s="775" t="s">
        <v>266</v>
      </c>
      <c r="E34" s="816" t="s">
        <v>323</v>
      </c>
      <c r="F34" s="776"/>
      <c r="G34" s="777" t="s">
        <v>267</v>
      </c>
      <c r="H34" s="779" t="s">
        <v>324</v>
      </c>
      <c r="I34" s="779" t="s">
        <v>43</v>
      </c>
      <c r="J34" s="779" t="s">
        <v>197</v>
      </c>
      <c r="K34" s="779" t="s">
        <v>190</v>
      </c>
      <c r="L34" s="786">
        <v>1990</v>
      </c>
      <c r="M34" s="776" t="s">
        <v>43</v>
      </c>
      <c r="N34" s="776"/>
      <c r="O34" s="776" t="s">
        <v>45</v>
      </c>
      <c r="P34" s="1768">
        <v>2</v>
      </c>
      <c r="Q34" s="782">
        <v>600000</v>
      </c>
      <c r="R34" s="778"/>
      <c r="S34" s="774">
        <f t="shared" ref="S34:S63" si="4">Q34/P34</f>
        <v>300000</v>
      </c>
      <c r="T34" s="783" t="s">
        <v>998</v>
      </c>
      <c r="U34" s="775">
        <v>4</v>
      </c>
      <c r="V34" s="784">
        <f t="shared" si="1"/>
        <v>1200000</v>
      </c>
      <c r="W34" s="775"/>
      <c r="X34" s="783" t="s">
        <v>998</v>
      </c>
      <c r="Y34" s="1775">
        <f t="shared" ref="Y34:Y63" si="5">P34-U34</f>
        <v>-2</v>
      </c>
      <c r="Z34" s="772" t="b">
        <f t="shared" si="3"/>
        <v>0</v>
      </c>
    </row>
    <row r="35" spans="1:27" s="1781" customFormat="1" ht="18" customHeight="1">
      <c r="B35" s="2038">
        <v>18</v>
      </c>
      <c r="C35" s="2039"/>
      <c r="D35" s="1794" t="s">
        <v>266</v>
      </c>
      <c r="E35" s="1795" t="s">
        <v>287</v>
      </c>
      <c r="F35" s="1796"/>
      <c r="G35" s="1797" t="s">
        <v>267</v>
      </c>
      <c r="H35" s="1798" t="s">
        <v>325</v>
      </c>
      <c r="I35" s="1798" t="s">
        <v>43</v>
      </c>
      <c r="J35" s="1798" t="s">
        <v>197</v>
      </c>
      <c r="K35" s="1798" t="s">
        <v>190</v>
      </c>
      <c r="L35" s="1805">
        <v>1990</v>
      </c>
      <c r="M35" s="1796" t="s">
        <v>43</v>
      </c>
      <c r="N35" s="1796"/>
      <c r="O35" s="1796" t="s">
        <v>242</v>
      </c>
      <c r="P35" s="1800">
        <v>1</v>
      </c>
      <c r="Q35" s="1801">
        <v>300000</v>
      </c>
      <c r="R35" s="1796"/>
      <c r="S35" s="1791">
        <f t="shared" si="4"/>
        <v>300000</v>
      </c>
      <c r="T35" s="1802" t="s">
        <v>1024</v>
      </c>
      <c r="U35" s="1794">
        <v>1</v>
      </c>
      <c r="V35" s="1755">
        <f t="shared" si="1"/>
        <v>300000</v>
      </c>
      <c r="W35" s="1794"/>
      <c r="X35" s="1802" t="s">
        <v>1024</v>
      </c>
      <c r="Y35" s="1803">
        <f t="shared" si="5"/>
        <v>0</v>
      </c>
      <c r="Z35" s="1781" t="b">
        <f t="shared" si="3"/>
        <v>1</v>
      </c>
    </row>
    <row r="36" spans="1:27" s="772" customFormat="1" ht="18" customHeight="1">
      <c r="B36" s="1988">
        <v>19</v>
      </c>
      <c r="C36" s="1989"/>
      <c r="D36" s="775" t="s">
        <v>266</v>
      </c>
      <c r="E36" s="816" t="s">
        <v>326</v>
      </c>
      <c r="F36" s="776"/>
      <c r="G36" s="777" t="s">
        <v>267</v>
      </c>
      <c r="H36" s="779" t="s">
        <v>764</v>
      </c>
      <c r="I36" s="779" t="s">
        <v>43</v>
      </c>
      <c r="J36" s="779" t="s">
        <v>197</v>
      </c>
      <c r="K36" s="779" t="s">
        <v>190</v>
      </c>
      <c r="L36" s="786">
        <v>1990</v>
      </c>
      <c r="M36" s="776" t="s">
        <v>43</v>
      </c>
      <c r="N36" s="776"/>
      <c r="O36" s="776" t="s">
        <v>45</v>
      </c>
      <c r="P36" s="1768">
        <v>1</v>
      </c>
      <c r="Q36" s="782">
        <v>300000</v>
      </c>
      <c r="R36" s="776"/>
      <c r="S36" s="774">
        <f t="shared" si="4"/>
        <v>300000</v>
      </c>
      <c r="T36" s="783" t="s">
        <v>924</v>
      </c>
      <c r="U36" s="775">
        <v>1</v>
      </c>
      <c r="V36" s="784">
        <f t="shared" si="1"/>
        <v>300000</v>
      </c>
      <c r="W36" s="775"/>
      <c r="X36" s="783" t="s">
        <v>924</v>
      </c>
      <c r="Y36" s="1775">
        <f t="shared" si="5"/>
        <v>0</v>
      </c>
      <c r="Z36" s="772" t="b">
        <f t="shared" si="3"/>
        <v>1</v>
      </c>
    </row>
    <row r="37" spans="1:27" s="1781" customFormat="1" ht="18" customHeight="1">
      <c r="B37" s="2047">
        <v>20</v>
      </c>
      <c r="C37" s="2048"/>
      <c r="D37" s="1794" t="s">
        <v>266</v>
      </c>
      <c r="E37" s="1795" t="s">
        <v>204</v>
      </c>
      <c r="F37" s="1796"/>
      <c r="G37" s="1797" t="s">
        <v>267</v>
      </c>
      <c r="H37" s="1798" t="s">
        <v>327</v>
      </c>
      <c r="I37" s="1798" t="s">
        <v>43</v>
      </c>
      <c r="J37" s="1798" t="s">
        <v>197</v>
      </c>
      <c r="K37" s="1798" t="s">
        <v>186</v>
      </c>
      <c r="L37" s="1805">
        <v>1990</v>
      </c>
      <c r="M37" s="1796" t="s">
        <v>43</v>
      </c>
      <c r="N37" s="1796"/>
      <c r="O37" s="1796" t="s">
        <v>242</v>
      </c>
      <c r="P37" s="1800">
        <v>1</v>
      </c>
      <c r="Q37" s="1801">
        <v>300000</v>
      </c>
      <c r="R37" s="1796"/>
      <c r="S37" s="1791">
        <f t="shared" si="4"/>
        <v>300000</v>
      </c>
      <c r="T37" s="1802" t="s">
        <v>1024</v>
      </c>
      <c r="U37" s="1794">
        <v>1</v>
      </c>
      <c r="V37" s="1755">
        <f t="shared" si="1"/>
        <v>300000</v>
      </c>
      <c r="W37" s="1794"/>
      <c r="X37" s="1802" t="s">
        <v>1024</v>
      </c>
      <c r="Y37" s="1803">
        <f t="shared" si="5"/>
        <v>0</v>
      </c>
      <c r="Z37" s="1781" t="b">
        <f t="shared" si="3"/>
        <v>1</v>
      </c>
    </row>
    <row r="38" spans="1:27" s="787" customFormat="1" ht="24" customHeight="1">
      <c r="B38" s="788"/>
      <c r="C38" s="788"/>
      <c r="D38" s="789"/>
      <c r="E38" s="1679"/>
      <c r="F38" s="789"/>
      <c r="G38" s="790"/>
      <c r="H38" s="791"/>
      <c r="I38" s="791"/>
      <c r="J38" s="791"/>
      <c r="K38" s="791"/>
      <c r="L38" s="792"/>
      <c r="M38" s="2032" t="s">
        <v>1082</v>
      </c>
      <c r="N38" s="2033"/>
      <c r="O38" s="2034"/>
      <c r="P38" s="1806">
        <f>SUM(P18:P37)</f>
        <v>32</v>
      </c>
      <c r="Q38" s="1756">
        <f>SUM(Q18:Q37)</f>
        <v>16400000</v>
      </c>
      <c r="R38" s="1807"/>
      <c r="S38" s="795"/>
      <c r="T38" s="1808" t="s">
        <v>1082</v>
      </c>
      <c r="U38" s="1806">
        <f>SUM(U18:U37)</f>
        <v>36</v>
      </c>
      <c r="V38" s="1756">
        <f>SUM(V18:V37)</f>
        <v>17800000</v>
      </c>
      <c r="X38" s="1808" t="s">
        <v>1082</v>
      </c>
      <c r="Y38" s="1279"/>
    </row>
    <row r="39" spans="1:27" s="787" customFormat="1" ht="9.75" customHeight="1">
      <c r="B39" s="788"/>
      <c r="C39" s="788"/>
      <c r="D39" s="789"/>
      <c r="E39" s="1679"/>
      <c r="F39" s="789"/>
      <c r="G39" s="790"/>
      <c r="H39" s="791"/>
      <c r="I39" s="791"/>
      <c r="J39" s="791"/>
      <c r="K39" s="791"/>
      <c r="L39" s="792"/>
      <c r="M39" s="1773"/>
      <c r="N39" s="1773"/>
      <c r="O39" s="1773"/>
      <c r="P39" s="798"/>
      <c r="Q39" s="799"/>
      <c r="S39" s="796"/>
      <c r="T39" s="1709"/>
      <c r="V39" s="796"/>
      <c r="X39" s="1709"/>
      <c r="Y39" s="797"/>
    </row>
    <row r="40" spans="1:27" s="764" customFormat="1" ht="17.25" customHeight="1">
      <c r="A40" s="1545"/>
      <c r="B40" s="2030" t="s">
        <v>10</v>
      </c>
      <c r="C40" s="2045"/>
      <c r="D40" s="2045"/>
      <c r="E40" s="2045"/>
      <c r="F40" s="2031"/>
      <c r="G40" s="2030" t="s">
        <v>11</v>
      </c>
      <c r="H40" s="2045"/>
      <c r="I40" s="2031"/>
      <c r="J40" s="2027" t="s">
        <v>15</v>
      </c>
      <c r="K40" s="2027" t="s">
        <v>13</v>
      </c>
      <c r="L40" s="2027" t="s">
        <v>700</v>
      </c>
      <c r="M40" s="2027" t="s">
        <v>701</v>
      </c>
      <c r="N40" s="2027" t="s">
        <v>16</v>
      </c>
      <c r="O40" s="2027" t="s">
        <v>702</v>
      </c>
      <c r="P40" s="2041" t="s">
        <v>12</v>
      </c>
      <c r="Q40" s="2042"/>
      <c r="R40" s="2027" t="s">
        <v>17</v>
      </c>
      <c r="S40" s="763"/>
      <c r="T40" s="2027" t="s">
        <v>1022</v>
      </c>
      <c r="U40" s="2056" t="s">
        <v>1023</v>
      </c>
      <c r="V40" s="2056" t="s">
        <v>1081</v>
      </c>
      <c r="W40" s="2056" t="s">
        <v>732</v>
      </c>
      <c r="X40" s="2027" t="s">
        <v>1022</v>
      </c>
      <c r="Y40" s="2056" t="s">
        <v>1025</v>
      </c>
      <c r="Z40" s="1545"/>
      <c r="AA40" s="1545"/>
    </row>
    <row r="41" spans="1:27" s="764" customFormat="1" ht="29.25" customHeight="1">
      <c r="A41" s="1545"/>
      <c r="B41" s="2041" t="s">
        <v>18</v>
      </c>
      <c r="C41" s="2042"/>
      <c r="D41" s="2027" t="s">
        <v>19</v>
      </c>
      <c r="E41" s="2041" t="s">
        <v>20</v>
      </c>
      <c r="F41" s="2042"/>
      <c r="G41" s="2027" t="s">
        <v>21</v>
      </c>
      <c r="H41" s="2027" t="s">
        <v>14</v>
      </c>
      <c r="I41" s="2027" t="s">
        <v>505</v>
      </c>
      <c r="J41" s="2028"/>
      <c r="K41" s="2028"/>
      <c r="L41" s="2028"/>
      <c r="M41" s="2028"/>
      <c r="N41" s="2028"/>
      <c r="O41" s="2028"/>
      <c r="P41" s="2043"/>
      <c r="Q41" s="2044"/>
      <c r="R41" s="2028"/>
      <c r="S41" s="763"/>
      <c r="T41" s="2028"/>
      <c r="U41" s="2057"/>
      <c r="V41" s="2057"/>
      <c r="W41" s="2057"/>
      <c r="X41" s="2028"/>
      <c r="Y41" s="2057"/>
      <c r="Z41" s="1545"/>
      <c r="AA41" s="1545"/>
    </row>
    <row r="42" spans="1:27" s="764" customFormat="1" ht="29.25" customHeight="1">
      <c r="A42" s="1545"/>
      <c r="B42" s="2043"/>
      <c r="C42" s="2044"/>
      <c r="D42" s="2029"/>
      <c r="E42" s="2043"/>
      <c r="F42" s="2044"/>
      <c r="G42" s="2029"/>
      <c r="H42" s="2029"/>
      <c r="I42" s="2029"/>
      <c r="J42" s="2029"/>
      <c r="K42" s="2029"/>
      <c r="L42" s="2029"/>
      <c r="M42" s="2029"/>
      <c r="N42" s="2029"/>
      <c r="O42" s="2029"/>
      <c r="P42" s="1776" t="s">
        <v>22</v>
      </c>
      <c r="Q42" s="1752" t="s">
        <v>23</v>
      </c>
      <c r="R42" s="2029"/>
      <c r="S42" s="763"/>
      <c r="T42" s="2029"/>
      <c r="U42" s="2058"/>
      <c r="V42" s="2058"/>
      <c r="W42" s="2058"/>
      <c r="X42" s="2029"/>
      <c r="Y42" s="2058"/>
      <c r="Z42" s="1545"/>
      <c r="AA42" s="1545"/>
    </row>
    <row r="43" spans="1:27" s="764" customFormat="1" ht="12.75" customHeight="1">
      <c r="A43" s="1545"/>
      <c r="B43" s="2030" t="s">
        <v>24</v>
      </c>
      <c r="C43" s="2031"/>
      <c r="D43" s="1777" t="s">
        <v>25</v>
      </c>
      <c r="E43" s="2030" t="s">
        <v>26</v>
      </c>
      <c r="F43" s="2031"/>
      <c r="G43" s="1776" t="s">
        <v>27</v>
      </c>
      <c r="H43" s="1776" t="s">
        <v>28</v>
      </c>
      <c r="I43" s="1776" t="s">
        <v>29</v>
      </c>
      <c r="J43" s="1776" t="s">
        <v>30</v>
      </c>
      <c r="K43" s="1776" t="s">
        <v>31</v>
      </c>
      <c r="L43" s="1776" t="s">
        <v>32</v>
      </c>
      <c r="M43" s="1776" t="s">
        <v>33</v>
      </c>
      <c r="N43" s="1776" t="s">
        <v>34</v>
      </c>
      <c r="O43" s="1776" t="s">
        <v>35</v>
      </c>
      <c r="P43" s="1776" t="s">
        <v>36</v>
      </c>
      <c r="Q43" s="1752" t="s">
        <v>37</v>
      </c>
      <c r="R43" s="1776" t="s">
        <v>38</v>
      </c>
      <c r="S43" s="763"/>
      <c r="T43" s="1778"/>
      <c r="U43" s="1753"/>
      <c r="V43" s="1753"/>
      <c r="W43" s="1753"/>
      <c r="X43" s="1778"/>
      <c r="Y43" s="1753"/>
      <c r="Z43" s="1545"/>
      <c r="AA43" s="1545"/>
    </row>
    <row r="44" spans="1:27" s="764" customFormat="1" ht="4.5" customHeight="1">
      <c r="A44" s="1545"/>
      <c r="B44" s="2016"/>
      <c r="C44" s="2017"/>
      <c r="D44" s="2017"/>
      <c r="E44" s="2017"/>
      <c r="F44" s="2017"/>
      <c r="G44" s="2017"/>
      <c r="H44" s="2017"/>
      <c r="I44" s="2017"/>
      <c r="J44" s="2017"/>
      <c r="K44" s="2017"/>
      <c r="L44" s="2017"/>
      <c r="M44" s="2017"/>
      <c r="N44" s="2017"/>
      <c r="O44" s="2017"/>
      <c r="P44" s="2017"/>
      <c r="Q44" s="2017"/>
      <c r="R44" s="2018"/>
      <c r="S44" s="763"/>
      <c r="T44" s="768"/>
      <c r="U44" s="769"/>
      <c r="V44" s="769"/>
      <c r="W44" s="770"/>
      <c r="X44" s="768"/>
      <c r="Y44" s="771"/>
      <c r="Z44" s="1545"/>
      <c r="AA44" s="1545"/>
    </row>
    <row r="45" spans="1:27" s="764" customFormat="1" ht="26.25" customHeight="1">
      <c r="A45" s="1545"/>
      <c r="B45" s="1771"/>
      <c r="C45" s="1772"/>
      <c r="D45" s="800"/>
      <c r="E45" s="1680"/>
      <c r="F45" s="800"/>
      <c r="G45" s="800"/>
      <c r="H45" s="800"/>
      <c r="I45" s="800"/>
      <c r="J45" s="800"/>
      <c r="K45" s="800"/>
      <c r="L45" s="800"/>
      <c r="M45" s="2035" t="s">
        <v>1086</v>
      </c>
      <c r="N45" s="2036"/>
      <c r="O45" s="2037"/>
      <c r="P45" s="1809">
        <f>P38</f>
        <v>32</v>
      </c>
      <c r="Q45" s="1757">
        <f>Q38</f>
        <v>16400000</v>
      </c>
      <c r="R45" s="1810"/>
      <c r="S45" s="802"/>
      <c r="T45" s="1811" t="s">
        <v>1086</v>
      </c>
      <c r="U45" s="1809">
        <f>U38</f>
        <v>36</v>
      </c>
      <c r="V45" s="1757">
        <f>V38</f>
        <v>17800000</v>
      </c>
      <c r="W45" s="776"/>
      <c r="X45" s="1811" t="s">
        <v>1086</v>
      </c>
      <c r="Y45" s="775"/>
      <c r="Z45" s="1545"/>
      <c r="AA45" s="1545"/>
    </row>
    <row r="46" spans="1:27" s="772" customFormat="1" ht="24.95" customHeight="1">
      <c r="B46" s="2019">
        <v>21</v>
      </c>
      <c r="C46" s="2020"/>
      <c r="D46" s="776" t="s">
        <v>266</v>
      </c>
      <c r="E46" s="816" t="s">
        <v>126</v>
      </c>
      <c r="F46" s="776"/>
      <c r="G46" s="777" t="s">
        <v>267</v>
      </c>
      <c r="H46" s="779" t="s">
        <v>321</v>
      </c>
      <c r="I46" s="779" t="s">
        <v>43</v>
      </c>
      <c r="J46" s="779" t="s">
        <v>197</v>
      </c>
      <c r="K46" s="779" t="s">
        <v>186</v>
      </c>
      <c r="L46" s="786">
        <v>1990</v>
      </c>
      <c r="M46" s="776" t="s">
        <v>43</v>
      </c>
      <c r="N46" s="776"/>
      <c r="O46" s="776" t="s">
        <v>45</v>
      </c>
      <c r="P46" s="1768">
        <v>1</v>
      </c>
      <c r="Q46" s="782">
        <v>300000</v>
      </c>
      <c r="R46" s="776"/>
      <c r="S46" s="774">
        <f t="shared" si="4"/>
        <v>300000</v>
      </c>
      <c r="T46" s="783" t="s">
        <v>925</v>
      </c>
      <c r="U46" s="775">
        <v>1</v>
      </c>
      <c r="V46" s="784">
        <f t="shared" si="1"/>
        <v>300000</v>
      </c>
      <c r="W46" s="775"/>
      <c r="X46" s="783" t="s">
        <v>925</v>
      </c>
      <c r="Y46" s="1775">
        <f t="shared" si="5"/>
        <v>0</v>
      </c>
      <c r="Z46" s="772" t="b">
        <f t="shared" si="3"/>
        <v>1</v>
      </c>
    </row>
    <row r="47" spans="1:27" s="772" customFormat="1" ht="24.95" customHeight="1">
      <c r="B47" s="1988">
        <v>22</v>
      </c>
      <c r="C47" s="1989"/>
      <c r="D47" s="776" t="s">
        <v>266</v>
      </c>
      <c r="E47" s="816" t="s">
        <v>205</v>
      </c>
      <c r="F47" s="776"/>
      <c r="G47" s="777" t="s">
        <v>267</v>
      </c>
      <c r="H47" s="779" t="s">
        <v>325</v>
      </c>
      <c r="I47" s="779" t="s">
        <v>43</v>
      </c>
      <c r="J47" s="779" t="s">
        <v>197</v>
      </c>
      <c r="K47" s="779" t="s">
        <v>190</v>
      </c>
      <c r="L47" s="786">
        <v>1990</v>
      </c>
      <c r="M47" s="776" t="s">
        <v>43</v>
      </c>
      <c r="N47" s="776"/>
      <c r="O47" s="776" t="s">
        <v>45</v>
      </c>
      <c r="P47" s="1768">
        <v>1</v>
      </c>
      <c r="Q47" s="782">
        <v>300000</v>
      </c>
      <c r="R47" s="776"/>
      <c r="S47" s="774">
        <f t="shared" si="4"/>
        <v>300000</v>
      </c>
      <c r="T47" s="783" t="s">
        <v>926</v>
      </c>
      <c r="U47" s="775">
        <v>1</v>
      </c>
      <c r="V47" s="784">
        <f t="shared" si="1"/>
        <v>300000</v>
      </c>
      <c r="W47" s="775"/>
      <c r="X47" s="783" t="s">
        <v>926</v>
      </c>
      <c r="Y47" s="1775">
        <f t="shared" si="5"/>
        <v>0</v>
      </c>
      <c r="Z47" s="772" t="b">
        <f t="shared" si="3"/>
        <v>1</v>
      </c>
    </row>
    <row r="48" spans="1:27" s="1781" customFormat="1" ht="24.95" customHeight="1">
      <c r="B48" s="2038">
        <v>23</v>
      </c>
      <c r="C48" s="2039"/>
      <c r="D48" s="1796" t="s">
        <v>266</v>
      </c>
      <c r="E48" s="1795" t="s">
        <v>330</v>
      </c>
      <c r="F48" s="1796"/>
      <c r="G48" s="1797" t="s">
        <v>267</v>
      </c>
      <c r="H48" s="1798" t="s">
        <v>325</v>
      </c>
      <c r="I48" s="1798" t="s">
        <v>43</v>
      </c>
      <c r="J48" s="1798" t="s">
        <v>197</v>
      </c>
      <c r="K48" s="1798" t="s">
        <v>190</v>
      </c>
      <c r="L48" s="1805">
        <v>1990</v>
      </c>
      <c r="M48" s="1796" t="s">
        <v>43</v>
      </c>
      <c r="N48" s="1796"/>
      <c r="O48" s="1796" t="s">
        <v>242</v>
      </c>
      <c r="P48" s="1800">
        <v>1</v>
      </c>
      <c r="Q48" s="1801">
        <v>300000</v>
      </c>
      <c r="R48" s="1796"/>
      <c r="S48" s="1791">
        <f t="shared" si="4"/>
        <v>300000</v>
      </c>
      <c r="T48" s="1802" t="s">
        <v>1024</v>
      </c>
      <c r="U48" s="1794">
        <v>1</v>
      </c>
      <c r="V48" s="1755">
        <f t="shared" si="1"/>
        <v>300000</v>
      </c>
      <c r="W48" s="1794"/>
      <c r="X48" s="1802" t="s">
        <v>1024</v>
      </c>
      <c r="Y48" s="1803">
        <f t="shared" si="5"/>
        <v>0</v>
      </c>
      <c r="Z48" s="1781" t="b">
        <f t="shared" si="3"/>
        <v>1</v>
      </c>
    </row>
    <row r="49" spans="2:26" s="772" customFormat="1" ht="24.95" customHeight="1">
      <c r="B49" s="1988">
        <v>24</v>
      </c>
      <c r="C49" s="1989"/>
      <c r="D49" s="776" t="s">
        <v>266</v>
      </c>
      <c r="E49" s="816" t="s">
        <v>273</v>
      </c>
      <c r="F49" s="776"/>
      <c r="G49" s="777" t="s">
        <v>267</v>
      </c>
      <c r="H49" s="779" t="s">
        <v>331</v>
      </c>
      <c r="I49" s="779" t="s">
        <v>43</v>
      </c>
      <c r="J49" s="779" t="s">
        <v>197</v>
      </c>
      <c r="K49" s="779" t="s">
        <v>186</v>
      </c>
      <c r="L49" s="786">
        <v>1990</v>
      </c>
      <c r="M49" s="776" t="s">
        <v>43</v>
      </c>
      <c r="N49" s="776"/>
      <c r="O49" s="776" t="s">
        <v>45</v>
      </c>
      <c r="P49" s="1768">
        <v>1</v>
      </c>
      <c r="Q49" s="782">
        <v>380000</v>
      </c>
      <c r="R49" s="776"/>
      <c r="S49" s="774">
        <f t="shared" si="4"/>
        <v>380000</v>
      </c>
      <c r="T49" s="783" t="s">
        <v>927</v>
      </c>
      <c r="U49" s="775">
        <v>1</v>
      </c>
      <c r="V49" s="784">
        <f t="shared" si="1"/>
        <v>380000</v>
      </c>
      <c r="W49" s="775"/>
      <c r="X49" s="783" t="s">
        <v>927</v>
      </c>
      <c r="Y49" s="1775">
        <f t="shared" si="5"/>
        <v>0</v>
      </c>
      <c r="Z49" s="772" t="b">
        <f t="shared" si="3"/>
        <v>1</v>
      </c>
    </row>
    <row r="50" spans="2:26" s="772" customFormat="1" ht="24.95" customHeight="1">
      <c r="B50" s="1988">
        <v>25</v>
      </c>
      <c r="C50" s="1989"/>
      <c r="D50" s="776" t="s">
        <v>266</v>
      </c>
      <c r="E50" s="816" t="s">
        <v>206</v>
      </c>
      <c r="F50" s="776"/>
      <c r="G50" s="777" t="s">
        <v>267</v>
      </c>
      <c r="H50" s="779" t="s">
        <v>324</v>
      </c>
      <c r="I50" s="779" t="s">
        <v>43</v>
      </c>
      <c r="J50" s="779" t="s">
        <v>197</v>
      </c>
      <c r="K50" s="779" t="s">
        <v>186</v>
      </c>
      <c r="L50" s="786">
        <v>1990</v>
      </c>
      <c r="M50" s="776" t="s">
        <v>43</v>
      </c>
      <c r="N50" s="776"/>
      <c r="O50" s="776" t="s">
        <v>45</v>
      </c>
      <c r="P50" s="1768">
        <v>1</v>
      </c>
      <c r="Q50" s="782">
        <v>300000</v>
      </c>
      <c r="R50" s="776"/>
      <c r="S50" s="774">
        <f t="shared" si="4"/>
        <v>300000</v>
      </c>
      <c r="T50" s="783" t="s">
        <v>926</v>
      </c>
      <c r="U50" s="775">
        <v>1</v>
      </c>
      <c r="V50" s="784">
        <f t="shared" si="1"/>
        <v>300000</v>
      </c>
      <c r="W50" s="775"/>
      <c r="X50" s="783" t="s">
        <v>926</v>
      </c>
      <c r="Y50" s="1775">
        <f t="shared" si="5"/>
        <v>0</v>
      </c>
      <c r="Z50" s="772" t="b">
        <f t="shared" si="3"/>
        <v>1</v>
      </c>
    </row>
    <row r="51" spans="2:26" s="772" customFormat="1" ht="24.95" customHeight="1">
      <c r="B51" s="1988">
        <v>26</v>
      </c>
      <c r="C51" s="1989"/>
      <c r="D51" s="776" t="s">
        <v>266</v>
      </c>
      <c r="E51" s="816" t="s">
        <v>772</v>
      </c>
      <c r="F51" s="776"/>
      <c r="G51" s="777" t="s">
        <v>267</v>
      </c>
      <c r="H51" s="779" t="s">
        <v>331</v>
      </c>
      <c r="I51" s="779" t="s">
        <v>43</v>
      </c>
      <c r="J51" s="779" t="s">
        <v>197</v>
      </c>
      <c r="K51" s="779" t="s">
        <v>186</v>
      </c>
      <c r="L51" s="786">
        <v>1990</v>
      </c>
      <c r="M51" s="776" t="s">
        <v>43</v>
      </c>
      <c r="N51" s="776"/>
      <c r="O51" s="776" t="s">
        <v>45</v>
      </c>
      <c r="P51" s="1768">
        <v>1</v>
      </c>
      <c r="Q51" s="782">
        <v>380000</v>
      </c>
      <c r="R51" s="776"/>
      <c r="S51" s="774">
        <f t="shared" si="4"/>
        <v>380000</v>
      </c>
      <c r="T51" s="783" t="s">
        <v>987</v>
      </c>
      <c r="U51" s="783">
        <v>1</v>
      </c>
      <c r="V51" s="784">
        <f t="shared" si="1"/>
        <v>380000</v>
      </c>
      <c r="W51" s="775"/>
      <c r="X51" s="783" t="s">
        <v>987</v>
      </c>
      <c r="Y51" s="1775">
        <f t="shared" si="5"/>
        <v>0</v>
      </c>
      <c r="Z51" s="772" t="b">
        <f t="shared" si="3"/>
        <v>1</v>
      </c>
    </row>
    <row r="52" spans="2:26" s="772" customFormat="1" ht="24.95" customHeight="1">
      <c r="B52" s="1988">
        <v>27</v>
      </c>
      <c r="C52" s="1989"/>
      <c r="D52" s="776" t="s">
        <v>266</v>
      </c>
      <c r="E52" s="816" t="s">
        <v>332</v>
      </c>
      <c r="F52" s="776"/>
      <c r="G52" s="777" t="s">
        <v>267</v>
      </c>
      <c r="H52" s="779" t="s">
        <v>324</v>
      </c>
      <c r="I52" s="779" t="s">
        <v>43</v>
      </c>
      <c r="J52" s="779" t="s">
        <v>197</v>
      </c>
      <c r="K52" s="779" t="s">
        <v>186</v>
      </c>
      <c r="L52" s="786">
        <v>1990</v>
      </c>
      <c r="M52" s="776" t="s">
        <v>43</v>
      </c>
      <c r="N52" s="776"/>
      <c r="O52" s="776" t="s">
        <v>45</v>
      </c>
      <c r="P52" s="1768">
        <v>1</v>
      </c>
      <c r="Q52" s="782">
        <v>300000</v>
      </c>
      <c r="R52" s="776"/>
      <c r="S52" s="774">
        <f t="shared" si="4"/>
        <v>300000</v>
      </c>
      <c r="T52" s="783" t="s">
        <v>923</v>
      </c>
      <c r="U52" s="775">
        <v>1</v>
      </c>
      <c r="V52" s="784">
        <f t="shared" si="1"/>
        <v>300000</v>
      </c>
      <c r="W52" s="775"/>
      <c r="X52" s="783" t="s">
        <v>923</v>
      </c>
      <c r="Y52" s="1775">
        <f t="shared" si="5"/>
        <v>0</v>
      </c>
      <c r="Z52" s="772" t="b">
        <f t="shared" si="3"/>
        <v>1</v>
      </c>
    </row>
    <row r="53" spans="2:26" s="772" customFormat="1" ht="24.95" customHeight="1">
      <c r="B53" s="1988">
        <v>28</v>
      </c>
      <c r="C53" s="1989"/>
      <c r="D53" s="776" t="s">
        <v>266</v>
      </c>
      <c r="E53" s="816" t="s">
        <v>333</v>
      </c>
      <c r="F53" s="776"/>
      <c r="G53" s="777" t="s">
        <v>267</v>
      </c>
      <c r="H53" s="779" t="s">
        <v>331</v>
      </c>
      <c r="I53" s="779" t="s">
        <v>43</v>
      </c>
      <c r="J53" s="779" t="s">
        <v>197</v>
      </c>
      <c r="K53" s="779" t="s">
        <v>186</v>
      </c>
      <c r="L53" s="786">
        <v>1990</v>
      </c>
      <c r="M53" s="776" t="s">
        <v>43</v>
      </c>
      <c r="N53" s="776"/>
      <c r="O53" s="776" t="s">
        <v>45</v>
      </c>
      <c r="P53" s="1768">
        <v>1</v>
      </c>
      <c r="Q53" s="782">
        <v>380000</v>
      </c>
      <c r="R53" s="776"/>
      <c r="S53" s="774">
        <f t="shared" si="4"/>
        <v>380000</v>
      </c>
      <c r="T53" s="803" t="s">
        <v>997</v>
      </c>
      <c r="U53" s="775">
        <v>1</v>
      </c>
      <c r="V53" s="784">
        <f t="shared" si="1"/>
        <v>380000</v>
      </c>
      <c r="W53" s="775"/>
      <c r="X53" s="803" t="s">
        <v>997</v>
      </c>
      <c r="Y53" s="1775">
        <f t="shared" si="5"/>
        <v>0</v>
      </c>
      <c r="Z53" s="772" t="b">
        <f t="shared" si="3"/>
        <v>1</v>
      </c>
    </row>
    <row r="54" spans="2:26" s="1781" customFormat="1" ht="24.95" customHeight="1">
      <c r="B54" s="2038">
        <v>29</v>
      </c>
      <c r="C54" s="2039"/>
      <c r="D54" s="1796" t="s">
        <v>266</v>
      </c>
      <c r="E54" s="1795" t="s">
        <v>334</v>
      </c>
      <c r="F54" s="1796"/>
      <c r="G54" s="1797" t="s">
        <v>267</v>
      </c>
      <c r="H54" s="1798" t="s">
        <v>327</v>
      </c>
      <c r="I54" s="1798" t="s">
        <v>43</v>
      </c>
      <c r="J54" s="1798" t="s">
        <v>197</v>
      </c>
      <c r="K54" s="1798" t="s">
        <v>186</v>
      </c>
      <c r="L54" s="1805">
        <v>1990</v>
      </c>
      <c r="M54" s="1796" t="s">
        <v>43</v>
      </c>
      <c r="N54" s="1796"/>
      <c r="O54" s="1796" t="s">
        <v>242</v>
      </c>
      <c r="P54" s="1800">
        <v>2</v>
      </c>
      <c r="Q54" s="1801">
        <v>600000</v>
      </c>
      <c r="R54" s="1804"/>
      <c r="S54" s="1791">
        <f t="shared" si="4"/>
        <v>300000</v>
      </c>
      <c r="T54" s="1802" t="s">
        <v>1024</v>
      </c>
      <c r="U54" s="1794">
        <v>2</v>
      </c>
      <c r="V54" s="1755">
        <f t="shared" si="1"/>
        <v>600000</v>
      </c>
      <c r="W54" s="1794"/>
      <c r="X54" s="1802" t="s">
        <v>1024</v>
      </c>
      <c r="Y54" s="1803">
        <f t="shared" si="5"/>
        <v>0</v>
      </c>
      <c r="Z54" s="1781" t="b">
        <f t="shared" si="3"/>
        <v>1</v>
      </c>
    </row>
    <row r="55" spans="2:26" s="772" customFormat="1" ht="24.95" customHeight="1">
      <c r="B55" s="1988">
        <v>30</v>
      </c>
      <c r="C55" s="1989"/>
      <c r="D55" s="776" t="s">
        <v>266</v>
      </c>
      <c r="E55" s="816" t="s">
        <v>335</v>
      </c>
      <c r="F55" s="776"/>
      <c r="G55" s="777" t="s">
        <v>267</v>
      </c>
      <c r="H55" s="779" t="s">
        <v>321</v>
      </c>
      <c r="I55" s="779" t="s">
        <v>43</v>
      </c>
      <c r="J55" s="779" t="s">
        <v>197</v>
      </c>
      <c r="K55" s="779" t="s">
        <v>186</v>
      </c>
      <c r="L55" s="786">
        <v>1990</v>
      </c>
      <c r="M55" s="776" t="s">
        <v>43</v>
      </c>
      <c r="N55" s="776"/>
      <c r="O55" s="776" t="s">
        <v>45</v>
      </c>
      <c r="P55" s="1768">
        <v>1</v>
      </c>
      <c r="Q55" s="782">
        <v>300000</v>
      </c>
      <c r="R55" s="776"/>
      <c r="S55" s="774">
        <f>Q55/P55</f>
        <v>300000</v>
      </c>
      <c r="T55" s="783" t="s">
        <v>928</v>
      </c>
      <c r="U55" s="775">
        <v>1</v>
      </c>
      <c r="V55" s="784">
        <f t="shared" si="1"/>
        <v>300000</v>
      </c>
      <c r="W55" s="775"/>
      <c r="X55" s="783" t="s">
        <v>928</v>
      </c>
      <c r="Y55" s="1775">
        <f>P55-U55</f>
        <v>0</v>
      </c>
      <c r="Z55" s="772" t="b">
        <f t="shared" si="3"/>
        <v>1</v>
      </c>
    </row>
    <row r="56" spans="2:26" s="772" customFormat="1" ht="24.95" customHeight="1">
      <c r="B56" s="1988">
        <v>31</v>
      </c>
      <c r="C56" s="1989"/>
      <c r="D56" s="776" t="s">
        <v>266</v>
      </c>
      <c r="E56" s="816" t="s">
        <v>336</v>
      </c>
      <c r="F56" s="776"/>
      <c r="G56" s="777" t="s">
        <v>267</v>
      </c>
      <c r="H56" s="779" t="s">
        <v>324</v>
      </c>
      <c r="I56" s="779" t="s">
        <v>43</v>
      </c>
      <c r="J56" s="779" t="s">
        <v>197</v>
      </c>
      <c r="K56" s="779" t="s">
        <v>190</v>
      </c>
      <c r="L56" s="786">
        <v>1990</v>
      </c>
      <c r="M56" s="776" t="s">
        <v>43</v>
      </c>
      <c r="N56" s="776"/>
      <c r="O56" s="776" t="s">
        <v>45</v>
      </c>
      <c r="P56" s="1768">
        <v>1</v>
      </c>
      <c r="Q56" s="782">
        <v>300000</v>
      </c>
      <c r="R56" s="776"/>
      <c r="S56" s="774">
        <f t="shared" si="4"/>
        <v>300000</v>
      </c>
      <c r="T56" s="783" t="s">
        <v>923</v>
      </c>
      <c r="U56" s="775">
        <v>1</v>
      </c>
      <c r="V56" s="784">
        <f t="shared" si="1"/>
        <v>300000</v>
      </c>
      <c r="W56" s="775"/>
      <c r="X56" s="783" t="s">
        <v>923</v>
      </c>
      <c r="Y56" s="1775">
        <f t="shared" si="5"/>
        <v>0</v>
      </c>
      <c r="Z56" s="772" t="b">
        <f t="shared" si="3"/>
        <v>1</v>
      </c>
    </row>
    <row r="57" spans="2:26" s="1781" customFormat="1" ht="24.95" customHeight="1">
      <c r="B57" s="2038">
        <v>32</v>
      </c>
      <c r="C57" s="2039"/>
      <c r="D57" s="1796" t="s">
        <v>266</v>
      </c>
      <c r="E57" s="1795" t="s">
        <v>337</v>
      </c>
      <c r="F57" s="1796"/>
      <c r="G57" s="1797" t="s">
        <v>267</v>
      </c>
      <c r="H57" s="1798" t="s">
        <v>331</v>
      </c>
      <c r="I57" s="1798" t="s">
        <v>43</v>
      </c>
      <c r="J57" s="1798" t="s">
        <v>197</v>
      </c>
      <c r="K57" s="1798" t="s">
        <v>186</v>
      </c>
      <c r="L57" s="1805">
        <v>1990</v>
      </c>
      <c r="M57" s="1796" t="s">
        <v>43</v>
      </c>
      <c r="N57" s="1796"/>
      <c r="O57" s="1796" t="s">
        <v>242</v>
      </c>
      <c r="P57" s="1800">
        <v>1</v>
      </c>
      <c r="Q57" s="1801">
        <v>380000</v>
      </c>
      <c r="R57" s="1796"/>
      <c r="S57" s="1791">
        <f t="shared" si="4"/>
        <v>380000</v>
      </c>
      <c r="T57" s="1802" t="s">
        <v>1024</v>
      </c>
      <c r="U57" s="1794">
        <v>1</v>
      </c>
      <c r="V57" s="1755">
        <f t="shared" si="1"/>
        <v>380000</v>
      </c>
      <c r="W57" s="1794"/>
      <c r="X57" s="1802" t="s">
        <v>1024</v>
      </c>
      <c r="Y57" s="1803">
        <f t="shared" si="5"/>
        <v>0</v>
      </c>
      <c r="Z57" s="1781" t="b">
        <f t="shared" si="3"/>
        <v>1</v>
      </c>
    </row>
    <row r="58" spans="2:26" s="772" customFormat="1" ht="24.95" customHeight="1">
      <c r="B58" s="1988">
        <v>33</v>
      </c>
      <c r="C58" s="1989"/>
      <c r="D58" s="776" t="s">
        <v>338</v>
      </c>
      <c r="E58" s="816" t="s">
        <v>47</v>
      </c>
      <c r="F58" s="776"/>
      <c r="G58" s="777" t="s">
        <v>339</v>
      </c>
      <c r="H58" s="779" t="s">
        <v>340</v>
      </c>
      <c r="I58" s="779" t="s">
        <v>43</v>
      </c>
      <c r="J58" s="779" t="s">
        <v>197</v>
      </c>
      <c r="K58" s="779" t="s">
        <v>186</v>
      </c>
      <c r="L58" s="786">
        <v>1990</v>
      </c>
      <c r="M58" s="776" t="s">
        <v>43</v>
      </c>
      <c r="N58" s="776"/>
      <c r="O58" s="776" t="s">
        <v>45</v>
      </c>
      <c r="P58" s="1768">
        <v>1</v>
      </c>
      <c r="Q58" s="782">
        <v>1000000</v>
      </c>
      <c r="R58" s="776"/>
      <c r="S58" s="774">
        <f t="shared" si="4"/>
        <v>1000000</v>
      </c>
      <c r="T58" s="783" t="s">
        <v>941</v>
      </c>
      <c r="U58" s="775">
        <v>1</v>
      </c>
      <c r="V58" s="784">
        <f t="shared" si="1"/>
        <v>1000000</v>
      </c>
      <c r="W58" s="775"/>
      <c r="X58" s="783" t="s">
        <v>941</v>
      </c>
      <c r="Y58" s="1775">
        <f t="shared" si="5"/>
        <v>0</v>
      </c>
      <c r="Z58" s="772" t="b">
        <f t="shared" si="3"/>
        <v>1</v>
      </c>
    </row>
    <row r="59" spans="2:26" s="772" customFormat="1" ht="24.95" customHeight="1">
      <c r="B59" s="1988">
        <v>34</v>
      </c>
      <c r="C59" s="1989"/>
      <c r="D59" s="776" t="s">
        <v>341</v>
      </c>
      <c r="E59" s="816" t="s">
        <v>270</v>
      </c>
      <c r="F59" s="776"/>
      <c r="G59" s="777" t="s">
        <v>342</v>
      </c>
      <c r="H59" s="779" t="s">
        <v>42</v>
      </c>
      <c r="I59" s="779" t="s">
        <v>43</v>
      </c>
      <c r="J59" s="779" t="s">
        <v>343</v>
      </c>
      <c r="K59" s="779" t="s">
        <v>190</v>
      </c>
      <c r="L59" s="786">
        <v>1990</v>
      </c>
      <c r="M59" s="776" t="s">
        <v>43</v>
      </c>
      <c r="N59" s="776"/>
      <c r="O59" s="776" t="s">
        <v>45</v>
      </c>
      <c r="P59" s="1768">
        <v>1</v>
      </c>
      <c r="Q59" s="782">
        <v>40000</v>
      </c>
      <c r="R59" s="776"/>
      <c r="S59" s="774">
        <f t="shared" si="4"/>
        <v>40000</v>
      </c>
      <c r="T59" s="783" t="s">
        <v>937</v>
      </c>
      <c r="U59" s="775">
        <v>1</v>
      </c>
      <c r="V59" s="784">
        <f t="shared" si="1"/>
        <v>40000</v>
      </c>
      <c r="W59" s="775"/>
      <c r="X59" s="783" t="s">
        <v>937</v>
      </c>
      <c r="Y59" s="1775">
        <f t="shared" si="5"/>
        <v>0</v>
      </c>
      <c r="Z59" s="772" t="b">
        <f t="shared" si="3"/>
        <v>1</v>
      </c>
    </row>
    <row r="60" spans="2:26" s="1781" customFormat="1" ht="24.95" customHeight="1">
      <c r="B60" s="2038">
        <v>35</v>
      </c>
      <c r="C60" s="2039"/>
      <c r="D60" s="1796" t="s">
        <v>283</v>
      </c>
      <c r="E60" s="1795" t="s">
        <v>75</v>
      </c>
      <c r="F60" s="1796"/>
      <c r="G60" s="1797" t="s">
        <v>284</v>
      </c>
      <c r="H60" s="1804" t="s">
        <v>344</v>
      </c>
      <c r="I60" s="1798" t="s">
        <v>43</v>
      </c>
      <c r="J60" s="1798" t="s">
        <v>43</v>
      </c>
      <c r="K60" s="1798" t="s">
        <v>44</v>
      </c>
      <c r="L60" s="1805">
        <v>1990</v>
      </c>
      <c r="M60" s="1796" t="s">
        <v>43</v>
      </c>
      <c r="N60" s="1796"/>
      <c r="O60" s="1796" t="s">
        <v>345</v>
      </c>
      <c r="P60" s="1800">
        <v>1</v>
      </c>
      <c r="Q60" s="1801">
        <v>2100000</v>
      </c>
      <c r="R60" s="1796"/>
      <c r="S60" s="1791">
        <f t="shared" si="4"/>
        <v>2100000</v>
      </c>
      <c r="T60" s="1802" t="s">
        <v>961</v>
      </c>
      <c r="U60" s="1794">
        <v>1</v>
      </c>
      <c r="V60" s="1755">
        <f t="shared" si="1"/>
        <v>2100000</v>
      </c>
      <c r="W60" s="1794" t="s">
        <v>1398</v>
      </c>
      <c r="X60" s="1802" t="s">
        <v>961</v>
      </c>
      <c r="Y60" s="1803">
        <f t="shared" si="5"/>
        <v>0</v>
      </c>
      <c r="Z60" s="1781" t="b">
        <f t="shared" si="3"/>
        <v>1</v>
      </c>
    </row>
    <row r="61" spans="2:26" s="772" customFormat="1" ht="24.95" customHeight="1">
      <c r="B61" s="1988">
        <v>36</v>
      </c>
      <c r="C61" s="1989"/>
      <c r="D61" s="776" t="s">
        <v>297</v>
      </c>
      <c r="E61" s="816" t="s">
        <v>346</v>
      </c>
      <c r="F61" s="776"/>
      <c r="G61" s="777" t="s">
        <v>298</v>
      </c>
      <c r="H61" s="778" t="s">
        <v>299</v>
      </c>
      <c r="I61" s="779" t="s">
        <v>43</v>
      </c>
      <c r="J61" s="779" t="s">
        <v>43</v>
      </c>
      <c r="K61" s="779" t="s">
        <v>190</v>
      </c>
      <c r="L61" s="786">
        <v>1990</v>
      </c>
      <c r="M61" s="776" t="s">
        <v>43</v>
      </c>
      <c r="N61" s="776"/>
      <c r="O61" s="776" t="s">
        <v>45</v>
      </c>
      <c r="P61" s="1768">
        <v>5</v>
      </c>
      <c r="Q61" s="782">
        <v>2000000</v>
      </c>
      <c r="R61" s="778"/>
      <c r="S61" s="774">
        <f t="shared" si="4"/>
        <v>400000</v>
      </c>
      <c r="T61" s="783" t="s">
        <v>1013</v>
      </c>
      <c r="U61" s="775">
        <v>5</v>
      </c>
      <c r="V61" s="784">
        <f t="shared" si="1"/>
        <v>2000000</v>
      </c>
      <c r="W61" s="775"/>
      <c r="X61" s="783" t="s">
        <v>1013</v>
      </c>
      <c r="Y61" s="1775">
        <f t="shared" si="5"/>
        <v>0</v>
      </c>
      <c r="Z61" s="772" t="b">
        <f t="shared" si="3"/>
        <v>1</v>
      </c>
    </row>
    <row r="62" spans="2:26" s="1781" customFormat="1" ht="24.95" customHeight="1">
      <c r="B62" s="2038">
        <v>37</v>
      </c>
      <c r="C62" s="2039"/>
      <c r="D62" s="1796" t="s">
        <v>297</v>
      </c>
      <c r="E62" s="1795" t="s">
        <v>347</v>
      </c>
      <c r="F62" s="1796"/>
      <c r="G62" s="1797" t="s">
        <v>298</v>
      </c>
      <c r="H62" s="1804" t="s">
        <v>299</v>
      </c>
      <c r="I62" s="1798" t="s">
        <v>43</v>
      </c>
      <c r="J62" s="1798" t="s">
        <v>43</v>
      </c>
      <c r="K62" s="1798" t="s">
        <v>190</v>
      </c>
      <c r="L62" s="1805">
        <v>1990</v>
      </c>
      <c r="M62" s="1796" t="s">
        <v>43</v>
      </c>
      <c r="N62" s="1796"/>
      <c r="O62" s="1796" t="s">
        <v>242</v>
      </c>
      <c r="P62" s="1800">
        <v>3</v>
      </c>
      <c r="Q62" s="1801">
        <v>1200000</v>
      </c>
      <c r="R62" s="1804"/>
      <c r="S62" s="1791">
        <f t="shared" si="4"/>
        <v>400000</v>
      </c>
      <c r="T62" s="1802" t="s">
        <v>1001</v>
      </c>
      <c r="U62" s="1794">
        <v>3</v>
      </c>
      <c r="V62" s="1755">
        <f t="shared" si="1"/>
        <v>1200000</v>
      </c>
      <c r="W62" s="1794"/>
      <c r="X62" s="1802" t="s">
        <v>1001</v>
      </c>
      <c r="Y62" s="1803">
        <f t="shared" si="5"/>
        <v>0</v>
      </c>
      <c r="Z62" s="1781" t="b">
        <f t="shared" si="3"/>
        <v>1</v>
      </c>
    </row>
    <row r="63" spans="2:26" s="1779" customFormat="1" ht="24.95" customHeight="1">
      <c r="B63" s="1988">
        <v>38</v>
      </c>
      <c r="C63" s="1989"/>
      <c r="D63" s="776" t="s">
        <v>251</v>
      </c>
      <c r="E63" s="816" t="s">
        <v>348</v>
      </c>
      <c r="F63" s="776"/>
      <c r="G63" s="777" t="s">
        <v>253</v>
      </c>
      <c r="H63" s="779" t="s">
        <v>43</v>
      </c>
      <c r="I63" s="779" t="s">
        <v>43</v>
      </c>
      <c r="J63" s="779" t="s">
        <v>89</v>
      </c>
      <c r="K63" s="779" t="s">
        <v>190</v>
      </c>
      <c r="L63" s="786">
        <v>1990</v>
      </c>
      <c r="M63" s="776" t="s">
        <v>43</v>
      </c>
      <c r="N63" s="776"/>
      <c r="O63" s="776" t="s">
        <v>45</v>
      </c>
      <c r="P63" s="1768">
        <v>8</v>
      </c>
      <c r="Q63" s="782">
        <v>400000</v>
      </c>
      <c r="R63" s="778"/>
      <c r="S63" s="774">
        <f t="shared" si="4"/>
        <v>50000</v>
      </c>
      <c r="T63" s="783" t="s">
        <v>946</v>
      </c>
      <c r="U63" s="775">
        <v>8</v>
      </c>
      <c r="V63" s="784">
        <f t="shared" si="1"/>
        <v>400000</v>
      </c>
      <c r="W63" s="1812"/>
      <c r="X63" s="783" t="s">
        <v>946</v>
      </c>
      <c r="Y63" s="1775">
        <f t="shared" si="5"/>
        <v>0</v>
      </c>
      <c r="Z63" s="772" t="b">
        <f t="shared" si="3"/>
        <v>1</v>
      </c>
    </row>
    <row r="64" spans="2:26" s="1814" customFormat="1" ht="24.95" customHeight="1">
      <c r="B64" s="2038">
        <v>39</v>
      </c>
      <c r="C64" s="2039"/>
      <c r="D64" s="1796" t="s">
        <v>191</v>
      </c>
      <c r="E64" s="1795" t="s">
        <v>47</v>
      </c>
      <c r="F64" s="1796"/>
      <c r="G64" s="1797" t="s">
        <v>192</v>
      </c>
      <c r="H64" s="1804" t="s">
        <v>350</v>
      </c>
      <c r="I64" s="1798" t="s">
        <v>43</v>
      </c>
      <c r="J64" s="1796"/>
      <c r="K64" s="1798" t="s">
        <v>186</v>
      </c>
      <c r="L64" s="1805">
        <v>1990</v>
      </c>
      <c r="M64" s="1796"/>
      <c r="N64" s="1796"/>
      <c r="O64" s="1796" t="s">
        <v>345</v>
      </c>
      <c r="P64" s="1800">
        <v>1</v>
      </c>
      <c r="Q64" s="1801">
        <v>100000</v>
      </c>
      <c r="R64" s="1796"/>
      <c r="S64" s="1791">
        <f>Q64/P64</f>
        <v>100000</v>
      </c>
      <c r="T64" s="1802" t="s">
        <v>931</v>
      </c>
      <c r="U64" s="1794">
        <v>1</v>
      </c>
      <c r="V64" s="1755">
        <f t="shared" si="1"/>
        <v>100000</v>
      </c>
      <c r="W64" s="1813"/>
      <c r="X64" s="1802" t="s">
        <v>931</v>
      </c>
      <c r="Y64" s="1803">
        <f>P64-U64</f>
        <v>0</v>
      </c>
      <c r="Z64" s="1781" t="b">
        <f t="shared" si="3"/>
        <v>1</v>
      </c>
    </row>
    <row r="65" spans="1:27" s="1779" customFormat="1" ht="24.95" customHeight="1">
      <c r="B65" s="1990">
        <v>40</v>
      </c>
      <c r="C65" s="1991"/>
      <c r="D65" s="776" t="s">
        <v>191</v>
      </c>
      <c r="E65" s="816" t="s">
        <v>75</v>
      </c>
      <c r="F65" s="776"/>
      <c r="G65" s="777" t="s">
        <v>192</v>
      </c>
      <c r="H65" s="778" t="s">
        <v>350</v>
      </c>
      <c r="I65" s="779" t="s">
        <v>43</v>
      </c>
      <c r="J65" s="776"/>
      <c r="K65" s="779" t="s">
        <v>190</v>
      </c>
      <c r="L65" s="786">
        <v>1990</v>
      </c>
      <c r="M65" s="776"/>
      <c r="N65" s="776"/>
      <c r="O65" s="776" t="s">
        <v>45</v>
      </c>
      <c r="P65" s="1768">
        <v>1</v>
      </c>
      <c r="Q65" s="782">
        <v>100000</v>
      </c>
      <c r="R65" s="776"/>
      <c r="S65" s="774">
        <f t="shared" ref="S65:S103" si="6">Q65/P65</f>
        <v>100000</v>
      </c>
      <c r="T65" s="783" t="s">
        <v>1008</v>
      </c>
      <c r="U65" s="775">
        <v>2</v>
      </c>
      <c r="V65" s="784">
        <f t="shared" si="1"/>
        <v>200000</v>
      </c>
      <c r="W65" s="1812"/>
      <c r="X65" s="783" t="s">
        <v>1008</v>
      </c>
      <c r="Y65" s="1775">
        <f t="shared" ref="Y65:Y103" si="7">P65-U65</f>
        <v>-1</v>
      </c>
      <c r="Z65" s="772" t="b">
        <f t="shared" si="3"/>
        <v>0</v>
      </c>
    </row>
    <row r="66" spans="1:27" s="805" customFormat="1" ht="24.95" customHeight="1">
      <c r="A66" s="787"/>
      <c r="B66" s="788"/>
      <c r="C66" s="788"/>
      <c r="D66" s="789"/>
      <c r="E66" s="1679"/>
      <c r="F66" s="789"/>
      <c r="G66" s="790"/>
      <c r="H66" s="791"/>
      <c r="I66" s="791"/>
      <c r="J66" s="791"/>
      <c r="K66" s="791"/>
      <c r="L66" s="804"/>
      <c r="M66" s="2032" t="s">
        <v>1082</v>
      </c>
      <c r="N66" s="2033"/>
      <c r="O66" s="2034"/>
      <c r="P66" s="1806">
        <f>SUM(P45:P65)</f>
        <v>66</v>
      </c>
      <c r="Q66" s="1756">
        <f>SUM(Q45:Q65)</f>
        <v>27560000</v>
      </c>
      <c r="R66" s="1807"/>
      <c r="S66" s="795"/>
      <c r="T66" s="1808" t="s">
        <v>1082</v>
      </c>
      <c r="U66" s="1806">
        <f>SUM(U45:U65)</f>
        <v>71</v>
      </c>
      <c r="V66" s="1756">
        <f>SUM(V45:V65)</f>
        <v>29060000</v>
      </c>
      <c r="X66" s="1808" t="s">
        <v>1082</v>
      </c>
      <c r="Y66" s="797"/>
      <c r="Z66" s="787"/>
    </row>
    <row r="67" spans="1:27" s="805" customFormat="1" ht="13.5" customHeight="1">
      <c r="A67" s="787"/>
      <c r="B67" s="797"/>
      <c r="C67" s="797"/>
      <c r="D67" s="787"/>
      <c r="E67" s="1707"/>
      <c r="F67" s="787"/>
      <c r="G67" s="1708"/>
      <c r="H67" s="1709"/>
      <c r="I67" s="1709"/>
      <c r="J67" s="1709"/>
      <c r="K67" s="1709"/>
      <c r="L67" s="1815"/>
      <c r="M67" s="1773"/>
      <c r="N67" s="1773"/>
      <c r="O67" s="1773"/>
      <c r="P67" s="798"/>
      <c r="Q67" s="799"/>
      <c r="R67" s="787"/>
      <c r="S67" s="796"/>
      <c r="T67" s="1709"/>
      <c r="U67" s="787"/>
      <c r="V67" s="796"/>
      <c r="X67" s="1709"/>
      <c r="Y67" s="797"/>
      <c r="Z67" s="787"/>
    </row>
    <row r="68" spans="1:27" s="764" customFormat="1" ht="17.25" customHeight="1">
      <c r="A68" s="1545"/>
      <c r="B68" s="2030" t="s">
        <v>10</v>
      </c>
      <c r="C68" s="2045"/>
      <c r="D68" s="2045"/>
      <c r="E68" s="2045"/>
      <c r="F68" s="2031"/>
      <c r="G68" s="2030" t="s">
        <v>11</v>
      </c>
      <c r="H68" s="2045"/>
      <c r="I68" s="2031"/>
      <c r="J68" s="2027" t="s">
        <v>15</v>
      </c>
      <c r="K68" s="2027" t="s">
        <v>13</v>
      </c>
      <c r="L68" s="2027" t="s">
        <v>700</v>
      </c>
      <c r="M68" s="2027" t="s">
        <v>701</v>
      </c>
      <c r="N68" s="2027" t="s">
        <v>16</v>
      </c>
      <c r="O68" s="2027" t="s">
        <v>702</v>
      </c>
      <c r="P68" s="2041" t="s">
        <v>12</v>
      </c>
      <c r="Q68" s="2042"/>
      <c r="R68" s="2027" t="s">
        <v>17</v>
      </c>
      <c r="S68" s="763"/>
      <c r="T68" s="2027" t="s">
        <v>1022</v>
      </c>
      <c r="U68" s="2056" t="s">
        <v>1023</v>
      </c>
      <c r="V68" s="2056" t="s">
        <v>1081</v>
      </c>
      <c r="W68" s="2056" t="s">
        <v>732</v>
      </c>
      <c r="X68" s="2027" t="s">
        <v>1022</v>
      </c>
      <c r="Y68" s="2056" t="s">
        <v>1025</v>
      </c>
      <c r="Z68" s="1545"/>
      <c r="AA68" s="1545"/>
    </row>
    <row r="69" spans="1:27" s="764" customFormat="1" ht="29.25" customHeight="1">
      <c r="A69" s="1545"/>
      <c r="B69" s="2041" t="s">
        <v>18</v>
      </c>
      <c r="C69" s="2042"/>
      <c r="D69" s="2027" t="s">
        <v>19</v>
      </c>
      <c r="E69" s="2041" t="s">
        <v>20</v>
      </c>
      <c r="F69" s="2042"/>
      <c r="G69" s="2027" t="s">
        <v>21</v>
      </c>
      <c r="H69" s="2027" t="s">
        <v>14</v>
      </c>
      <c r="I69" s="2027" t="s">
        <v>505</v>
      </c>
      <c r="J69" s="2028"/>
      <c r="K69" s="2028"/>
      <c r="L69" s="2028"/>
      <c r="M69" s="2028"/>
      <c r="N69" s="2028"/>
      <c r="O69" s="2028"/>
      <c r="P69" s="2043"/>
      <c r="Q69" s="2044"/>
      <c r="R69" s="2028"/>
      <c r="S69" s="763"/>
      <c r="T69" s="2028"/>
      <c r="U69" s="2057"/>
      <c r="V69" s="2057"/>
      <c r="W69" s="2057"/>
      <c r="X69" s="2028"/>
      <c r="Y69" s="2057"/>
      <c r="Z69" s="1545"/>
      <c r="AA69" s="1545"/>
    </row>
    <row r="70" spans="1:27" s="764" customFormat="1" ht="29.25" customHeight="1">
      <c r="A70" s="1545"/>
      <c r="B70" s="2043"/>
      <c r="C70" s="2044"/>
      <c r="D70" s="2029"/>
      <c r="E70" s="2043"/>
      <c r="F70" s="2044"/>
      <c r="G70" s="2029"/>
      <c r="H70" s="2029"/>
      <c r="I70" s="2029"/>
      <c r="J70" s="2029"/>
      <c r="K70" s="2029"/>
      <c r="L70" s="2029"/>
      <c r="M70" s="2029"/>
      <c r="N70" s="2029"/>
      <c r="O70" s="2029"/>
      <c r="P70" s="1776" t="s">
        <v>22</v>
      </c>
      <c r="Q70" s="1752" t="s">
        <v>23</v>
      </c>
      <c r="R70" s="2029"/>
      <c r="S70" s="763"/>
      <c r="T70" s="2029"/>
      <c r="U70" s="2058"/>
      <c r="V70" s="2058"/>
      <c r="W70" s="2058"/>
      <c r="X70" s="2029"/>
      <c r="Y70" s="2058"/>
      <c r="Z70" s="1545"/>
      <c r="AA70" s="1545"/>
    </row>
    <row r="71" spans="1:27" s="764" customFormat="1" ht="12.75" customHeight="1">
      <c r="A71" s="1545"/>
      <c r="B71" s="2030" t="s">
        <v>24</v>
      </c>
      <c r="C71" s="2031"/>
      <c r="D71" s="1777" t="s">
        <v>25</v>
      </c>
      <c r="E71" s="2030" t="s">
        <v>26</v>
      </c>
      <c r="F71" s="2031"/>
      <c r="G71" s="1776" t="s">
        <v>27</v>
      </c>
      <c r="H71" s="1776" t="s">
        <v>28</v>
      </c>
      <c r="I71" s="1776" t="s">
        <v>29</v>
      </c>
      <c r="J71" s="1776" t="s">
        <v>30</v>
      </c>
      <c r="K71" s="1776" t="s">
        <v>31</v>
      </c>
      <c r="L71" s="1776" t="s">
        <v>32</v>
      </c>
      <c r="M71" s="1776" t="s">
        <v>33</v>
      </c>
      <c r="N71" s="1776" t="s">
        <v>34</v>
      </c>
      <c r="O71" s="1776" t="s">
        <v>35</v>
      </c>
      <c r="P71" s="1776" t="s">
        <v>36</v>
      </c>
      <c r="Q71" s="1752" t="s">
        <v>37</v>
      </c>
      <c r="R71" s="1776" t="s">
        <v>38</v>
      </c>
      <c r="S71" s="763"/>
      <c r="T71" s="1778"/>
      <c r="U71" s="1753"/>
      <c r="V71" s="1753"/>
      <c r="W71" s="1753"/>
      <c r="X71" s="1778"/>
      <c r="Y71" s="1753"/>
      <c r="Z71" s="1545"/>
      <c r="AA71" s="1545"/>
    </row>
    <row r="72" spans="1:27" s="764" customFormat="1" ht="4.5" customHeight="1">
      <c r="A72" s="1545"/>
      <c r="B72" s="2016"/>
      <c r="C72" s="2017"/>
      <c r="D72" s="2017"/>
      <c r="E72" s="2017"/>
      <c r="F72" s="2017"/>
      <c r="G72" s="2017"/>
      <c r="H72" s="2017"/>
      <c r="I72" s="2017"/>
      <c r="J72" s="2017"/>
      <c r="K72" s="2017"/>
      <c r="L72" s="2017"/>
      <c r="M72" s="2017"/>
      <c r="N72" s="2017"/>
      <c r="O72" s="2017"/>
      <c r="P72" s="2017"/>
      <c r="Q72" s="2017"/>
      <c r="R72" s="2018"/>
      <c r="S72" s="763"/>
      <c r="T72" s="768"/>
      <c r="U72" s="769"/>
      <c r="V72" s="769"/>
      <c r="W72" s="770"/>
      <c r="X72" s="768"/>
      <c r="Y72" s="771"/>
      <c r="Z72" s="1545"/>
      <c r="AA72" s="1545"/>
    </row>
    <row r="73" spans="1:27" s="764" customFormat="1" ht="26.25" customHeight="1">
      <c r="A73" s="1545"/>
      <c r="B73" s="1771"/>
      <c r="C73" s="1772"/>
      <c r="D73" s="800"/>
      <c r="E73" s="1680"/>
      <c r="F73" s="800"/>
      <c r="G73" s="800"/>
      <c r="H73" s="800"/>
      <c r="I73" s="800"/>
      <c r="J73" s="800"/>
      <c r="K73" s="800"/>
      <c r="L73" s="800"/>
      <c r="M73" s="2035" t="s">
        <v>1086</v>
      </c>
      <c r="N73" s="2036"/>
      <c r="O73" s="2037"/>
      <c r="P73" s="1809">
        <f>P66</f>
        <v>66</v>
      </c>
      <c r="Q73" s="1757">
        <f>Q66</f>
        <v>27560000</v>
      </c>
      <c r="R73" s="1810"/>
      <c r="S73" s="802"/>
      <c r="T73" s="1811" t="s">
        <v>1086</v>
      </c>
      <c r="U73" s="1809">
        <f>U66</f>
        <v>71</v>
      </c>
      <c r="V73" s="1757">
        <f>V66</f>
        <v>29060000</v>
      </c>
      <c r="W73" s="776"/>
      <c r="X73" s="1811" t="s">
        <v>1086</v>
      </c>
      <c r="Y73" s="775"/>
      <c r="Z73" s="1545"/>
      <c r="AA73" s="1545"/>
    </row>
    <row r="74" spans="1:27" s="1779" customFormat="1" ht="24.95" customHeight="1">
      <c r="B74" s="2019">
        <v>41</v>
      </c>
      <c r="C74" s="2020"/>
      <c r="D74" s="776" t="s">
        <v>191</v>
      </c>
      <c r="E74" s="816" t="s">
        <v>58</v>
      </c>
      <c r="F74" s="776"/>
      <c r="G74" s="777" t="s">
        <v>192</v>
      </c>
      <c r="H74" s="778" t="s">
        <v>351</v>
      </c>
      <c r="I74" s="779" t="s">
        <v>43</v>
      </c>
      <c r="J74" s="776"/>
      <c r="K74" s="779" t="s">
        <v>190</v>
      </c>
      <c r="L74" s="786">
        <v>1990</v>
      </c>
      <c r="M74" s="776"/>
      <c r="N74" s="776"/>
      <c r="O74" s="776" t="s">
        <v>45</v>
      </c>
      <c r="P74" s="1768">
        <v>1</v>
      </c>
      <c r="Q74" s="782">
        <v>100000</v>
      </c>
      <c r="R74" s="776"/>
      <c r="S74" s="774">
        <f t="shared" si="6"/>
        <v>100000</v>
      </c>
      <c r="T74" s="783" t="s">
        <v>988</v>
      </c>
      <c r="U74" s="775">
        <v>2</v>
      </c>
      <c r="V74" s="784">
        <f t="shared" si="1"/>
        <v>200000</v>
      </c>
      <c r="W74" s="1812"/>
      <c r="X74" s="783" t="s">
        <v>988</v>
      </c>
      <c r="Y74" s="1775">
        <f t="shared" si="7"/>
        <v>-1</v>
      </c>
      <c r="Z74" s="772" t="b">
        <f t="shared" si="3"/>
        <v>0</v>
      </c>
    </row>
    <row r="75" spans="1:27" s="1814" customFormat="1" ht="24.95" customHeight="1">
      <c r="B75" s="2038">
        <v>42</v>
      </c>
      <c r="C75" s="2039"/>
      <c r="D75" s="1796" t="s">
        <v>274</v>
      </c>
      <c r="E75" s="1795" t="s">
        <v>58</v>
      </c>
      <c r="F75" s="1796"/>
      <c r="G75" s="1797" t="s">
        <v>275</v>
      </c>
      <c r="H75" s="1804" t="s">
        <v>352</v>
      </c>
      <c r="I75" s="1798" t="s">
        <v>43</v>
      </c>
      <c r="J75" s="1798" t="s">
        <v>85</v>
      </c>
      <c r="K75" s="1798" t="s">
        <v>190</v>
      </c>
      <c r="L75" s="1805">
        <v>1990</v>
      </c>
      <c r="M75" s="1796" t="s">
        <v>43</v>
      </c>
      <c r="N75" s="1796"/>
      <c r="O75" s="1796" t="s">
        <v>345</v>
      </c>
      <c r="P75" s="1800">
        <v>1</v>
      </c>
      <c r="Q75" s="1801">
        <v>400000</v>
      </c>
      <c r="R75" s="1796"/>
      <c r="S75" s="1791">
        <f t="shared" si="6"/>
        <v>400000</v>
      </c>
      <c r="T75" s="1802" t="s">
        <v>1039</v>
      </c>
      <c r="U75" s="1794">
        <v>1</v>
      </c>
      <c r="V75" s="1755">
        <f t="shared" si="1"/>
        <v>400000</v>
      </c>
      <c r="W75" s="1813"/>
      <c r="X75" s="1802" t="s">
        <v>1039</v>
      </c>
      <c r="Y75" s="1803">
        <f t="shared" si="7"/>
        <v>0</v>
      </c>
      <c r="Z75" s="1781" t="b">
        <f t="shared" si="3"/>
        <v>1</v>
      </c>
    </row>
    <row r="76" spans="1:27" s="1779" customFormat="1" ht="24.95" customHeight="1">
      <c r="B76" s="1988">
        <v>43</v>
      </c>
      <c r="C76" s="1989"/>
      <c r="D76" s="776" t="s">
        <v>353</v>
      </c>
      <c r="E76" s="816" t="s">
        <v>47</v>
      </c>
      <c r="F76" s="776"/>
      <c r="G76" s="777" t="s">
        <v>354</v>
      </c>
      <c r="H76" s="779" t="s">
        <v>42</v>
      </c>
      <c r="I76" s="779" t="s">
        <v>43</v>
      </c>
      <c r="J76" s="779" t="s">
        <v>85</v>
      </c>
      <c r="K76" s="779" t="s">
        <v>190</v>
      </c>
      <c r="L76" s="786">
        <v>1990</v>
      </c>
      <c r="M76" s="776" t="s">
        <v>43</v>
      </c>
      <c r="N76" s="776"/>
      <c r="O76" s="776" t="s">
        <v>45</v>
      </c>
      <c r="P76" s="1768">
        <v>1</v>
      </c>
      <c r="Q76" s="782">
        <v>50000</v>
      </c>
      <c r="R76" s="776"/>
      <c r="S76" s="774">
        <f t="shared" si="6"/>
        <v>50000</v>
      </c>
      <c r="T76" s="783" t="s">
        <v>947</v>
      </c>
      <c r="U76" s="775">
        <v>1</v>
      </c>
      <c r="V76" s="784">
        <f t="shared" si="1"/>
        <v>50000</v>
      </c>
      <c r="W76" s="1812"/>
      <c r="X76" s="783" t="s">
        <v>947</v>
      </c>
      <c r="Y76" s="1775">
        <f t="shared" si="7"/>
        <v>0</v>
      </c>
      <c r="Z76" s="772" t="b">
        <f t="shared" si="3"/>
        <v>1</v>
      </c>
    </row>
    <row r="77" spans="1:27" s="1779" customFormat="1" ht="24.95" customHeight="1">
      <c r="B77" s="1988">
        <v>44</v>
      </c>
      <c r="C77" s="1989"/>
      <c r="D77" s="776" t="s">
        <v>353</v>
      </c>
      <c r="E77" s="816" t="s">
        <v>158</v>
      </c>
      <c r="F77" s="776"/>
      <c r="G77" s="777" t="s">
        <v>354</v>
      </c>
      <c r="H77" s="779" t="s">
        <v>42</v>
      </c>
      <c r="I77" s="779" t="s">
        <v>43</v>
      </c>
      <c r="J77" s="779" t="s">
        <v>89</v>
      </c>
      <c r="K77" s="779" t="s">
        <v>190</v>
      </c>
      <c r="L77" s="786">
        <v>1990</v>
      </c>
      <c r="M77" s="776" t="s">
        <v>43</v>
      </c>
      <c r="N77" s="776"/>
      <c r="O77" s="776" t="s">
        <v>45</v>
      </c>
      <c r="P77" s="1768">
        <v>6</v>
      </c>
      <c r="Q77" s="782">
        <v>300000</v>
      </c>
      <c r="R77" s="778"/>
      <c r="S77" s="774">
        <f t="shared" si="6"/>
        <v>50000</v>
      </c>
      <c r="T77" s="783" t="s">
        <v>948</v>
      </c>
      <c r="U77" s="775">
        <v>6</v>
      </c>
      <c r="V77" s="784">
        <f t="shared" si="1"/>
        <v>300000</v>
      </c>
      <c r="W77" s="1812"/>
      <c r="X77" s="783" t="s">
        <v>948</v>
      </c>
      <c r="Y77" s="1775">
        <f t="shared" si="7"/>
        <v>0</v>
      </c>
      <c r="Z77" s="772" t="b">
        <f t="shared" si="3"/>
        <v>1</v>
      </c>
    </row>
    <row r="78" spans="1:27" s="1814" customFormat="1" ht="24.95" customHeight="1">
      <c r="B78" s="2038">
        <v>45</v>
      </c>
      <c r="C78" s="2039"/>
      <c r="D78" s="1796" t="s">
        <v>353</v>
      </c>
      <c r="E78" s="1795" t="s">
        <v>161</v>
      </c>
      <c r="F78" s="1796"/>
      <c r="G78" s="1797" t="s">
        <v>354</v>
      </c>
      <c r="H78" s="1798" t="s">
        <v>42</v>
      </c>
      <c r="I78" s="1798" t="s">
        <v>43</v>
      </c>
      <c r="J78" s="1798" t="s">
        <v>85</v>
      </c>
      <c r="K78" s="1798" t="s">
        <v>190</v>
      </c>
      <c r="L78" s="1805">
        <v>1990</v>
      </c>
      <c r="M78" s="1796" t="s">
        <v>43</v>
      </c>
      <c r="N78" s="1796"/>
      <c r="O78" s="1796" t="s">
        <v>345</v>
      </c>
      <c r="P78" s="1800">
        <v>1</v>
      </c>
      <c r="Q78" s="1801">
        <v>50000</v>
      </c>
      <c r="R78" s="1796"/>
      <c r="S78" s="1791">
        <f t="shared" si="6"/>
        <v>50000</v>
      </c>
      <c r="T78" s="1802" t="s">
        <v>1039</v>
      </c>
      <c r="U78" s="1794">
        <v>1</v>
      </c>
      <c r="V78" s="1755">
        <f t="shared" si="1"/>
        <v>50000</v>
      </c>
      <c r="W78" s="1813"/>
      <c r="X78" s="1802" t="s">
        <v>1039</v>
      </c>
      <c r="Y78" s="1803">
        <f t="shared" si="7"/>
        <v>0</v>
      </c>
      <c r="Z78" s="1781" t="b">
        <f t="shared" si="3"/>
        <v>1</v>
      </c>
    </row>
    <row r="79" spans="1:27" s="1779" customFormat="1" ht="28.5" customHeight="1">
      <c r="B79" s="1988">
        <v>46</v>
      </c>
      <c r="C79" s="1989"/>
      <c r="D79" s="776" t="s">
        <v>355</v>
      </c>
      <c r="E79" s="816" t="s">
        <v>226</v>
      </c>
      <c r="F79" s="776"/>
      <c r="G79" s="777" t="s">
        <v>88</v>
      </c>
      <c r="H79" s="779" t="s">
        <v>42</v>
      </c>
      <c r="I79" s="779" t="s">
        <v>43</v>
      </c>
      <c r="J79" s="779" t="s">
        <v>89</v>
      </c>
      <c r="K79" s="779" t="s">
        <v>190</v>
      </c>
      <c r="L79" s="786">
        <v>1990</v>
      </c>
      <c r="M79" s="776" t="s">
        <v>43</v>
      </c>
      <c r="N79" s="776"/>
      <c r="O79" s="776" t="s">
        <v>45</v>
      </c>
      <c r="P79" s="1768">
        <v>28</v>
      </c>
      <c r="Q79" s="782">
        <v>1120000</v>
      </c>
      <c r="R79" s="778"/>
      <c r="S79" s="774">
        <f t="shared" si="6"/>
        <v>40000</v>
      </c>
      <c r="T79" s="783" t="s">
        <v>1091</v>
      </c>
      <c r="U79" s="775">
        <v>28</v>
      </c>
      <c r="V79" s="784">
        <f t="shared" si="1"/>
        <v>1120000</v>
      </c>
      <c r="W79" s="1812"/>
      <c r="X79" s="783" t="s">
        <v>1091</v>
      </c>
      <c r="Y79" s="1775">
        <f>P79-U79</f>
        <v>0</v>
      </c>
      <c r="Z79" s="772" t="b">
        <f t="shared" si="3"/>
        <v>1</v>
      </c>
    </row>
    <row r="80" spans="1:27" s="1779" customFormat="1" ht="24.95" customHeight="1">
      <c r="B80" s="1988">
        <v>47</v>
      </c>
      <c r="C80" s="1989"/>
      <c r="D80" s="776" t="s">
        <v>355</v>
      </c>
      <c r="E80" s="816" t="s">
        <v>357</v>
      </c>
      <c r="F80" s="776"/>
      <c r="G80" s="777" t="s">
        <v>88</v>
      </c>
      <c r="H80" s="779" t="s">
        <v>358</v>
      </c>
      <c r="I80" s="779" t="s">
        <v>43</v>
      </c>
      <c r="J80" s="779" t="s">
        <v>89</v>
      </c>
      <c r="K80" s="779" t="s">
        <v>190</v>
      </c>
      <c r="L80" s="786">
        <v>1990</v>
      </c>
      <c r="M80" s="776" t="s">
        <v>43</v>
      </c>
      <c r="N80" s="776"/>
      <c r="O80" s="776" t="s">
        <v>45</v>
      </c>
      <c r="P80" s="1768">
        <v>9</v>
      </c>
      <c r="Q80" s="782">
        <v>360000</v>
      </c>
      <c r="R80" s="778"/>
      <c r="S80" s="774">
        <f t="shared" si="6"/>
        <v>40000</v>
      </c>
      <c r="T80" s="783" t="s">
        <v>1006</v>
      </c>
      <c r="U80" s="775">
        <v>9</v>
      </c>
      <c r="V80" s="784">
        <f t="shared" si="1"/>
        <v>360000</v>
      </c>
      <c r="W80" s="1812"/>
      <c r="X80" s="783" t="s">
        <v>1006</v>
      </c>
      <c r="Y80" s="1775">
        <f t="shared" si="7"/>
        <v>0</v>
      </c>
      <c r="Z80" s="772" t="b">
        <f t="shared" si="3"/>
        <v>1</v>
      </c>
    </row>
    <row r="81" spans="1:27" s="1779" customFormat="1" ht="24.95" customHeight="1">
      <c r="B81" s="1988">
        <v>48</v>
      </c>
      <c r="C81" s="1989"/>
      <c r="D81" s="776" t="s">
        <v>355</v>
      </c>
      <c r="E81" s="816" t="s">
        <v>359</v>
      </c>
      <c r="F81" s="776"/>
      <c r="G81" s="777" t="s">
        <v>88</v>
      </c>
      <c r="H81" s="1816" t="s">
        <v>42</v>
      </c>
      <c r="I81" s="779" t="s">
        <v>43</v>
      </c>
      <c r="J81" s="779" t="s">
        <v>89</v>
      </c>
      <c r="K81" s="779" t="s">
        <v>190</v>
      </c>
      <c r="L81" s="786">
        <v>1990</v>
      </c>
      <c r="M81" s="776" t="s">
        <v>43</v>
      </c>
      <c r="N81" s="776"/>
      <c r="O81" s="776" t="s">
        <v>45</v>
      </c>
      <c r="P81" s="1768">
        <v>4</v>
      </c>
      <c r="Q81" s="782">
        <v>160000</v>
      </c>
      <c r="R81" s="778"/>
      <c r="S81" s="774">
        <f t="shared" si="6"/>
        <v>40000</v>
      </c>
      <c r="T81" s="783" t="s">
        <v>949</v>
      </c>
      <c r="U81" s="775">
        <v>4</v>
      </c>
      <c r="V81" s="784">
        <f t="shared" si="1"/>
        <v>160000</v>
      </c>
      <c r="W81" s="1812"/>
      <c r="X81" s="783" t="s">
        <v>949</v>
      </c>
      <c r="Y81" s="1775">
        <f t="shared" si="7"/>
        <v>0</v>
      </c>
      <c r="Z81" s="772" t="b">
        <f t="shared" si="3"/>
        <v>1</v>
      </c>
    </row>
    <row r="82" spans="1:27" s="1779" customFormat="1" ht="24.95" customHeight="1">
      <c r="B82" s="1988">
        <v>49</v>
      </c>
      <c r="C82" s="1989"/>
      <c r="D82" s="776" t="s">
        <v>355</v>
      </c>
      <c r="E82" s="816" t="s">
        <v>360</v>
      </c>
      <c r="F82" s="776"/>
      <c r="G82" s="777" t="s">
        <v>88</v>
      </c>
      <c r="H82" s="779" t="s">
        <v>358</v>
      </c>
      <c r="I82" s="779" t="s">
        <v>43</v>
      </c>
      <c r="J82" s="779" t="s">
        <v>89</v>
      </c>
      <c r="K82" s="779" t="s">
        <v>190</v>
      </c>
      <c r="L82" s="786">
        <v>1990</v>
      </c>
      <c r="M82" s="776" t="s">
        <v>43</v>
      </c>
      <c r="N82" s="776"/>
      <c r="O82" s="776" t="s">
        <v>45</v>
      </c>
      <c r="P82" s="1768">
        <v>1</v>
      </c>
      <c r="Q82" s="782">
        <v>40000</v>
      </c>
      <c r="R82" s="776"/>
      <c r="S82" s="774">
        <f t="shared" si="6"/>
        <v>40000</v>
      </c>
      <c r="T82" s="783" t="s">
        <v>990</v>
      </c>
      <c r="U82" s="775">
        <v>1</v>
      </c>
      <c r="V82" s="784">
        <f t="shared" si="1"/>
        <v>40000</v>
      </c>
      <c r="W82" s="1812"/>
      <c r="X82" s="783" t="s">
        <v>990</v>
      </c>
      <c r="Y82" s="1775">
        <f t="shared" si="7"/>
        <v>0</v>
      </c>
      <c r="Z82" s="772" t="b">
        <f t="shared" si="3"/>
        <v>1</v>
      </c>
    </row>
    <row r="83" spans="1:27" s="1779" customFormat="1" ht="24.95" customHeight="1">
      <c r="B83" s="1988">
        <v>50</v>
      </c>
      <c r="C83" s="1989"/>
      <c r="D83" s="776" t="s">
        <v>355</v>
      </c>
      <c r="E83" s="816" t="s">
        <v>361</v>
      </c>
      <c r="F83" s="776"/>
      <c r="G83" s="777" t="s">
        <v>88</v>
      </c>
      <c r="H83" s="779" t="s">
        <v>42</v>
      </c>
      <c r="I83" s="779" t="s">
        <v>43</v>
      </c>
      <c r="J83" s="779" t="s">
        <v>89</v>
      </c>
      <c r="K83" s="779" t="s">
        <v>190</v>
      </c>
      <c r="L83" s="786">
        <v>1990</v>
      </c>
      <c r="M83" s="776" t="s">
        <v>43</v>
      </c>
      <c r="N83" s="776"/>
      <c r="O83" s="776" t="s">
        <v>45</v>
      </c>
      <c r="P83" s="1768">
        <v>12</v>
      </c>
      <c r="Q83" s="782">
        <v>480000</v>
      </c>
      <c r="R83" s="778"/>
      <c r="S83" s="774">
        <f t="shared" si="6"/>
        <v>40000</v>
      </c>
      <c r="T83" s="783" t="s">
        <v>1092</v>
      </c>
      <c r="U83" s="775">
        <v>12</v>
      </c>
      <c r="V83" s="784">
        <f t="shared" si="1"/>
        <v>480000</v>
      </c>
      <c r="W83" s="1812"/>
      <c r="X83" s="783" t="s">
        <v>1092</v>
      </c>
      <c r="Y83" s="1775">
        <f t="shared" si="7"/>
        <v>0</v>
      </c>
      <c r="Z83" s="772" t="b">
        <f t="shared" si="3"/>
        <v>1</v>
      </c>
    </row>
    <row r="84" spans="1:27" s="1779" customFormat="1" ht="24.95" customHeight="1">
      <c r="B84" s="1988">
        <v>51</v>
      </c>
      <c r="C84" s="1989"/>
      <c r="D84" s="776" t="s">
        <v>355</v>
      </c>
      <c r="E84" s="816" t="s">
        <v>362</v>
      </c>
      <c r="F84" s="776"/>
      <c r="G84" s="777" t="s">
        <v>88</v>
      </c>
      <c r="H84" s="779" t="s">
        <v>42</v>
      </c>
      <c r="I84" s="779" t="s">
        <v>43</v>
      </c>
      <c r="J84" s="779" t="s">
        <v>89</v>
      </c>
      <c r="K84" s="779" t="s">
        <v>190</v>
      </c>
      <c r="L84" s="786">
        <v>1990</v>
      </c>
      <c r="M84" s="776" t="s">
        <v>43</v>
      </c>
      <c r="N84" s="776"/>
      <c r="O84" s="776" t="s">
        <v>45</v>
      </c>
      <c r="P84" s="1768">
        <v>4</v>
      </c>
      <c r="Q84" s="782">
        <v>160000</v>
      </c>
      <c r="R84" s="778"/>
      <c r="S84" s="774">
        <f t="shared" si="6"/>
        <v>40000</v>
      </c>
      <c r="T84" s="783" t="s">
        <v>950</v>
      </c>
      <c r="U84" s="775">
        <v>4</v>
      </c>
      <c r="V84" s="784">
        <f t="shared" si="1"/>
        <v>160000</v>
      </c>
      <c r="W84" s="1812"/>
      <c r="X84" s="783" t="s">
        <v>950</v>
      </c>
      <c r="Y84" s="1775">
        <f t="shared" si="7"/>
        <v>0</v>
      </c>
      <c r="Z84" s="772" t="b">
        <f t="shared" si="3"/>
        <v>1</v>
      </c>
    </row>
    <row r="85" spans="1:27" s="1779" customFormat="1" ht="24.95" customHeight="1">
      <c r="B85" s="1988">
        <v>52</v>
      </c>
      <c r="C85" s="1989"/>
      <c r="D85" s="776" t="s">
        <v>363</v>
      </c>
      <c r="E85" s="816" t="s">
        <v>52</v>
      </c>
      <c r="F85" s="776"/>
      <c r="G85" s="777" t="s">
        <v>364</v>
      </c>
      <c r="H85" s="779" t="s">
        <v>42</v>
      </c>
      <c r="I85" s="779" t="s">
        <v>43</v>
      </c>
      <c r="J85" s="779" t="s">
        <v>160</v>
      </c>
      <c r="K85" s="779" t="s">
        <v>272</v>
      </c>
      <c r="L85" s="786">
        <v>1990</v>
      </c>
      <c r="M85" s="776" t="s">
        <v>43</v>
      </c>
      <c r="N85" s="776"/>
      <c r="O85" s="776" t="s">
        <v>45</v>
      </c>
      <c r="P85" s="1768">
        <v>4</v>
      </c>
      <c r="Q85" s="782">
        <v>200000</v>
      </c>
      <c r="R85" s="778"/>
      <c r="S85" s="774">
        <f t="shared" si="6"/>
        <v>50000</v>
      </c>
      <c r="T85" s="783" t="s">
        <v>1093</v>
      </c>
      <c r="U85" s="775">
        <v>4</v>
      </c>
      <c r="V85" s="784">
        <f t="shared" si="1"/>
        <v>200000</v>
      </c>
      <c r="W85" s="1812"/>
      <c r="X85" s="783" t="s">
        <v>1093</v>
      </c>
      <c r="Y85" s="1775">
        <f t="shared" si="7"/>
        <v>0</v>
      </c>
      <c r="Z85" s="772" t="b">
        <f t="shared" si="3"/>
        <v>1</v>
      </c>
    </row>
    <row r="86" spans="1:27" s="1779" customFormat="1" ht="24.95" customHeight="1">
      <c r="B86" s="1988">
        <v>53</v>
      </c>
      <c r="C86" s="1989"/>
      <c r="D86" s="776" t="s">
        <v>363</v>
      </c>
      <c r="E86" s="816" t="s">
        <v>220</v>
      </c>
      <c r="F86" s="776"/>
      <c r="G86" s="777" t="s">
        <v>364</v>
      </c>
      <c r="H86" s="779" t="s">
        <v>42</v>
      </c>
      <c r="I86" s="779" t="s">
        <v>43</v>
      </c>
      <c r="J86" s="779" t="s">
        <v>160</v>
      </c>
      <c r="K86" s="779" t="s">
        <v>272</v>
      </c>
      <c r="L86" s="786">
        <v>1990</v>
      </c>
      <c r="M86" s="776" t="s">
        <v>365</v>
      </c>
      <c r="N86" s="776"/>
      <c r="O86" s="776" t="s">
        <v>45</v>
      </c>
      <c r="P86" s="1768">
        <v>1</v>
      </c>
      <c r="Q86" s="782">
        <v>50000</v>
      </c>
      <c r="R86" s="776"/>
      <c r="S86" s="774">
        <f t="shared" si="6"/>
        <v>50000</v>
      </c>
      <c r="T86" s="783" t="s">
        <v>1087</v>
      </c>
      <c r="U86" s="775">
        <v>1</v>
      </c>
      <c r="V86" s="784">
        <f t="shared" si="1"/>
        <v>50000</v>
      </c>
      <c r="W86" s="1812"/>
      <c r="X86" s="783" t="s">
        <v>1087</v>
      </c>
      <c r="Y86" s="1775">
        <f t="shared" si="7"/>
        <v>0</v>
      </c>
      <c r="Z86" s="772" t="b">
        <f t="shared" si="3"/>
        <v>1</v>
      </c>
    </row>
    <row r="87" spans="1:27" s="1779" customFormat="1" ht="24.95" customHeight="1">
      <c r="B87" s="1988">
        <v>54</v>
      </c>
      <c r="C87" s="1989"/>
      <c r="D87" s="776" t="s">
        <v>207</v>
      </c>
      <c r="E87" s="816" t="s">
        <v>47</v>
      </c>
      <c r="F87" s="776"/>
      <c r="G87" s="777" t="s">
        <v>208</v>
      </c>
      <c r="H87" s="1817" t="s">
        <v>366</v>
      </c>
      <c r="I87" s="779" t="s">
        <v>43</v>
      </c>
      <c r="J87" s="779" t="s">
        <v>89</v>
      </c>
      <c r="K87" s="779" t="s">
        <v>190</v>
      </c>
      <c r="L87" s="786">
        <v>1990</v>
      </c>
      <c r="M87" s="776" t="s">
        <v>43</v>
      </c>
      <c r="N87" s="776"/>
      <c r="O87" s="776" t="s">
        <v>45</v>
      </c>
      <c r="P87" s="1768">
        <v>1</v>
      </c>
      <c r="Q87" s="782">
        <v>400000</v>
      </c>
      <c r="R87" s="776"/>
      <c r="S87" s="774">
        <f>Q87/P87</f>
        <v>400000</v>
      </c>
      <c r="T87" s="783" t="s">
        <v>947</v>
      </c>
      <c r="U87" s="775">
        <v>1</v>
      </c>
      <c r="V87" s="784">
        <f t="shared" si="1"/>
        <v>400000</v>
      </c>
      <c r="W87" s="1812"/>
      <c r="X87" s="783" t="s">
        <v>947</v>
      </c>
      <c r="Y87" s="1775">
        <f>P87-U87</f>
        <v>0</v>
      </c>
      <c r="Z87" s="772" t="b">
        <f t="shared" si="3"/>
        <v>1</v>
      </c>
    </row>
    <row r="88" spans="1:27" s="1814" customFormat="1" ht="24.95" customHeight="1">
      <c r="B88" s="2038">
        <v>55</v>
      </c>
      <c r="C88" s="2039"/>
      <c r="D88" s="1796" t="s">
        <v>207</v>
      </c>
      <c r="E88" s="1795" t="s">
        <v>220</v>
      </c>
      <c r="F88" s="1796"/>
      <c r="G88" s="1797" t="s">
        <v>208</v>
      </c>
      <c r="H88" s="1818" t="s">
        <v>366</v>
      </c>
      <c r="I88" s="1798" t="s">
        <v>43</v>
      </c>
      <c r="J88" s="1798" t="s">
        <v>85</v>
      </c>
      <c r="K88" s="1798" t="s">
        <v>190</v>
      </c>
      <c r="L88" s="1805">
        <v>1990</v>
      </c>
      <c r="M88" s="1796" t="s">
        <v>43</v>
      </c>
      <c r="N88" s="1796"/>
      <c r="O88" s="1796" t="s">
        <v>242</v>
      </c>
      <c r="P88" s="1800">
        <v>1</v>
      </c>
      <c r="Q88" s="1801">
        <v>134000</v>
      </c>
      <c r="R88" s="1796"/>
      <c r="S88" s="1791">
        <f t="shared" si="6"/>
        <v>134000</v>
      </c>
      <c r="T88" s="1802" t="s">
        <v>1009</v>
      </c>
      <c r="U88" s="1794">
        <v>1</v>
      </c>
      <c r="V88" s="1755">
        <f t="shared" si="1"/>
        <v>134000</v>
      </c>
      <c r="W88" s="1813"/>
      <c r="X88" s="1802" t="s">
        <v>1009</v>
      </c>
      <c r="Y88" s="1803">
        <f t="shared" si="7"/>
        <v>0</v>
      </c>
      <c r="Z88" s="1781" t="b">
        <f t="shared" si="3"/>
        <v>1</v>
      </c>
    </row>
    <row r="89" spans="1:27" s="1814" customFormat="1" ht="24.95" customHeight="1">
      <c r="B89" s="2038">
        <v>56</v>
      </c>
      <c r="C89" s="2039"/>
      <c r="D89" s="1796" t="s">
        <v>207</v>
      </c>
      <c r="E89" s="1795" t="s">
        <v>367</v>
      </c>
      <c r="F89" s="1796"/>
      <c r="G89" s="1797" t="s">
        <v>208</v>
      </c>
      <c r="H89" s="1819" t="s">
        <v>42</v>
      </c>
      <c r="I89" s="1798" t="s">
        <v>43</v>
      </c>
      <c r="J89" s="1798" t="s">
        <v>368</v>
      </c>
      <c r="K89" s="1798" t="s">
        <v>272</v>
      </c>
      <c r="L89" s="1805">
        <v>1990</v>
      </c>
      <c r="M89" s="1796" t="s">
        <v>43</v>
      </c>
      <c r="N89" s="1796"/>
      <c r="O89" s="1796" t="s">
        <v>242</v>
      </c>
      <c r="P89" s="1800">
        <v>2</v>
      </c>
      <c r="Q89" s="1801">
        <v>20000</v>
      </c>
      <c r="R89" s="1804"/>
      <c r="S89" s="1791">
        <f t="shared" si="6"/>
        <v>10000</v>
      </c>
      <c r="T89" s="1802" t="s">
        <v>953</v>
      </c>
      <c r="U89" s="1794">
        <v>2</v>
      </c>
      <c r="V89" s="1755">
        <f t="shared" si="1"/>
        <v>20000</v>
      </c>
      <c r="W89" s="1813"/>
      <c r="X89" s="1802" t="s">
        <v>953</v>
      </c>
      <c r="Y89" s="1803">
        <f t="shared" si="7"/>
        <v>0</v>
      </c>
      <c r="Z89" s="1781" t="b">
        <f t="shared" si="3"/>
        <v>1</v>
      </c>
    </row>
    <row r="90" spans="1:27" s="1779" customFormat="1" ht="24.95" customHeight="1">
      <c r="B90" s="1988">
        <v>57</v>
      </c>
      <c r="C90" s="1989"/>
      <c r="D90" s="776" t="s">
        <v>207</v>
      </c>
      <c r="E90" s="816" t="s">
        <v>369</v>
      </c>
      <c r="F90" s="776"/>
      <c r="G90" s="777" t="s">
        <v>208</v>
      </c>
      <c r="H90" s="1722" t="s">
        <v>370</v>
      </c>
      <c r="I90" s="779" t="s">
        <v>43</v>
      </c>
      <c r="J90" s="779" t="s">
        <v>85</v>
      </c>
      <c r="K90" s="779" t="s">
        <v>190</v>
      </c>
      <c r="L90" s="786">
        <v>1990</v>
      </c>
      <c r="M90" s="776" t="s">
        <v>43</v>
      </c>
      <c r="N90" s="776"/>
      <c r="O90" s="776" t="s">
        <v>45</v>
      </c>
      <c r="P90" s="1768">
        <v>6</v>
      </c>
      <c r="Q90" s="782">
        <v>360000</v>
      </c>
      <c r="R90" s="778"/>
      <c r="S90" s="774">
        <f t="shared" si="6"/>
        <v>60000</v>
      </c>
      <c r="T90" s="783" t="s">
        <v>1012</v>
      </c>
      <c r="U90" s="775">
        <v>6</v>
      </c>
      <c r="V90" s="784">
        <f t="shared" si="1"/>
        <v>360000</v>
      </c>
      <c r="W90" s="1812"/>
      <c r="X90" s="783" t="s">
        <v>1012</v>
      </c>
      <c r="Y90" s="1775">
        <f t="shared" si="7"/>
        <v>0</v>
      </c>
      <c r="Z90" s="772" t="b">
        <f t="shared" si="3"/>
        <v>1</v>
      </c>
    </row>
    <row r="91" spans="1:27" s="1779" customFormat="1" ht="24.95" customHeight="1">
      <c r="B91" s="1988">
        <v>58</v>
      </c>
      <c r="C91" s="1989"/>
      <c r="D91" s="776" t="s">
        <v>207</v>
      </c>
      <c r="E91" s="816" t="s">
        <v>371</v>
      </c>
      <c r="F91" s="776"/>
      <c r="G91" s="777" t="s">
        <v>208</v>
      </c>
      <c r="H91" s="1817" t="s">
        <v>372</v>
      </c>
      <c r="I91" s="779" t="s">
        <v>43</v>
      </c>
      <c r="J91" s="779" t="s">
        <v>85</v>
      </c>
      <c r="K91" s="779" t="s">
        <v>190</v>
      </c>
      <c r="L91" s="786">
        <v>1990</v>
      </c>
      <c r="M91" s="776" t="s">
        <v>43</v>
      </c>
      <c r="N91" s="776"/>
      <c r="O91" s="776" t="s">
        <v>45</v>
      </c>
      <c r="P91" s="1768">
        <v>4</v>
      </c>
      <c r="Q91" s="782">
        <v>600000</v>
      </c>
      <c r="R91" s="778"/>
      <c r="S91" s="774">
        <f t="shared" si="6"/>
        <v>150000</v>
      </c>
      <c r="T91" s="783" t="s">
        <v>954</v>
      </c>
      <c r="U91" s="775">
        <v>4</v>
      </c>
      <c r="V91" s="784">
        <f t="shared" si="1"/>
        <v>600000</v>
      </c>
      <c r="W91" s="1812"/>
      <c r="X91" s="783" t="s">
        <v>954</v>
      </c>
      <c r="Y91" s="1775">
        <f t="shared" si="7"/>
        <v>0</v>
      </c>
      <c r="Z91" s="772" t="b">
        <f t="shared" si="3"/>
        <v>1</v>
      </c>
    </row>
    <row r="92" spans="1:27" s="1779" customFormat="1" ht="24.95" customHeight="1">
      <c r="B92" s="1988">
        <v>59</v>
      </c>
      <c r="C92" s="1989"/>
      <c r="D92" s="776" t="s">
        <v>207</v>
      </c>
      <c r="E92" s="816" t="s">
        <v>373</v>
      </c>
      <c r="F92" s="776"/>
      <c r="G92" s="777" t="s">
        <v>208</v>
      </c>
      <c r="H92" s="1722" t="s">
        <v>95</v>
      </c>
      <c r="I92" s="779" t="s">
        <v>43</v>
      </c>
      <c r="J92" s="779" t="s">
        <v>85</v>
      </c>
      <c r="K92" s="779" t="s">
        <v>190</v>
      </c>
      <c r="L92" s="786">
        <v>1990</v>
      </c>
      <c r="M92" s="776" t="s">
        <v>43</v>
      </c>
      <c r="N92" s="776"/>
      <c r="O92" s="776" t="s">
        <v>45</v>
      </c>
      <c r="P92" s="1768">
        <v>1</v>
      </c>
      <c r="Q92" s="782">
        <v>60000</v>
      </c>
      <c r="R92" s="776"/>
      <c r="S92" s="774">
        <f t="shared" si="6"/>
        <v>60000</v>
      </c>
      <c r="T92" s="783" t="s">
        <v>1088</v>
      </c>
      <c r="U92" s="775">
        <v>1</v>
      </c>
      <c r="V92" s="784">
        <f t="shared" si="1"/>
        <v>60000</v>
      </c>
      <c r="W92" s="1812"/>
      <c r="X92" s="783" t="s">
        <v>1088</v>
      </c>
      <c r="Y92" s="1775">
        <f t="shared" si="7"/>
        <v>0</v>
      </c>
      <c r="Z92" s="772" t="b">
        <f t="shared" si="3"/>
        <v>1</v>
      </c>
    </row>
    <row r="93" spans="1:27" s="772" customFormat="1" ht="24.95" customHeight="1">
      <c r="B93" s="1990">
        <v>60</v>
      </c>
      <c r="C93" s="1991"/>
      <c r="D93" s="776" t="s">
        <v>207</v>
      </c>
      <c r="E93" s="816" t="s">
        <v>374</v>
      </c>
      <c r="F93" s="776"/>
      <c r="G93" s="777" t="s">
        <v>208</v>
      </c>
      <c r="H93" s="1817" t="s">
        <v>372</v>
      </c>
      <c r="I93" s="779" t="s">
        <v>43</v>
      </c>
      <c r="J93" s="779" t="s">
        <v>85</v>
      </c>
      <c r="K93" s="779" t="s">
        <v>190</v>
      </c>
      <c r="L93" s="786">
        <v>1990</v>
      </c>
      <c r="M93" s="776" t="s">
        <v>43</v>
      </c>
      <c r="N93" s="776"/>
      <c r="O93" s="776" t="s">
        <v>45</v>
      </c>
      <c r="P93" s="1768">
        <v>1</v>
      </c>
      <c r="Q93" s="782">
        <v>150000</v>
      </c>
      <c r="R93" s="776"/>
      <c r="S93" s="774">
        <f t="shared" si="6"/>
        <v>150000</v>
      </c>
      <c r="T93" s="783" t="s">
        <v>1007</v>
      </c>
      <c r="U93" s="775">
        <v>1</v>
      </c>
      <c r="V93" s="784">
        <f t="shared" si="1"/>
        <v>150000</v>
      </c>
      <c r="W93" s="775"/>
      <c r="X93" s="783" t="s">
        <v>1007</v>
      </c>
      <c r="Y93" s="1775">
        <f t="shared" si="7"/>
        <v>0</v>
      </c>
      <c r="Z93" s="772" t="b">
        <f t="shared" si="3"/>
        <v>1</v>
      </c>
    </row>
    <row r="94" spans="1:27" s="805" customFormat="1" ht="24.95" customHeight="1">
      <c r="A94" s="787"/>
      <c r="B94" s="788"/>
      <c r="C94" s="788"/>
      <c r="D94" s="789"/>
      <c r="E94" s="1679"/>
      <c r="F94" s="789"/>
      <c r="G94" s="790"/>
      <c r="H94" s="791"/>
      <c r="I94" s="791"/>
      <c r="J94" s="791"/>
      <c r="K94" s="791"/>
      <c r="L94" s="804"/>
      <c r="M94" s="2032" t="s">
        <v>1082</v>
      </c>
      <c r="N94" s="2033"/>
      <c r="O94" s="2034"/>
      <c r="P94" s="1806">
        <f>SUM(P73:P93)</f>
        <v>155</v>
      </c>
      <c r="Q94" s="1756">
        <f>SUM(Q73:Q93)</f>
        <v>32754000</v>
      </c>
      <c r="R94" s="1807"/>
      <c r="S94" s="795"/>
      <c r="T94" s="1808" t="s">
        <v>1082</v>
      </c>
      <c r="U94" s="1806">
        <f>SUM(U73:U93)</f>
        <v>161</v>
      </c>
      <c r="V94" s="1756">
        <f>SUM(V73:V93)</f>
        <v>34354000</v>
      </c>
      <c r="X94" s="1808" t="s">
        <v>1082</v>
      </c>
      <c r="Y94" s="797"/>
      <c r="Z94" s="787"/>
    </row>
    <row r="95" spans="1:27" s="772" customFormat="1" ht="6" customHeight="1">
      <c r="B95" s="806"/>
      <c r="C95" s="806"/>
      <c r="E95" s="816"/>
      <c r="G95" s="807"/>
      <c r="H95" s="1820"/>
      <c r="I95" s="808"/>
      <c r="J95" s="808"/>
      <c r="K95" s="808"/>
      <c r="L95" s="809"/>
      <c r="P95" s="806"/>
      <c r="Q95" s="810"/>
      <c r="S95" s="774"/>
      <c r="T95" s="808"/>
      <c r="V95" s="774"/>
      <c r="X95" s="808"/>
      <c r="Y95" s="806"/>
    </row>
    <row r="96" spans="1:27" s="764" customFormat="1" ht="17.25" customHeight="1">
      <c r="A96" s="1545"/>
      <c r="B96" s="2030" t="s">
        <v>10</v>
      </c>
      <c r="C96" s="2045"/>
      <c r="D96" s="2045"/>
      <c r="E96" s="2045"/>
      <c r="F96" s="2031"/>
      <c r="G96" s="2030" t="s">
        <v>11</v>
      </c>
      <c r="H96" s="2045"/>
      <c r="I96" s="2031"/>
      <c r="J96" s="2027" t="s">
        <v>15</v>
      </c>
      <c r="K96" s="2027" t="s">
        <v>13</v>
      </c>
      <c r="L96" s="2027" t="s">
        <v>700</v>
      </c>
      <c r="M96" s="2027" t="s">
        <v>701</v>
      </c>
      <c r="N96" s="2027" t="s">
        <v>16</v>
      </c>
      <c r="O96" s="2027" t="s">
        <v>702</v>
      </c>
      <c r="P96" s="2041" t="s">
        <v>12</v>
      </c>
      <c r="Q96" s="2042"/>
      <c r="R96" s="2027" t="s">
        <v>17</v>
      </c>
      <c r="S96" s="763"/>
      <c r="T96" s="2027" t="s">
        <v>1022</v>
      </c>
      <c r="U96" s="2056" t="s">
        <v>1023</v>
      </c>
      <c r="V96" s="2056" t="s">
        <v>1081</v>
      </c>
      <c r="W96" s="2056" t="s">
        <v>732</v>
      </c>
      <c r="X96" s="2027" t="s">
        <v>1022</v>
      </c>
      <c r="Y96" s="2056" t="s">
        <v>1025</v>
      </c>
      <c r="Z96" s="1545"/>
      <c r="AA96" s="1545"/>
    </row>
    <row r="97" spans="1:27" s="764" customFormat="1" ht="29.25" customHeight="1">
      <c r="A97" s="1545"/>
      <c r="B97" s="2041" t="s">
        <v>18</v>
      </c>
      <c r="C97" s="2042"/>
      <c r="D97" s="2027" t="s">
        <v>19</v>
      </c>
      <c r="E97" s="2041" t="s">
        <v>20</v>
      </c>
      <c r="F97" s="2042"/>
      <c r="G97" s="2027" t="s">
        <v>21</v>
      </c>
      <c r="H97" s="2027" t="s">
        <v>14</v>
      </c>
      <c r="I97" s="2027" t="s">
        <v>505</v>
      </c>
      <c r="J97" s="2028"/>
      <c r="K97" s="2028"/>
      <c r="L97" s="2028"/>
      <c r="M97" s="2028"/>
      <c r="N97" s="2028"/>
      <c r="O97" s="2028"/>
      <c r="P97" s="2043"/>
      <c r="Q97" s="2044"/>
      <c r="R97" s="2028"/>
      <c r="S97" s="763"/>
      <c r="T97" s="2028"/>
      <c r="U97" s="2057"/>
      <c r="V97" s="2057"/>
      <c r="W97" s="2057"/>
      <c r="X97" s="2028"/>
      <c r="Y97" s="2057"/>
      <c r="Z97" s="1545"/>
      <c r="AA97" s="1545"/>
    </row>
    <row r="98" spans="1:27" s="764" customFormat="1" ht="29.25" customHeight="1">
      <c r="A98" s="1545"/>
      <c r="B98" s="2043"/>
      <c r="C98" s="2044"/>
      <c r="D98" s="2029"/>
      <c r="E98" s="2043"/>
      <c r="F98" s="2044"/>
      <c r="G98" s="2029"/>
      <c r="H98" s="2029"/>
      <c r="I98" s="2029"/>
      <c r="J98" s="2029"/>
      <c r="K98" s="2029"/>
      <c r="L98" s="2029"/>
      <c r="M98" s="2029"/>
      <c r="N98" s="2029"/>
      <c r="O98" s="2029"/>
      <c r="P98" s="1776" t="s">
        <v>22</v>
      </c>
      <c r="Q98" s="1752" t="s">
        <v>23</v>
      </c>
      <c r="R98" s="2029"/>
      <c r="S98" s="763"/>
      <c r="T98" s="2029"/>
      <c r="U98" s="2058"/>
      <c r="V98" s="2058"/>
      <c r="W98" s="2058"/>
      <c r="X98" s="2029"/>
      <c r="Y98" s="2058"/>
      <c r="Z98" s="1545"/>
      <c r="AA98" s="1545"/>
    </row>
    <row r="99" spans="1:27" s="764" customFormat="1" ht="12.75" customHeight="1">
      <c r="A99" s="1545"/>
      <c r="B99" s="2030" t="s">
        <v>24</v>
      </c>
      <c r="C99" s="2031"/>
      <c r="D99" s="1777" t="s">
        <v>25</v>
      </c>
      <c r="E99" s="2030" t="s">
        <v>26</v>
      </c>
      <c r="F99" s="2031"/>
      <c r="G99" s="1776" t="s">
        <v>27</v>
      </c>
      <c r="H99" s="1776" t="s">
        <v>28</v>
      </c>
      <c r="I99" s="1776" t="s">
        <v>29</v>
      </c>
      <c r="J99" s="1776" t="s">
        <v>30</v>
      </c>
      <c r="K99" s="1776" t="s">
        <v>31</v>
      </c>
      <c r="L99" s="1776" t="s">
        <v>32</v>
      </c>
      <c r="M99" s="1776" t="s">
        <v>33</v>
      </c>
      <c r="N99" s="1776" t="s">
        <v>34</v>
      </c>
      <c r="O99" s="1776" t="s">
        <v>35</v>
      </c>
      <c r="P99" s="1776" t="s">
        <v>36</v>
      </c>
      <c r="Q99" s="1752" t="s">
        <v>37</v>
      </c>
      <c r="R99" s="1776" t="s">
        <v>38</v>
      </c>
      <c r="S99" s="763"/>
      <c r="T99" s="1778"/>
      <c r="U99" s="1753"/>
      <c r="V99" s="1753"/>
      <c r="W99" s="1753"/>
      <c r="X99" s="1778"/>
      <c r="Y99" s="1753"/>
      <c r="Z99" s="1545"/>
      <c r="AA99" s="1545"/>
    </row>
    <row r="100" spans="1:27" s="764" customFormat="1" ht="4.5" customHeight="1">
      <c r="A100" s="1545"/>
      <c r="B100" s="2016"/>
      <c r="C100" s="2017"/>
      <c r="D100" s="2017"/>
      <c r="E100" s="2017"/>
      <c r="F100" s="2017"/>
      <c r="G100" s="2017"/>
      <c r="H100" s="2017"/>
      <c r="I100" s="2017"/>
      <c r="J100" s="2017"/>
      <c r="K100" s="2017"/>
      <c r="L100" s="2017"/>
      <c r="M100" s="2017"/>
      <c r="N100" s="2017"/>
      <c r="O100" s="2017"/>
      <c r="P100" s="2017"/>
      <c r="Q100" s="2017"/>
      <c r="R100" s="2018"/>
      <c r="S100" s="763"/>
      <c r="T100" s="768"/>
      <c r="U100" s="769"/>
      <c r="V100" s="769"/>
      <c r="W100" s="770"/>
      <c r="X100" s="768"/>
      <c r="Y100" s="771"/>
      <c r="Z100" s="1545"/>
      <c r="AA100" s="1545"/>
    </row>
    <row r="101" spans="1:27" s="764" customFormat="1" ht="26.25" customHeight="1">
      <c r="A101" s="1545"/>
      <c r="B101" s="1771"/>
      <c r="C101" s="1772"/>
      <c r="D101" s="800"/>
      <c r="E101" s="1680"/>
      <c r="F101" s="800"/>
      <c r="G101" s="800"/>
      <c r="H101" s="800"/>
      <c r="I101" s="800"/>
      <c r="J101" s="800"/>
      <c r="K101" s="800"/>
      <c r="L101" s="800"/>
      <c r="M101" s="2035" t="s">
        <v>1086</v>
      </c>
      <c r="N101" s="2036"/>
      <c r="O101" s="2037"/>
      <c r="P101" s="1809">
        <f>P94</f>
        <v>155</v>
      </c>
      <c r="Q101" s="1757">
        <f>Q94</f>
        <v>32754000</v>
      </c>
      <c r="R101" s="1810"/>
      <c r="S101" s="802"/>
      <c r="T101" s="1811" t="s">
        <v>1086</v>
      </c>
      <c r="U101" s="1809">
        <f>U94</f>
        <v>161</v>
      </c>
      <c r="V101" s="1757">
        <f>V94</f>
        <v>34354000</v>
      </c>
      <c r="W101" s="776"/>
      <c r="X101" s="1811" t="s">
        <v>1086</v>
      </c>
      <c r="Y101" s="775"/>
      <c r="Z101" s="1545"/>
      <c r="AA101" s="1545"/>
    </row>
    <row r="102" spans="1:27" s="772" customFormat="1" ht="24.95" customHeight="1">
      <c r="B102" s="2019">
        <v>61</v>
      </c>
      <c r="C102" s="2020"/>
      <c r="D102" s="776" t="s">
        <v>207</v>
      </c>
      <c r="E102" s="816" t="s">
        <v>375</v>
      </c>
      <c r="F102" s="776"/>
      <c r="G102" s="777" t="s">
        <v>208</v>
      </c>
      <c r="H102" s="1722" t="s">
        <v>370</v>
      </c>
      <c r="I102" s="779" t="s">
        <v>43</v>
      </c>
      <c r="J102" s="779" t="s">
        <v>85</v>
      </c>
      <c r="K102" s="779" t="s">
        <v>190</v>
      </c>
      <c r="L102" s="786">
        <v>1990</v>
      </c>
      <c r="M102" s="776" t="s">
        <v>43</v>
      </c>
      <c r="N102" s="776"/>
      <c r="O102" s="776" t="s">
        <v>45</v>
      </c>
      <c r="P102" s="1768">
        <v>1</v>
      </c>
      <c r="Q102" s="782">
        <v>60000</v>
      </c>
      <c r="R102" s="776"/>
      <c r="S102" s="774">
        <f t="shared" si="6"/>
        <v>60000</v>
      </c>
      <c r="T102" s="783" t="s">
        <v>956</v>
      </c>
      <c r="U102" s="775">
        <v>1</v>
      </c>
      <c r="V102" s="784">
        <f t="shared" si="1"/>
        <v>60000</v>
      </c>
      <c r="W102" s="775"/>
      <c r="X102" s="783" t="s">
        <v>956</v>
      </c>
      <c r="Y102" s="1775">
        <f t="shared" si="7"/>
        <v>0</v>
      </c>
      <c r="Z102" s="772" t="b">
        <f t="shared" si="3"/>
        <v>1</v>
      </c>
    </row>
    <row r="103" spans="1:27" s="772" customFormat="1" ht="24.95" customHeight="1">
      <c r="B103" s="1988">
        <v>62</v>
      </c>
      <c r="C103" s="1989"/>
      <c r="D103" s="776" t="s">
        <v>207</v>
      </c>
      <c r="E103" s="816" t="s">
        <v>376</v>
      </c>
      <c r="F103" s="776"/>
      <c r="G103" s="777" t="s">
        <v>208</v>
      </c>
      <c r="H103" s="1817" t="s">
        <v>372</v>
      </c>
      <c r="I103" s="779" t="s">
        <v>43</v>
      </c>
      <c r="J103" s="779" t="s">
        <v>85</v>
      </c>
      <c r="K103" s="779" t="s">
        <v>190</v>
      </c>
      <c r="L103" s="786">
        <v>1990</v>
      </c>
      <c r="M103" s="776" t="s">
        <v>43</v>
      </c>
      <c r="N103" s="776"/>
      <c r="O103" s="776" t="s">
        <v>45</v>
      </c>
      <c r="P103" s="1768">
        <v>1</v>
      </c>
      <c r="Q103" s="782">
        <v>150000</v>
      </c>
      <c r="R103" s="776"/>
      <c r="S103" s="774">
        <f t="shared" si="6"/>
        <v>150000</v>
      </c>
      <c r="T103" s="783" t="s">
        <v>956</v>
      </c>
      <c r="U103" s="775">
        <v>1</v>
      </c>
      <c r="V103" s="784">
        <f t="shared" si="1"/>
        <v>150000</v>
      </c>
      <c r="W103" s="775"/>
      <c r="X103" s="783" t="s">
        <v>956</v>
      </c>
      <c r="Y103" s="1775">
        <f t="shared" si="7"/>
        <v>0</v>
      </c>
      <c r="Z103" s="772" t="b">
        <f t="shared" si="3"/>
        <v>1</v>
      </c>
    </row>
    <row r="104" spans="1:27" s="772" customFormat="1" ht="24.95" customHeight="1">
      <c r="B104" s="1988">
        <v>63</v>
      </c>
      <c r="C104" s="1989"/>
      <c r="D104" s="776" t="s">
        <v>207</v>
      </c>
      <c r="E104" s="816" t="s">
        <v>377</v>
      </c>
      <c r="F104" s="776"/>
      <c r="G104" s="777" t="s">
        <v>208</v>
      </c>
      <c r="H104" s="1722" t="s">
        <v>378</v>
      </c>
      <c r="I104" s="779" t="s">
        <v>43</v>
      </c>
      <c r="J104" s="779" t="s">
        <v>85</v>
      </c>
      <c r="K104" s="779" t="s">
        <v>190</v>
      </c>
      <c r="L104" s="786">
        <v>1990</v>
      </c>
      <c r="M104" s="776" t="s">
        <v>43</v>
      </c>
      <c r="N104" s="776"/>
      <c r="O104" s="776" t="s">
        <v>45</v>
      </c>
      <c r="P104" s="1768">
        <v>5</v>
      </c>
      <c r="Q104" s="782">
        <v>670000</v>
      </c>
      <c r="R104" s="778"/>
      <c r="S104" s="774">
        <f>Q104/P104</f>
        <v>134000</v>
      </c>
      <c r="T104" s="783" t="s">
        <v>1021</v>
      </c>
      <c r="U104" s="775">
        <v>7</v>
      </c>
      <c r="V104" s="784">
        <f t="shared" si="1"/>
        <v>938000</v>
      </c>
      <c r="W104" s="775"/>
      <c r="X104" s="783" t="s">
        <v>1021</v>
      </c>
      <c r="Y104" s="1775">
        <f>P104-U104</f>
        <v>-2</v>
      </c>
      <c r="Z104" s="772" t="b">
        <f t="shared" si="3"/>
        <v>0</v>
      </c>
    </row>
    <row r="105" spans="1:27" s="772" customFormat="1" ht="24.95" customHeight="1">
      <c r="B105" s="1988">
        <v>64</v>
      </c>
      <c r="C105" s="1989"/>
      <c r="D105" s="776" t="s">
        <v>281</v>
      </c>
      <c r="E105" s="816" t="s">
        <v>220</v>
      </c>
      <c r="F105" s="776"/>
      <c r="G105" s="777" t="s">
        <v>282</v>
      </c>
      <c r="H105" s="1722" t="s">
        <v>42</v>
      </c>
      <c r="I105" s="779" t="s">
        <v>43</v>
      </c>
      <c r="J105" s="779" t="s">
        <v>89</v>
      </c>
      <c r="K105" s="779" t="s">
        <v>190</v>
      </c>
      <c r="L105" s="786">
        <v>1990</v>
      </c>
      <c r="M105" s="776" t="s">
        <v>43</v>
      </c>
      <c r="N105" s="776"/>
      <c r="O105" s="776" t="s">
        <v>45</v>
      </c>
      <c r="P105" s="1768">
        <v>1</v>
      </c>
      <c r="Q105" s="782">
        <v>400000</v>
      </c>
      <c r="R105" s="776"/>
      <c r="S105" s="774">
        <f t="shared" ref="S105:S136" si="8">Q105/P105</f>
        <v>400000</v>
      </c>
      <c r="T105" s="783" t="s">
        <v>1087</v>
      </c>
      <c r="U105" s="775">
        <v>1</v>
      </c>
      <c r="V105" s="784">
        <f t="shared" si="1"/>
        <v>400000</v>
      </c>
      <c r="W105" s="775"/>
      <c r="X105" s="783" t="s">
        <v>1087</v>
      </c>
      <c r="Y105" s="1775">
        <f t="shared" ref="Y105:Y136" si="9">P105-U105</f>
        <v>0</v>
      </c>
      <c r="Z105" s="772" t="b">
        <f t="shared" si="3"/>
        <v>1</v>
      </c>
    </row>
    <row r="106" spans="1:27" s="772" customFormat="1" ht="24.95" customHeight="1">
      <c r="B106" s="1988">
        <v>65</v>
      </c>
      <c r="C106" s="1989"/>
      <c r="D106" s="776" t="s">
        <v>379</v>
      </c>
      <c r="E106" s="816" t="s">
        <v>47</v>
      </c>
      <c r="F106" s="776"/>
      <c r="G106" s="777" t="s">
        <v>380</v>
      </c>
      <c r="H106" s="779" t="s">
        <v>42</v>
      </c>
      <c r="I106" s="779" t="s">
        <v>43</v>
      </c>
      <c r="J106" s="779" t="s">
        <v>43</v>
      </c>
      <c r="K106" s="779" t="s">
        <v>190</v>
      </c>
      <c r="L106" s="786">
        <v>1990</v>
      </c>
      <c r="M106" s="776" t="s">
        <v>43</v>
      </c>
      <c r="N106" s="776"/>
      <c r="O106" s="776" t="s">
        <v>45</v>
      </c>
      <c r="P106" s="1768">
        <v>1</v>
      </c>
      <c r="Q106" s="782">
        <v>400000</v>
      </c>
      <c r="R106" s="776"/>
      <c r="S106" s="774">
        <f t="shared" si="8"/>
        <v>400000</v>
      </c>
      <c r="T106" s="783" t="s">
        <v>1000</v>
      </c>
      <c r="U106" s="775">
        <v>1</v>
      </c>
      <c r="V106" s="784">
        <f t="shared" ref="V106:V194" si="10">U106*S106</f>
        <v>400000</v>
      </c>
      <c r="W106" s="775"/>
      <c r="X106" s="783" t="s">
        <v>1000</v>
      </c>
      <c r="Y106" s="1775">
        <f t="shared" si="9"/>
        <v>0</v>
      </c>
      <c r="Z106" s="772" t="b">
        <f t="shared" ref="Z106:Z194" si="11">V106=Q106</f>
        <v>1</v>
      </c>
    </row>
    <row r="107" spans="1:27" s="772" customFormat="1" ht="24.95" customHeight="1">
      <c r="B107" s="1988">
        <v>66</v>
      </c>
      <c r="C107" s="1989"/>
      <c r="D107" s="776" t="s">
        <v>381</v>
      </c>
      <c r="E107" s="816" t="s">
        <v>75</v>
      </c>
      <c r="F107" s="776"/>
      <c r="G107" s="777" t="s">
        <v>382</v>
      </c>
      <c r="H107" s="779" t="s">
        <v>383</v>
      </c>
      <c r="I107" s="779" t="s">
        <v>43</v>
      </c>
      <c r="J107" s="779" t="s">
        <v>43</v>
      </c>
      <c r="K107" s="779" t="s">
        <v>190</v>
      </c>
      <c r="L107" s="786">
        <v>1990</v>
      </c>
      <c r="M107" s="776" t="s">
        <v>43</v>
      </c>
      <c r="N107" s="776"/>
      <c r="O107" s="776" t="s">
        <v>45</v>
      </c>
      <c r="P107" s="1768">
        <v>1</v>
      </c>
      <c r="Q107" s="782">
        <v>5000000</v>
      </c>
      <c r="R107" s="776"/>
      <c r="S107" s="774">
        <f t="shared" si="8"/>
        <v>5000000</v>
      </c>
      <c r="T107" s="783" t="s">
        <v>1040</v>
      </c>
      <c r="U107" s="775">
        <v>1</v>
      </c>
      <c r="V107" s="784">
        <f t="shared" si="10"/>
        <v>5000000</v>
      </c>
      <c r="W107" s="775"/>
      <c r="X107" s="783" t="s">
        <v>1040</v>
      </c>
      <c r="Y107" s="1775">
        <f t="shared" si="9"/>
        <v>0</v>
      </c>
      <c r="Z107" s="772" t="b">
        <f t="shared" si="11"/>
        <v>1</v>
      </c>
    </row>
    <row r="108" spans="1:27" s="1781" customFormat="1" ht="24.95" customHeight="1">
      <c r="B108" s="2038">
        <v>67</v>
      </c>
      <c r="C108" s="2039"/>
      <c r="D108" s="1796" t="s">
        <v>384</v>
      </c>
      <c r="E108" s="1795" t="s">
        <v>47</v>
      </c>
      <c r="F108" s="1796"/>
      <c r="G108" s="1797" t="s">
        <v>385</v>
      </c>
      <c r="H108" s="1804" t="s">
        <v>386</v>
      </c>
      <c r="I108" s="1798" t="s">
        <v>43</v>
      </c>
      <c r="J108" s="1798" t="s">
        <v>43</v>
      </c>
      <c r="K108" s="1798" t="s">
        <v>190</v>
      </c>
      <c r="L108" s="1805">
        <v>1990</v>
      </c>
      <c r="M108" s="1796" t="s">
        <v>43</v>
      </c>
      <c r="N108" s="1796"/>
      <c r="O108" s="1796" t="s">
        <v>345</v>
      </c>
      <c r="P108" s="1800">
        <v>1</v>
      </c>
      <c r="Q108" s="1801">
        <v>9000000</v>
      </c>
      <c r="R108" s="1796"/>
      <c r="S108" s="1791">
        <f t="shared" si="8"/>
        <v>9000000</v>
      </c>
      <c r="T108" s="1802" t="s">
        <v>1040</v>
      </c>
      <c r="U108" s="1794">
        <v>1</v>
      </c>
      <c r="V108" s="1755">
        <f t="shared" si="10"/>
        <v>9000000</v>
      </c>
      <c r="W108" s="1794"/>
      <c r="X108" s="1802" t="s">
        <v>1040</v>
      </c>
      <c r="Y108" s="1803">
        <f t="shared" si="9"/>
        <v>0</v>
      </c>
      <c r="Z108" s="1781" t="b">
        <f t="shared" si="11"/>
        <v>1</v>
      </c>
    </row>
    <row r="109" spans="1:27" s="1781" customFormat="1" ht="24.95" customHeight="1">
      <c r="B109" s="2038">
        <v>68</v>
      </c>
      <c r="C109" s="2039"/>
      <c r="D109" s="1796" t="s">
        <v>297</v>
      </c>
      <c r="E109" s="1795" t="s">
        <v>346</v>
      </c>
      <c r="F109" s="1796"/>
      <c r="G109" s="1797" t="s">
        <v>298</v>
      </c>
      <c r="H109" s="1804" t="s">
        <v>299</v>
      </c>
      <c r="I109" s="1798" t="s">
        <v>43</v>
      </c>
      <c r="J109" s="1798" t="s">
        <v>43</v>
      </c>
      <c r="K109" s="1798" t="s">
        <v>190</v>
      </c>
      <c r="L109" s="1805">
        <v>1990</v>
      </c>
      <c r="M109" s="1796" t="s">
        <v>43</v>
      </c>
      <c r="N109" s="1796"/>
      <c r="O109" s="1796" t="s">
        <v>345</v>
      </c>
      <c r="P109" s="1800">
        <v>3</v>
      </c>
      <c r="Q109" s="1801">
        <v>1200000</v>
      </c>
      <c r="R109" s="1804"/>
      <c r="S109" s="1791">
        <f t="shared" si="8"/>
        <v>400000</v>
      </c>
      <c r="T109" s="1802" t="s">
        <v>1080</v>
      </c>
      <c r="U109" s="1794">
        <v>3</v>
      </c>
      <c r="V109" s="1755">
        <f>U109*S109</f>
        <v>1200000</v>
      </c>
      <c r="W109" s="1794" t="s">
        <v>1398</v>
      </c>
      <c r="X109" s="1802" t="s">
        <v>1080</v>
      </c>
      <c r="Y109" s="1803">
        <f t="shared" si="9"/>
        <v>0</v>
      </c>
      <c r="Z109" s="1781" t="b">
        <f>V109=Q109</f>
        <v>1</v>
      </c>
    </row>
    <row r="110" spans="1:27" s="772" customFormat="1" ht="24.95" customHeight="1">
      <c r="B110" s="1988">
        <v>69</v>
      </c>
      <c r="C110" s="1989"/>
      <c r="D110" s="776" t="s">
        <v>387</v>
      </c>
      <c r="E110" s="816" t="s">
        <v>388</v>
      </c>
      <c r="F110" s="776"/>
      <c r="G110" s="777" t="s">
        <v>389</v>
      </c>
      <c r="H110" s="779" t="s">
        <v>390</v>
      </c>
      <c r="I110" s="779" t="s">
        <v>43</v>
      </c>
      <c r="J110" s="779" t="s">
        <v>43</v>
      </c>
      <c r="K110" s="779" t="s">
        <v>44</v>
      </c>
      <c r="L110" s="786">
        <v>1991</v>
      </c>
      <c r="M110" s="776" t="s">
        <v>43</v>
      </c>
      <c r="N110" s="776"/>
      <c r="O110" s="776" t="s">
        <v>45</v>
      </c>
      <c r="P110" s="1768">
        <v>17</v>
      </c>
      <c r="Q110" s="782">
        <v>1139000</v>
      </c>
      <c r="R110" s="778"/>
      <c r="S110" s="774">
        <f t="shared" si="8"/>
        <v>67000</v>
      </c>
      <c r="T110" s="783" t="s">
        <v>1040</v>
      </c>
      <c r="U110" s="775">
        <v>17</v>
      </c>
      <c r="V110" s="784">
        <f t="shared" si="10"/>
        <v>1139000</v>
      </c>
      <c r="W110" s="775"/>
      <c r="X110" s="783" t="s">
        <v>1040</v>
      </c>
      <c r="Y110" s="1775">
        <f t="shared" si="9"/>
        <v>0</v>
      </c>
      <c r="Z110" s="772" t="b">
        <f t="shared" si="11"/>
        <v>1</v>
      </c>
    </row>
    <row r="111" spans="1:27" s="772" customFormat="1" ht="24.95" customHeight="1">
      <c r="B111" s="1988">
        <v>70</v>
      </c>
      <c r="C111" s="1989"/>
      <c r="D111" s="776" t="s">
        <v>341</v>
      </c>
      <c r="E111" s="816" t="s">
        <v>302</v>
      </c>
      <c r="F111" s="776"/>
      <c r="G111" s="777" t="s">
        <v>342</v>
      </c>
      <c r="H111" s="1045" t="s">
        <v>985</v>
      </c>
      <c r="I111" s="1821"/>
      <c r="J111" s="779" t="s">
        <v>43</v>
      </c>
      <c r="K111" s="779" t="s">
        <v>190</v>
      </c>
      <c r="L111" s="786">
        <v>1991</v>
      </c>
      <c r="M111" s="776" t="s">
        <v>43</v>
      </c>
      <c r="N111" s="776"/>
      <c r="O111" s="776" t="s">
        <v>45</v>
      </c>
      <c r="P111" s="1768">
        <v>2</v>
      </c>
      <c r="Q111" s="782">
        <v>400000</v>
      </c>
      <c r="R111" s="778"/>
      <c r="S111" s="774">
        <f t="shared" si="8"/>
        <v>200000</v>
      </c>
      <c r="T111" s="783" t="s">
        <v>1017</v>
      </c>
      <c r="U111" s="775">
        <v>8</v>
      </c>
      <c r="V111" s="784">
        <f t="shared" si="10"/>
        <v>1600000</v>
      </c>
      <c r="W111" s="775"/>
      <c r="X111" s="783" t="s">
        <v>1017</v>
      </c>
      <c r="Y111" s="1775">
        <f t="shared" si="9"/>
        <v>-6</v>
      </c>
      <c r="Z111" s="772" t="b">
        <f t="shared" si="11"/>
        <v>0</v>
      </c>
    </row>
    <row r="112" spans="1:27" s="772" customFormat="1" ht="24.95" customHeight="1">
      <c r="B112" s="1988">
        <v>71</v>
      </c>
      <c r="C112" s="1989"/>
      <c r="D112" s="776" t="s">
        <v>392</v>
      </c>
      <c r="E112" s="816" t="s">
        <v>55</v>
      </c>
      <c r="F112" s="776"/>
      <c r="G112" s="777" t="s">
        <v>393</v>
      </c>
      <c r="H112" s="779" t="s">
        <v>42</v>
      </c>
      <c r="I112" s="779" t="s">
        <v>43</v>
      </c>
      <c r="J112" s="779" t="s">
        <v>43</v>
      </c>
      <c r="K112" s="779" t="s">
        <v>190</v>
      </c>
      <c r="L112" s="786">
        <v>1991</v>
      </c>
      <c r="M112" s="776" t="s">
        <v>43</v>
      </c>
      <c r="N112" s="776"/>
      <c r="O112" s="776" t="s">
        <v>45</v>
      </c>
      <c r="P112" s="1768">
        <v>2</v>
      </c>
      <c r="Q112" s="782">
        <v>499500</v>
      </c>
      <c r="R112" s="778"/>
      <c r="S112" s="774">
        <f t="shared" si="8"/>
        <v>249750</v>
      </c>
      <c r="T112" s="783" t="s">
        <v>994</v>
      </c>
      <c r="U112" s="775">
        <v>2</v>
      </c>
      <c r="V112" s="784">
        <f t="shared" si="10"/>
        <v>499500</v>
      </c>
      <c r="W112" s="775"/>
      <c r="X112" s="783" t="s">
        <v>994</v>
      </c>
      <c r="Y112" s="1775">
        <f>P112-U112</f>
        <v>0</v>
      </c>
      <c r="Z112" s="772" t="b">
        <f t="shared" si="11"/>
        <v>1</v>
      </c>
    </row>
    <row r="113" spans="1:27" s="772" customFormat="1" ht="24.95" customHeight="1">
      <c r="B113" s="1988">
        <v>72</v>
      </c>
      <c r="C113" s="1989"/>
      <c r="D113" s="776" t="s">
        <v>394</v>
      </c>
      <c r="E113" s="816" t="s">
        <v>55</v>
      </c>
      <c r="F113" s="776"/>
      <c r="G113" s="777" t="s">
        <v>395</v>
      </c>
      <c r="H113" s="779" t="s">
        <v>396</v>
      </c>
      <c r="I113" s="779" t="s">
        <v>43</v>
      </c>
      <c r="J113" s="779" t="s">
        <v>43</v>
      </c>
      <c r="K113" s="779" t="s">
        <v>44</v>
      </c>
      <c r="L113" s="786">
        <v>1991</v>
      </c>
      <c r="M113" s="776" t="s">
        <v>43</v>
      </c>
      <c r="N113" s="776"/>
      <c r="O113" s="776" t="s">
        <v>45</v>
      </c>
      <c r="P113" s="1768">
        <v>2</v>
      </c>
      <c r="Q113" s="782">
        <v>877000</v>
      </c>
      <c r="R113" s="778"/>
      <c r="S113" s="774">
        <f t="shared" si="8"/>
        <v>438500</v>
      </c>
      <c r="T113" s="783" t="s">
        <v>1040</v>
      </c>
      <c r="U113" s="775">
        <v>2</v>
      </c>
      <c r="V113" s="784">
        <f t="shared" si="10"/>
        <v>877000</v>
      </c>
      <c r="W113" s="775"/>
      <c r="X113" s="783" t="s">
        <v>1040</v>
      </c>
      <c r="Y113" s="1775">
        <f t="shared" si="9"/>
        <v>0</v>
      </c>
      <c r="Z113" s="772" t="b">
        <f t="shared" si="11"/>
        <v>1</v>
      </c>
    </row>
    <row r="114" spans="1:27" s="772" customFormat="1" ht="24.95" customHeight="1">
      <c r="B114" s="1988">
        <v>73</v>
      </c>
      <c r="C114" s="1989"/>
      <c r="D114" s="776" t="s">
        <v>397</v>
      </c>
      <c r="E114" s="816" t="s">
        <v>47</v>
      </c>
      <c r="F114" s="776"/>
      <c r="G114" s="777" t="s">
        <v>398</v>
      </c>
      <c r="H114" s="779" t="s">
        <v>399</v>
      </c>
      <c r="I114" s="779" t="s">
        <v>43</v>
      </c>
      <c r="J114" s="779" t="s">
        <v>43</v>
      </c>
      <c r="K114" s="779" t="s">
        <v>190</v>
      </c>
      <c r="L114" s="786">
        <v>1991</v>
      </c>
      <c r="M114" s="776" t="s">
        <v>43</v>
      </c>
      <c r="N114" s="776"/>
      <c r="O114" s="776" t="s">
        <v>45</v>
      </c>
      <c r="P114" s="1768">
        <v>1</v>
      </c>
      <c r="Q114" s="782">
        <v>343500</v>
      </c>
      <c r="R114" s="776"/>
      <c r="S114" s="774">
        <f t="shared" si="8"/>
        <v>343500</v>
      </c>
      <c r="T114" s="783" t="s">
        <v>996</v>
      </c>
      <c r="U114" s="775">
        <v>1</v>
      </c>
      <c r="V114" s="784">
        <f t="shared" si="10"/>
        <v>343500</v>
      </c>
      <c r="W114" s="775"/>
      <c r="X114" s="783" t="s">
        <v>996</v>
      </c>
      <c r="Y114" s="1775">
        <f t="shared" si="9"/>
        <v>0</v>
      </c>
      <c r="Z114" s="772" t="b">
        <f t="shared" si="11"/>
        <v>1</v>
      </c>
    </row>
    <row r="115" spans="1:27" s="772" customFormat="1" ht="24.95" customHeight="1">
      <c r="B115" s="1988">
        <v>74</v>
      </c>
      <c r="C115" s="1989"/>
      <c r="D115" s="776" t="s">
        <v>122</v>
      </c>
      <c r="E115" s="816" t="s">
        <v>400</v>
      </c>
      <c r="F115" s="776"/>
      <c r="G115" s="777" t="s">
        <v>124</v>
      </c>
      <c r="H115" s="779" t="s">
        <v>401</v>
      </c>
      <c r="I115" s="779" t="s">
        <v>43</v>
      </c>
      <c r="J115" s="779" t="s">
        <v>43</v>
      </c>
      <c r="K115" s="779" t="s">
        <v>44</v>
      </c>
      <c r="L115" s="786">
        <v>1991</v>
      </c>
      <c r="M115" s="776" t="s">
        <v>43</v>
      </c>
      <c r="N115" s="776"/>
      <c r="O115" s="776" t="s">
        <v>45</v>
      </c>
      <c r="P115" s="1768">
        <v>7</v>
      </c>
      <c r="Q115" s="782">
        <v>826000</v>
      </c>
      <c r="R115" s="778"/>
      <c r="S115" s="774">
        <f t="shared" si="8"/>
        <v>118000</v>
      </c>
      <c r="T115" s="783" t="s">
        <v>1040</v>
      </c>
      <c r="U115" s="775">
        <v>7</v>
      </c>
      <c r="V115" s="784">
        <f t="shared" si="10"/>
        <v>826000</v>
      </c>
      <c r="W115" s="775"/>
      <c r="X115" s="783" t="s">
        <v>1040</v>
      </c>
      <c r="Y115" s="1775">
        <f t="shared" si="9"/>
        <v>0</v>
      </c>
      <c r="Z115" s="772" t="b">
        <f t="shared" si="11"/>
        <v>1</v>
      </c>
    </row>
    <row r="116" spans="1:27" s="772" customFormat="1" ht="24.95" customHeight="1">
      <c r="B116" s="1988">
        <v>75</v>
      </c>
      <c r="C116" s="1989"/>
      <c r="D116" s="776" t="s">
        <v>381</v>
      </c>
      <c r="E116" s="816" t="s">
        <v>47</v>
      </c>
      <c r="F116" s="776"/>
      <c r="G116" s="777" t="s">
        <v>382</v>
      </c>
      <c r="H116" s="779" t="s">
        <v>402</v>
      </c>
      <c r="I116" s="779" t="s">
        <v>43</v>
      </c>
      <c r="J116" s="779" t="s">
        <v>43</v>
      </c>
      <c r="K116" s="779" t="s">
        <v>190</v>
      </c>
      <c r="L116" s="786">
        <v>1991</v>
      </c>
      <c r="M116" s="776" t="s">
        <v>43</v>
      </c>
      <c r="N116" s="776"/>
      <c r="O116" s="776" t="s">
        <v>45</v>
      </c>
      <c r="P116" s="1768">
        <v>1</v>
      </c>
      <c r="Q116" s="782">
        <v>5000000</v>
      </c>
      <c r="R116" s="776"/>
      <c r="S116" s="774">
        <f t="shared" si="8"/>
        <v>5000000</v>
      </c>
      <c r="T116" s="783" t="s">
        <v>1040</v>
      </c>
      <c r="U116" s="775">
        <v>1</v>
      </c>
      <c r="V116" s="784">
        <f t="shared" si="10"/>
        <v>5000000</v>
      </c>
      <c r="W116" s="775"/>
      <c r="X116" s="783" t="s">
        <v>1040</v>
      </c>
      <c r="Y116" s="1775">
        <f t="shared" si="9"/>
        <v>0</v>
      </c>
      <c r="Z116" s="772" t="b">
        <f t="shared" si="11"/>
        <v>1</v>
      </c>
    </row>
    <row r="117" spans="1:27" s="772" customFormat="1" ht="24.95" customHeight="1">
      <c r="B117" s="1988">
        <v>76</v>
      </c>
      <c r="C117" s="1989"/>
      <c r="D117" s="776" t="s">
        <v>403</v>
      </c>
      <c r="E117" s="816" t="s">
        <v>55</v>
      </c>
      <c r="F117" s="776"/>
      <c r="G117" s="777" t="s">
        <v>404</v>
      </c>
      <c r="H117" s="779" t="s">
        <v>405</v>
      </c>
      <c r="I117" s="779" t="s">
        <v>43</v>
      </c>
      <c r="J117" s="779" t="s">
        <v>43</v>
      </c>
      <c r="K117" s="779" t="s">
        <v>44</v>
      </c>
      <c r="L117" s="786">
        <v>1991</v>
      </c>
      <c r="M117" s="776" t="s">
        <v>43</v>
      </c>
      <c r="N117" s="776"/>
      <c r="O117" s="776" t="s">
        <v>45</v>
      </c>
      <c r="P117" s="1768">
        <v>2</v>
      </c>
      <c r="Q117" s="782">
        <v>200000</v>
      </c>
      <c r="R117" s="778"/>
      <c r="S117" s="774">
        <f t="shared" si="8"/>
        <v>100000</v>
      </c>
      <c r="T117" s="783" t="s">
        <v>1040</v>
      </c>
      <c r="U117" s="775">
        <v>2</v>
      </c>
      <c r="V117" s="784">
        <f t="shared" si="10"/>
        <v>200000</v>
      </c>
      <c r="W117" s="775"/>
      <c r="X117" s="783" t="s">
        <v>1040</v>
      </c>
      <c r="Y117" s="1775">
        <f t="shared" si="9"/>
        <v>0</v>
      </c>
      <c r="Z117" s="772" t="b">
        <f t="shared" si="11"/>
        <v>1</v>
      </c>
    </row>
    <row r="118" spans="1:27" s="772" customFormat="1" ht="24.95" customHeight="1">
      <c r="B118" s="1988">
        <v>77</v>
      </c>
      <c r="C118" s="1989"/>
      <c r="D118" s="776" t="s">
        <v>406</v>
      </c>
      <c r="E118" s="816" t="s">
        <v>52</v>
      </c>
      <c r="F118" s="776"/>
      <c r="G118" s="777" t="s">
        <v>407</v>
      </c>
      <c r="H118" s="778" t="s">
        <v>408</v>
      </c>
      <c r="I118" s="779" t="s">
        <v>43</v>
      </c>
      <c r="J118" s="779" t="s">
        <v>43</v>
      </c>
      <c r="K118" s="779" t="s">
        <v>44</v>
      </c>
      <c r="L118" s="786">
        <v>1991</v>
      </c>
      <c r="M118" s="776" t="s">
        <v>43</v>
      </c>
      <c r="N118" s="776"/>
      <c r="O118" s="776" t="s">
        <v>45</v>
      </c>
      <c r="P118" s="1768">
        <v>4</v>
      </c>
      <c r="Q118" s="782">
        <v>291200</v>
      </c>
      <c r="R118" s="778"/>
      <c r="S118" s="774">
        <f t="shared" si="8"/>
        <v>72800</v>
      </c>
      <c r="T118" s="783" t="s">
        <v>1040</v>
      </c>
      <c r="U118" s="775">
        <v>4</v>
      </c>
      <c r="V118" s="784">
        <f t="shared" si="10"/>
        <v>291200</v>
      </c>
      <c r="W118" s="775"/>
      <c r="X118" s="783" t="s">
        <v>1040</v>
      </c>
      <c r="Y118" s="1775">
        <f t="shared" si="9"/>
        <v>0</v>
      </c>
      <c r="Z118" s="772" t="b">
        <f t="shared" si="11"/>
        <v>1</v>
      </c>
    </row>
    <row r="119" spans="1:27" s="772" customFormat="1" ht="24.95" customHeight="1">
      <c r="B119" s="1988">
        <v>78</v>
      </c>
      <c r="C119" s="1989"/>
      <c r="D119" s="776" t="s">
        <v>406</v>
      </c>
      <c r="E119" s="816" t="s">
        <v>409</v>
      </c>
      <c r="F119" s="776"/>
      <c r="G119" s="777" t="s">
        <v>407</v>
      </c>
      <c r="H119" s="778" t="s">
        <v>410</v>
      </c>
      <c r="I119" s="779" t="s">
        <v>43</v>
      </c>
      <c r="J119" s="779" t="s">
        <v>43</v>
      </c>
      <c r="K119" s="779" t="s">
        <v>44</v>
      </c>
      <c r="L119" s="786">
        <v>1991</v>
      </c>
      <c r="M119" s="776" t="s">
        <v>43</v>
      </c>
      <c r="N119" s="776"/>
      <c r="O119" s="776" t="s">
        <v>45</v>
      </c>
      <c r="P119" s="1768">
        <v>8</v>
      </c>
      <c r="Q119" s="782">
        <v>1164000</v>
      </c>
      <c r="R119" s="778"/>
      <c r="S119" s="774">
        <f t="shared" si="8"/>
        <v>145500</v>
      </c>
      <c r="T119" s="783" t="s">
        <v>1040</v>
      </c>
      <c r="U119" s="775">
        <v>8</v>
      </c>
      <c r="V119" s="784">
        <f t="shared" si="10"/>
        <v>1164000</v>
      </c>
      <c r="W119" s="775"/>
      <c r="X119" s="783" t="s">
        <v>1040</v>
      </c>
      <c r="Y119" s="1775">
        <f t="shared" si="9"/>
        <v>0</v>
      </c>
      <c r="Z119" s="772" t="b">
        <f t="shared" si="11"/>
        <v>1</v>
      </c>
    </row>
    <row r="120" spans="1:27" s="772" customFormat="1" ht="24.95" customHeight="1">
      <c r="B120" s="1988">
        <v>79</v>
      </c>
      <c r="C120" s="1989"/>
      <c r="D120" s="776" t="s">
        <v>411</v>
      </c>
      <c r="E120" s="816" t="s">
        <v>55</v>
      </c>
      <c r="F120" s="776"/>
      <c r="G120" s="777" t="s">
        <v>412</v>
      </c>
      <c r="H120" s="779" t="s">
        <v>42</v>
      </c>
      <c r="I120" s="779" t="s">
        <v>43</v>
      </c>
      <c r="J120" s="779" t="s">
        <v>43</v>
      </c>
      <c r="K120" s="779" t="s">
        <v>44</v>
      </c>
      <c r="L120" s="786">
        <v>1991</v>
      </c>
      <c r="M120" s="776" t="s">
        <v>43</v>
      </c>
      <c r="N120" s="776"/>
      <c r="O120" s="776" t="s">
        <v>45</v>
      </c>
      <c r="P120" s="1768">
        <v>2</v>
      </c>
      <c r="Q120" s="782">
        <v>297000</v>
      </c>
      <c r="R120" s="778"/>
      <c r="S120" s="774">
        <f>Q120/P120</f>
        <v>148500</v>
      </c>
      <c r="T120" s="783" t="s">
        <v>1040</v>
      </c>
      <c r="U120" s="775">
        <v>2</v>
      </c>
      <c r="V120" s="784">
        <f t="shared" si="10"/>
        <v>297000</v>
      </c>
      <c r="W120" s="775"/>
      <c r="X120" s="783" t="s">
        <v>1040</v>
      </c>
      <c r="Y120" s="1775">
        <f>P120-U120</f>
        <v>0</v>
      </c>
      <c r="Z120" s="772" t="b">
        <f t="shared" si="11"/>
        <v>1</v>
      </c>
    </row>
    <row r="121" spans="1:27" s="772" customFormat="1" ht="24.95" customHeight="1">
      <c r="B121" s="1990">
        <v>80</v>
      </c>
      <c r="C121" s="1991"/>
      <c r="D121" s="776" t="s">
        <v>413</v>
      </c>
      <c r="E121" s="816" t="s">
        <v>47</v>
      </c>
      <c r="F121" s="776"/>
      <c r="G121" s="777" t="s">
        <v>414</v>
      </c>
      <c r="H121" s="779" t="s">
        <v>42</v>
      </c>
      <c r="I121" s="779" t="s">
        <v>43</v>
      </c>
      <c r="J121" s="779" t="s">
        <v>43</v>
      </c>
      <c r="K121" s="779" t="s">
        <v>44</v>
      </c>
      <c r="L121" s="786">
        <v>1991</v>
      </c>
      <c r="M121" s="776" t="s">
        <v>43</v>
      </c>
      <c r="N121" s="776"/>
      <c r="O121" s="776" t="s">
        <v>45</v>
      </c>
      <c r="P121" s="1768">
        <v>1</v>
      </c>
      <c r="Q121" s="782">
        <v>50000</v>
      </c>
      <c r="R121" s="776"/>
      <c r="S121" s="774">
        <f t="shared" si="8"/>
        <v>50000</v>
      </c>
      <c r="T121" s="783" t="s">
        <v>1040</v>
      </c>
      <c r="U121" s="775">
        <v>1</v>
      </c>
      <c r="V121" s="784">
        <f t="shared" si="10"/>
        <v>50000</v>
      </c>
      <c r="W121" s="775"/>
      <c r="X121" s="783" t="s">
        <v>1040</v>
      </c>
      <c r="Y121" s="1775">
        <f t="shared" si="9"/>
        <v>0</v>
      </c>
      <c r="Z121" s="772" t="b">
        <f t="shared" si="11"/>
        <v>1</v>
      </c>
    </row>
    <row r="122" spans="1:27" s="805" customFormat="1" ht="24.95" customHeight="1">
      <c r="A122" s="787"/>
      <c r="B122" s="788"/>
      <c r="C122" s="788"/>
      <c r="D122" s="789"/>
      <c r="E122" s="1679"/>
      <c r="F122" s="789"/>
      <c r="G122" s="790"/>
      <c r="H122" s="791"/>
      <c r="I122" s="791"/>
      <c r="J122" s="791"/>
      <c r="K122" s="791"/>
      <c r="L122" s="804"/>
      <c r="M122" s="2032" t="s">
        <v>1082</v>
      </c>
      <c r="N122" s="2033"/>
      <c r="O122" s="2034"/>
      <c r="P122" s="1806">
        <f>SUM(P101:P121)</f>
        <v>218</v>
      </c>
      <c r="Q122" s="1756">
        <f>SUM(Q101:Q121)</f>
        <v>60721200</v>
      </c>
      <c r="R122" s="1807"/>
      <c r="S122" s="795"/>
      <c r="T122" s="1808" t="s">
        <v>1082</v>
      </c>
      <c r="U122" s="1806">
        <f>SUM(U101:U121)</f>
        <v>232</v>
      </c>
      <c r="V122" s="1756">
        <f>SUM(V101:V121)</f>
        <v>63789200</v>
      </c>
      <c r="X122" s="1808" t="s">
        <v>1082</v>
      </c>
      <c r="Y122" s="797"/>
      <c r="Z122" s="787"/>
    </row>
    <row r="123" spans="1:27" s="805" customFormat="1" ht="9.75" customHeight="1">
      <c r="A123" s="787"/>
      <c r="B123" s="788"/>
      <c r="C123" s="788"/>
      <c r="D123" s="789"/>
      <c r="E123" s="1679"/>
      <c r="F123" s="789"/>
      <c r="G123" s="790"/>
      <c r="H123" s="791"/>
      <c r="I123" s="791"/>
      <c r="J123" s="791"/>
      <c r="K123" s="791"/>
      <c r="L123" s="792"/>
      <c r="M123" s="1773"/>
      <c r="N123" s="1773"/>
      <c r="O123" s="1773"/>
      <c r="P123" s="798"/>
      <c r="Q123" s="799"/>
      <c r="R123" s="787"/>
      <c r="S123" s="796"/>
      <c r="T123" s="1709"/>
      <c r="U123" s="787"/>
      <c r="V123" s="796"/>
      <c r="X123" s="1709"/>
      <c r="Y123" s="797"/>
      <c r="Z123" s="787"/>
    </row>
    <row r="124" spans="1:27" s="764" customFormat="1" ht="17.25" customHeight="1">
      <c r="A124" s="1545"/>
      <c r="B124" s="2030" t="s">
        <v>10</v>
      </c>
      <c r="C124" s="2045"/>
      <c r="D124" s="2045"/>
      <c r="E124" s="2045"/>
      <c r="F124" s="2031"/>
      <c r="G124" s="2030" t="s">
        <v>11</v>
      </c>
      <c r="H124" s="2045"/>
      <c r="I124" s="2031"/>
      <c r="J124" s="2027" t="s">
        <v>15</v>
      </c>
      <c r="K124" s="2027" t="s">
        <v>13</v>
      </c>
      <c r="L124" s="2027" t="s">
        <v>700</v>
      </c>
      <c r="M124" s="2027" t="s">
        <v>701</v>
      </c>
      <c r="N124" s="2027" t="s">
        <v>16</v>
      </c>
      <c r="O124" s="2027" t="s">
        <v>702</v>
      </c>
      <c r="P124" s="2041" t="s">
        <v>12</v>
      </c>
      <c r="Q124" s="2042"/>
      <c r="R124" s="2027" t="s">
        <v>17</v>
      </c>
      <c r="S124" s="763"/>
      <c r="T124" s="2027" t="s">
        <v>1022</v>
      </c>
      <c r="U124" s="2056" t="s">
        <v>1023</v>
      </c>
      <c r="V124" s="2056" t="s">
        <v>1081</v>
      </c>
      <c r="W124" s="2056" t="s">
        <v>732</v>
      </c>
      <c r="X124" s="2027" t="s">
        <v>1022</v>
      </c>
      <c r="Y124" s="2056" t="s">
        <v>1025</v>
      </c>
      <c r="Z124" s="1545"/>
      <c r="AA124" s="1545"/>
    </row>
    <row r="125" spans="1:27" s="764" customFormat="1" ht="29.25" customHeight="1">
      <c r="A125" s="1545"/>
      <c r="B125" s="2041" t="s">
        <v>18</v>
      </c>
      <c r="C125" s="2042"/>
      <c r="D125" s="2027" t="s">
        <v>19</v>
      </c>
      <c r="E125" s="2041" t="s">
        <v>20</v>
      </c>
      <c r="F125" s="2042"/>
      <c r="G125" s="2027" t="s">
        <v>21</v>
      </c>
      <c r="H125" s="2027" t="s">
        <v>14</v>
      </c>
      <c r="I125" s="2027" t="s">
        <v>505</v>
      </c>
      <c r="J125" s="2028"/>
      <c r="K125" s="2028"/>
      <c r="L125" s="2028"/>
      <c r="M125" s="2028"/>
      <c r="N125" s="2028"/>
      <c r="O125" s="2028"/>
      <c r="P125" s="2043"/>
      <c r="Q125" s="2044"/>
      <c r="R125" s="2028"/>
      <c r="S125" s="763"/>
      <c r="T125" s="2028"/>
      <c r="U125" s="2057"/>
      <c r="V125" s="2057"/>
      <c r="W125" s="2057"/>
      <c r="X125" s="2028"/>
      <c r="Y125" s="2057"/>
      <c r="Z125" s="1545"/>
      <c r="AA125" s="1545"/>
    </row>
    <row r="126" spans="1:27" s="764" customFormat="1" ht="29.25" customHeight="1">
      <c r="A126" s="1545"/>
      <c r="B126" s="2043"/>
      <c r="C126" s="2044"/>
      <c r="D126" s="2029"/>
      <c r="E126" s="2043"/>
      <c r="F126" s="2044"/>
      <c r="G126" s="2029"/>
      <c r="H126" s="2029"/>
      <c r="I126" s="2029"/>
      <c r="J126" s="2029"/>
      <c r="K126" s="2029"/>
      <c r="L126" s="2029"/>
      <c r="M126" s="2029"/>
      <c r="N126" s="2029"/>
      <c r="O126" s="2029"/>
      <c r="P126" s="1776" t="s">
        <v>22</v>
      </c>
      <c r="Q126" s="1752" t="s">
        <v>23</v>
      </c>
      <c r="R126" s="2029"/>
      <c r="S126" s="763"/>
      <c r="T126" s="2029"/>
      <c r="U126" s="2058"/>
      <c r="V126" s="2058"/>
      <c r="W126" s="2058"/>
      <c r="X126" s="2029"/>
      <c r="Y126" s="2058"/>
      <c r="Z126" s="1545"/>
      <c r="AA126" s="1545"/>
    </row>
    <row r="127" spans="1:27" s="764" customFormat="1" ht="12.75" customHeight="1">
      <c r="A127" s="1545"/>
      <c r="B127" s="2030" t="s">
        <v>24</v>
      </c>
      <c r="C127" s="2031"/>
      <c r="D127" s="1777" t="s">
        <v>25</v>
      </c>
      <c r="E127" s="2030" t="s">
        <v>26</v>
      </c>
      <c r="F127" s="2031"/>
      <c r="G127" s="1776" t="s">
        <v>27</v>
      </c>
      <c r="H127" s="1776" t="s">
        <v>28</v>
      </c>
      <c r="I127" s="1776" t="s">
        <v>29</v>
      </c>
      <c r="J127" s="1776" t="s">
        <v>30</v>
      </c>
      <c r="K127" s="1776" t="s">
        <v>31</v>
      </c>
      <c r="L127" s="1776" t="s">
        <v>32</v>
      </c>
      <c r="M127" s="1776" t="s">
        <v>33</v>
      </c>
      <c r="N127" s="1776" t="s">
        <v>34</v>
      </c>
      <c r="O127" s="1776" t="s">
        <v>35</v>
      </c>
      <c r="P127" s="1776" t="s">
        <v>36</v>
      </c>
      <c r="Q127" s="1752" t="s">
        <v>37</v>
      </c>
      <c r="R127" s="1776" t="s">
        <v>38</v>
      </c>
      <c r="S127" s="763"/>
      <c r="T127" s="1778"/>
      <c r="U127" s="1753"/>
      <c r="V127" s="1753"/>
      <c r="W127" s="1753"/>
      <c r="X127" s="1778"/>
      <c r="Y127" s="1753"/>
      <c r="Z127" s="1545"/>
      <c r="AA127" s="1545"/>
    </row>
    <row r="128" spans="1:27" s="764" customFormat="1" ht="4.5" customHeight="1">
      <c r="A128" s="1545"/>
      <c r="B128" s="2016"/>
      <c r="C128" s="2017"/>
      <c r="D128" s="2017"/>
      <c r="E128" s="2017"/>
      <c r="F128" s="2017"/>
      <c r="G128" s="2017"/>
      <c r="H128" s="2017"/>
      <c r="I128" s="2017"/>
      <c r="J128" s="2017"/>
      <c r="K128" s="2017"/>
      <c r="L128" s="2017"/>
      <c r="M128" s="2017"/>
      <c r="N128" s="2017"/>
      <c r="O128" s="2017"/>
      <c r="P128" s="2017"/>
      <c r="Q128" s="2017"/>
      <c r="R128" s="2018"/>
      <c r="S128" s="763"/>
      <c r="T128" s="768"/>
      <c r="U128" s="769"/>
      <c r="V128" s="769"/>
      <c r="W128" s="770"/>
      <c r="X128" s="768"/>
      <c r="Y128" s="771"/>
      <c r="Z128" s="1545"/>
      <c r="AA128" s="1545"/>
    </row>
    <row r="129" spans="1:27" s="764" customFormat="1" ht="26.25" customHeight="1">
      <c r="A129" s="1545"/>
      <c r="B129" s="1771"/>
      <c r="C129" s="1772"/>
      <c r="D129" s="800"/>
      <c r="E129" s="1680"/>
      <c r="F129" s="800"/>
      <c r="G129" s="800"/>
      <c r="H129" s="800"/>
      <c r="I129" s="800"/>
      <c r="J129" s="800"/>
      <c r="K129" s="800"/>
      <c r="L129" s="800"/>
      <c r="M129" s="2035" t="s">
        <v>1086</v>
      </c>
      <c r="N129" s="2036"/>
      <c r="O129" s="2037"/>
      <c r="P129" s="1809">
        <f>P122</f>
        <v>218</v>
      </c>
      <c r="Q129" s="1757">
        <f>Q122</f>
        <v>60721200</v>
      </c>
      <c r="R129" s="1810"/>
      <c r="S129" s="802"/>
      <c r="T129" s="1811" t="s">
        <v>1086</v>
      </c>
      <c r="U129" s="1809">
        <f>U122</f>
        <v>232</v>
      </c>
      <c r="V129" s="1757">
        <f>V122</f>
        <v>63789200</v>
      </c>
      <c r="W129" s="776"/>
      <c r="X129" s="1811" t="s">
        <v>1086</v>
      </c>
      <c r="Y129" s="775"/>
      <c r="Z129" s="1545"/>
      <c r="AA129" s="1545"/>
    </row>
    <row r="130" spans="1:27" s="772" customFormat="1" ht="24.95" customHeight="1">
      <c r="B130" s="2019">
        <v>81</v>
      </c>
      <c r="C130" s="2020"/>
      <c r="D130" s="776" t="s">
        <v>415</v>
      </c>
      <c r="E130" s="816" t="s">
        <v>416</v>
      </c>
      <c r="F130" s="776"/>
      <c r="G130" s="777" t="s">
        <v>417</v>
      </c>
      <c r="H130" s="779" t="s">
        <v>418</v>
      </c>
      <c r="I130" s="779" t="s">
        <v>43</v>
      </c>
      <c r="J130" s="779" t="s">
        <v>43</v>
      </c>
      <c r="K130" s="779" t="s">
        <v>44</v>
      </c>
      <c r="L130" s="786">
        <v>1991</v>
      </c>
      <c r="M130" s="776" t="s">
        <v>43</v>
      </c>
      <c r="N130" s="776"/>
      <c r="O130" s="776" t="s">
        <v>45</v>
      </c>
      <c r="P130" s="1768">
        <v>5</v>
      </c>
      <c r="Q130" s="782">
        <v>75000</v>
      </c>
      <c r="R130" s="778"/>
      <c r="S130" s="774">
        <f t="shared" si="8"/>
        <v>15000</v>
      </c>
      <c r="T130" s="783" t="s">
        <v>1040</v>
      </c>
      <c r="U130" s="775">
        <v>5</v>
      </c>
      <c r="V130" s="784">
        <f t="shared" si="10"/>
        <v>75000</v>
      </c>
      <c r="W130" s="775"/>
      <c r="X130" s="783" t="s">
        <v>1040</v>
      </c>
      <c r="Y130" s="1775">
        <f t="shared" si="9"/>
        <v>0</v>
      </c>
      <c r="Z130" s="772" t="b">
        <f t="shared" si="11"/>
        <v>1</v>
      </c>
    </row>
    <row r="131" spans="1:27" s="772" customFormat="1" ht="24.95" customHeight="1">
      <c r="B131" s="1988">
        <v>82</v>
      </c>
      <c r="C131" s="1989"/>
      <c r="D131" s="776" t="s">
        <v>419</v>
      </c>
      <c r="E131" s="816" t="s">
        <v>47</v>
      </c>
      <c r="F131" s="776"/>
      <c r="G131" s="777" t="s">
        <v>420</v>
      </c>
      <c r="H131" s="778" t="s">
        <v>421</v>
      </c>
      <c r="I131" s="779" t="s">
        <v>43</v>
      </c>
      <c r="J131" s="779" t="s">
        <v>43</v>
      </c>
      <c r="K131" s="779" t="s">
        <v>44</v>
      </c>
      <c r="L131" s="786">
        <v>1991</v>
      </c>
      <c r="M131" s="776" t="s">
        <v>43</v>
      </c>
      <c r="N131" s="776"/>
      <c r="O131" s="776" t="s">
        <v>45</v>
      </c>
      <c r="P131" s="1768">
        <v>1</v>
      </c>
      <c r="Q131" s="782">
        <v>134000</v>
      </c>
      <c r="R131" s="776"/>
      <c r="S131" s="774">
        <f t="shared" si="8"/>
        <v>134000</v>
      </c>
      <c r="T131" s="783" t="s">
        <v>1040</v>
      </c>
      <c r="U131" s="775">
        <v>1</v>
      </c>
      <c r="V131" s="784">
        <f t="shared" si="10"/>
        <v>134000</v>
      </c>
      <c r="W131" s="775"/>
      <c r="X131" s="783" t="s">
        <v>1040</v>
      </c>
      <c r="Y131" s="1775">
        <f t="shared" si="9"/>
        <v>0</v>
      </c>
      <c r="Z131" s="772" t="b">
        <f t="shared" si="11"/>
        <v>1</v>
      </c>
    </row>
    <row r="132" spans="1:27" s="772" customFormat="1" ht="24.95" customHeight="1">
      <c r="B132" s="1988">
        <v>83</v>
      </c>
      <c r="C132" s="1989"/>
      <c r="D132" s="776" t="s">
        <v>422</v>
      </c>
      <c r="E132" s="816" t="s">
        <v>47</v>
      </c>
      <c r="F132" s="776"/>
      <c r="G132" s="777" t="s">
        <v>423</v>
      </c>
      <c r="H132" s="779" t="s">
        <v>418</v>
      </c>
      <c r="I132" s="779" t="s">
        <v>43</v>
      </c>
      <c r="J132" s="779" t="s">
        <v>43</v>
      </c>
      <c r="K132" s="779" t="s">
        <v>44</v>
      </c>
      <c r="L132" s="786">
        <v>1991</v>
      </c>
      <c r="M132" s="776" t="s">
        <v>43</v>
      </c>
      <c r="N132" s="776"/>
      <c r="O132" s="776" t="s">
        <v>45</v>
      </c>
      <c r="P132" s="1768">
        <v>1</v>
      </c>
      <c r="Q132" s="782">
        <v>45450000</v>
      </c>
      <c r="R132" s="776"/>
      <c r="S132" s="774">
        <f t="shared" si="8"/>
        <v>45450000</v>
      </c>
      <c r="T132" s="783" t="s">
        <v>1040</v>
      </c>
      <c r="U132" s="775">
        <v>1</v>
      </c>
      <c r="V132" s="784">
        <f t="shared" si="10"/>
        <v>45450000</v>
      </c>
      <c r="W132" s="775"/>
      <c r="X132" s="783" t="s">
        <v>1040</v>
      </c>
      <c r="Y132" s="1775">
        <f t="shared" si="9"/>
        <v>0</v>
      </c>
      <c r="Z132" s="772" t="b">
        <f t="shared" si="11"/>
        <v>1</v>
      </c>
    </row>
    <row r="133" spans="1:27" s="772" customFormat="1" ht="24.95" customHeight="1">
      <c r="B133" s="1988">
        <v>84</v>
      </c>
      <c r="C133" s="1989"/>
      <c r="D133" s="776" t="s">
        <v>424</v>
      </c>
      <c r="E133" s="816" t="s">
        <v>47</v>
      </c>
      <c r="F133" s="776"/>
      <c r="G133" s="777" t="s">
        <v>425</v>
      </c>
      <c r="H133" s="779" t="s">
        <v>42</v>
      </c>
      <c r="I133" s="779" t="s">
        <v>43</v>
      </c>
      <c r="J133" s="779" t="s">
        <v>43</v>
      </c>
      <c r="K133" s="779" t="s">
        <v>190</v>
      </c>
      <c r="L133" s="786">
        <v>1991</v>
      </c>
      <c r="M133" s="776" t="s">
        <v>43</v>
      </c>
      <c r="N133" s="776"/>
      <c r="O133" s="776" t="s">
        <v>45</v>
      </c>
      <c r="P133" s="1768">
        <v>1</v>
      </c>
      <c r="Q133" s="782">
        <v>3295800</v>
      </c>
      <c r="R133" s="776"/>
      <c r="S133" s="774">
        <f t="shared" si="8"/>
        <v>3295800</v>
      </c>
      <c r="T133" s="783" t="s">
        <v>1009</v>
      </c>
      <c r="U133" s="775">
        <v>1</v>
      </c>
      <c r="V133" s="784">
        <f t="shared" si="10"/>
        <v>3295800</v>
      </c>
      <c r="W133" s="775"/>
      <c r="X133" s="783" t="s">
        <v>1009</v>
      </c>
      <c r="Y133" s="1775">
        <f t="shared" si="9"/>
        <v>0</v>
      </c>
      <c r="Z133" s="772" t="b">
        <f t="shared" si="11"/>
        <v>1</v>
      </c>
    </row>
    <row r="134" spans="1:27" s="772" customFormat="1" ht="24.95" customHeight="1">
      <c r="B134" s="1988">
        <v>85</v>
      </c>
      <c r="C134" s="1989"/>
      <c r="D134" s="776" t="s">
        <v>426</v>
      </c>
      <c r="E134" s="816" t="s">
        <v>427</v>
      </c>
      <c r="F134" s="776"/>
      <c r="G134" s="777" t="s">
        <v>428</v>
      </c>
      <c r="H134" s="778" t="s">
        <v>429</v>
      </c>
      <c r="I134" s="779" t="s">
        <v>43</v>
      </c>
      <c r="J134" s="779" t="s">
        <v>43</v>
      </c>
      <c r="K134" s="779" t="s">
        <v>44</v>
      </c>
      <c r="L134" s="786">
        <v>1991</v>
      </c>
      <c r="M134" s="776" t="s">
        <v>43</v>
      </c>
      <c r="N134" s="776"/>
      <c r="O134" s="776" t="s">
        <v>45</v>
      </c>
      <c r="P134" s="1768">
        <v>6</v>
      </c>
      <c r="Q134" s="782">
        <v>2220000</v>
      </c>
      <c r="R134" s="778"/>
      <c r="S134" s="774">
        <f t="shared" si="8"/>
        <v>370000</v>
      </c>
      <c r="T134" s="783" t="s">
        <v>1040</v>
      </c>
      <c r="U134" s="775">
        <v>6</v>
      </c>
      <c r="V134" s="784">
        <f t="shared" si="10"/>
        <v>2220000</v>
      </c>
      <c r="W134" s="775"/>
      <c r="X134" s="783" t="s">
        <v>1040</v>
      </c>
      <c r="Y134" s="1775">
        <f t="shared" si="9"/>
        <v>0</v>
      </c>
      <c r="Z134" s="772" t="b">
        <f t="shared" si="11"/>
        <v>1</v>
      </c>
    </row>
    <row r="135" spans="1:27" s="772" customFormat="1" ht="24.95" customHeight="1">
      <c r="B135" s="1988">
        <v>86</v>
      </c>
      <c r="C135" s="1989"/>
      <c r="D135" s="776" t="s">
        <v>430</v>
      </c>
      <c r="E135" s="816" t="s">
        <v>431</v>
      </c>
      <c r="F135" s="776"/>
      <c r="G135" s="777" t="s">
        <v>432</v>
      </c>
      <c r="H135" s="779" t="s">
        <v>433</v>
      </c>
      <c r="I135" s="779" t="s">
        <v>43</v>
      </c>
      <c r="J135" s="779" t="s">
        <v>43</v>
      </c>
      <c r="K135" s="779" t="s">
        <v>44</v>
      </c>
      <c r="L135" s="786">
        <v>1991</v>
      </c>
      <c r="M135" s="776" t="s">
        <v>43</v>
      </c>
      <c r="N135" s="776"/>
      <c r="O135" s="776" t="s">
        <v>45</v>
      </c>
      <c r="P135" s="1768">
        <v>19</v>
      </c>
      <c r="Q135" s="782">
        <v>3283200</v>
      </c>
      <c r="R135" s="778"/>
      <c r="S135" s="774">
        <f t="shared" si="8"/>
        <v>172800</v>
      </c>
      <c r="T135" s="783" t="s">
        <v>1040</v>
      </c>
      <c r="U135" s="775">
        <v>19</v>
      </c>
      <c r="V135" s="784">
        <f t="shared" si="10"/>
        <v>3283200</v>
      </c>
      <c r="W135" s="775"/>
      <c r="X135" s="783" t="s">
        <v>1040</v>
      </c>
      <c r="Y135" s="1775">
        <f t="shared" si="9"/>
        <v>0</v>
      </c>
      <c r="Z135" s="772" t="b">
        <f t="shared" si="11"/>
        <v>1</v>
      </c>
    </row>
    <row r="136" spans="1:27" s="1781" customFormat="1" ht="24.95" customHeight="1">
      <c r="B136" s="2038">
        <v>87</v>
      </c>
      <c r="C136" s="2039"/>
      <c r="D136" s="1796" t="s">
        <v>430</v>
      </c>
      <c r="E136" s="1795" t="s">
        <v>434</v>
      </c>
      <c r="F136" s="1796"/>
      <c r="G136" s="1797" t="s">
        <v>432</v>
      </c>
      <c r="H136" s="1798" t="s">
        <v>433</v>
      </c>
      <c r="I136" s="1798" t="s">
        <v>43</v>
      </c>
      <c r="J136" s="1798" t="s">
        <v>43</v>
      </c>
      <c r="K136" s="1798" t="s">
        <v>44</v>
      </c>
      <c r="L136" s="1805">
        <v>1991</v>
      </c>
      <c r="M136" s="1796" t="s">
        <v>43</v>
      </c>
      <c r="N136" s="1796"/>
      <c r="O136" s="1796" t="s">
        <v>242</v>
      </c>
      <c r="P136" s="1800">
        <v>10</v>
      </c>
      <c r="Q136" s="1801">
        <v>1728000</v>
      </c>
      <c r="R136" s="1804"/>
      <c r="S136" s="1791">
        <f t="shared" si="8"/>
        <v>172800</v>
      </c>
      <c r="T136" s="1802" t="s">
        <v>1040</v>
      </c>
      <c r="U136" s="1794">
        <v>10</v>
      </c>
      <c r="V136" s="1755">
        <f t="shared" si="10"/>
        <v>1728000</v>
      </c>
      <c r="W136" s="1794"/>
      <c r="X136" s="1802" t="s">
        <v>1040</v>
      </c>
      <c r="Y136" s="1803">
        <f t="shared" si="9"/>
        <v>0</v>
      </c>
      <c r="Z136" s="1781" t="b">
        <f t="shared" si="11"/>
        <v>1</v>
      </c>
    </row>
    <row r="137" spans="1:27" s="772" customFormat="1" ht="24.95" customHeight="1">
      <c r="B137" s="1988">
        <v>88</v>
      </c>
      <c r="C137" s="1989"/>
      <c r="D137" s="776" t="s">
        <v>435</v>
      </c>
      <c r="E137" s="816" t="s">
        <v>47</v>
      </c>
      <c r="F137" s="776"/>
      <c r="G137" s="777" t="s">
        <v>436</v>
      </c>
      <c r="H137" s="779" t="s">
        <v>437</v>
      </c>
      <c r="I137" s="779" t="s">
        <v>43</v>
      </c>
      <c r="J137" s="779" t="s">
        <v>43</v>
      </c>
      <c r="K137" s="779" t="s">
        <v>190</v>
      </c>
      <c r="L137" s="786">
        <v>1991</v>
      </c>
      <c r="M137" s="776" t="s">
        <v>43</v>
      </c>
      <c r="N137" s="776"/>
      <c r="O137" s="776" t="s">
        <v>45</v>
      </c>
      <c r="P137" s="1768">
        <v>1</v>
      </c>
      <c r="Q137" s="782">
        <v>224000</v>
      </c>
      <c r="R137" s="776"/>
      <c r="S137" s="774">
        <f>Q137/P137</f>
        <v>224000</v>
      </c>
      <c r="T137" s="783" t="s">
        <v>1040</v>
      </c>
      <c r="U137" s="775">
        <v>1</v>
      </c>
      <c r="V137" s="784">
        <f t="shared" si="10"/>
        <v>224000</v>
      </c>
      <c r="W137" s="775"/>
      <c r="X137" s="783" t="s">
        <v>1040</v>
      </c>
      <c r="Y137" s="1775">
        <f>P137-U137</f>
        <v>0</v>
      </c>
      <c r="Z137" s="772" t="b">
        <f t="shared" si="11"/>
        <v>1</v>
      </c>
    </row>
    <row r="138" spans="1:27" s="772" customFormat="1" ht="24.95" customHeight="1">
      <c r="B138" s="1988">
        <v>89</v>
      </c>
      <c r="C138" s="1989"/>
      <c r="D138" s="776" t="s">
        <v>438</v>
      </c>
      <c r="E138" s="816" t="s">
        <v>400</v>
      </c>
      <c r="F138" s="776"/>
      <c r="G138" s="777" t="s">
        <v>439</v>
      </c>
      <c r="H138" s="779" t="s">
        <v>390</v>
      </c>
      <c r="I138" s="779" t="s">
        <v>43</v>
      </c>
      <c r="J138" s="779" t="s">
        <v>229</v>
      </c>
      <c r="K138" s="779" t="s">
        <v>44</v>
      </c>
      <c r="L138" s="786">
        <v>1991</v>
      </c>
      <c r="M138" s="776" t="s">
        <v>43</v>
      </c>
      <c r="N138" s="776"/>
      <c r="O138" s="776" t="s">
        <v>45</v>
      </c>
      <c r="P138" s="1768">
        <v>7</v>
      </c>
      <c r="Q138" s="782">
        <v>1050000</v>
      </c>
      <c r="R138" s="778"/>
      <c r="S138" s="774">
        <f t="shared" ref="S138:S168" si="12">Q138/P138</f>
        <v>150000</v>
      </c>
      <c r="T138" s="783" t="s">
        <v>1040</v>
      </c>
      <c r="U138" s="775">
        <v>7</v>
      </c>
      <c r="V138" s="784">
        <f t="shared" si="10"/>
        <v>1050000</v>
      </c>
      <c r="W138" s="775"/>
      <c r="X138" s="783" t="s">
        <v>1040</v>
      </c>
      <c r="Y138" s="1775">
        <f t="shared" ref="Y138:Y168" si="13">P138-U138</f>
        <v>0</v>
      </c>
      <c r="Z138" s="772" t="b">
        <f t="shared" si="11"/>
        <v>1</v>
      </c>
    </row>
    <row r="139" spans="1:27" s="772" customFormat="1" ht="24.95" customHeight="1">
      <c r="B139" s="1988">
        <v>90</v>
      </c>
      <c r="C139" s="1989"/>
      <c r="D139" s="776" t="s">
        <v>440</v>
      </c>
      <c r="E139" s="816" t="s">
        <v>47</v>
      </c>
      <c r="F139" s="776"/>
      <c r="G139" s="777" t="s">
        <v>441</v>
      </c>
      <c r="H139" s="778" t="s">
        <v>442</v>
      </c>
      <c r="I139" s="779" t="s">
        <v>43</v>
      </c>
      <c r="J139" s="779" t="s">
        <v>43</v>
      </c>
      <c r="K139" s="779" t="s">
        <v>44</v>
      </c>
      <c r="L139" s="786">
        <v>1991</v>
      </c>
      <c r="M139" s="776" t="s">
        <v>43</v>
      </c>
      <c r="N139" s="776"/>
      <c r="O139" s="776" t="s">
        <v>45</v>
      </c>
      <c r="P139" s="1768">
        <v>1</v>
      </c>
      <c r="Q139" s="782">
        <v>145000</v>
      </c>
      <c r="R139" s="776"/>
      <c r="S139" s="774">
        <f t="shared" si="12"/>
        <v>145000</v>
      </c>
      <c r="T139" s="783" t="s">
        <v>1040</v>
      </c>
      <c r="U139" s="775">
        <v>1</v>
      </c>
      <c r="V139" s="784">
        <f t="shared" si="10"/>
        <v>145000</v>
      </c>
      <c r="W139" s="775"/>
      <c r="X139" s="783" t="s">
        <v>1040</v>
      </c>
      <c r="Y139" s="1775">
        <f t="shared" si="13"/>
        <v>0</v>
      </c>
      <c r="Z139" s="772" t="b">
        <f t="shared" si="11"/>
        <v>1</v>
      </c>
    </row>
    <row r="140" spans="1:27" s="772" customFormat="1" ht="24.95" customHeight="1">
      <c r="B140" s="1988">
        <v>91</v>
      </c>
      <c r="C140" s="1989"/>
      <c r="D140" s="776" t="s">
        <v>341</v>
      </c>
      <c r="E140" s="816" t="s">
        <v>58</v>
      </c>
      <c r="F140" s="776"/>
      <c r="G140" s="777" t="s">
        <v>342</v>
      </c>
      <c r="H140" s="1722" t="s">
        <v>982</v>
      </c>
      <c r="I140" s="779" t="s">
        <v>43</v>
      </c>
      <c r="J140" s="779" t="s">
        <v>85</v>
      </c>
      <c r="K140" s="779" t="s">
        <v>272</v>
      </c>
      <c r="L140" s="786">
        <v>1992</v>
      </c>
      <c r="M140" s="776" t="s">
        <v>43</v>
      </c>
      <c r="N140" s="776"/>
      <c r="O140" s="776" t="s">
        <v>45</v>
      </c>
      <c r="P140" s="1768">
        <v>1</v>
      </c>
      <c r="Q140" s="782">
        <v>200000</v>
      </c>
      <c r="R140" s="776"/>
      <c r="S140" s="774">
        <f t="shared" si="12"/>
        <v>200000</v>
      </c>
      <c r="T140" s="783" t="s">
        <v>981</v>
      </c>
      <c r="U140" s="775">
        <v>1</v>
      </c>
      <c r="V140" s="784">
        <f t="shared" si="10"/>
        <v>200000</v>
      </c>
      <c r="W140" s="775"/>
      <c r="X140" s="783" t="s">
        <v>981</v>
      </c>
      <c r="Y140" s="1775">
        <f t="shared" si="13"/>
        <v>0</v>
      </c>
      <c r="Z140" s="772" t="b">
        <f t="shared" si="11"/>
        <v>1</v>
      </c>
    </row>
    <row r="141" spans="1:27" s="772" customFormat="1" ht="24.95" customHeight="1">
      <c r="B141" s="1988">
        <v>92</v>
      </c>
      <c r="C141" s="1989"/>
      <c r="D141" s="776" t="s">
        <v>225</v>
      </c>
      <c r="E141" s="816" t="s">
        <v>443</v>
      </c>
      <c r="F141" s="776"/>
      <c r="G141" s="777" t="s">
        <v>227</v>
      </c>
      <c r="H141" s="1722" t="s">
        <v>42</v>
      </c>
      <c r="I141" s="779" t="s">
        <v>43</v>
      </c>
      <c r="J141" s="779" t="s">
        <v>197</v>
      </c>
      <c r="K141" s="779" t="s">
        <v>190</v>
      </c>
      <c r="L141" s="786">
        <v>1992</v>
      </c>
      <c r="M141" s="776" t="s">
        <v>43</v>
      </c>
      <c r="N141" s="776"/>
      <c r="O141" s="776" t="s">
        <v>45</v>
      </c>
      <c r="P141" s="1768">
        <v>2</v>
      </c>
      <c r="Q141" s="782">
        <v>76000</v>
      </c>
      <c r="R141" s="778"/>
      <c r="S141" s="774">
        <f t="shared" si="12"/>
        <v>38000</v>
      </c>
      <c r="T141" s="783" t="s">
        <v>957</v>
      </c>
      <c r="U141" s="775">
        <v>2</v>
      </c>
      <c r="V141" s="784">
        <f t="shared" si="10"/>
        <v>76000</v>
      </c>
      <c r="W141" s="775"/>
      <c r="X141" s="783" t="s">
        <v>957</v>
      </c>
      <c r="Y141" s="1775">
        <f t="shared" si="13"/>
        <v>0</v>
      </c>
      <c r="Z141" s="772" t="b">
        <f t="shared" si="11"/>
        <v>1</v>
      </c>
    </row>
    <row r="142" spans="1:27" s="772" customFormat="1" ht="24.95" customHeight="1">
      <c r="B142" s="1988">
        <v>93</v>
      </c>
      <c r="C142" s="1989"/>
      <c r="D142" s="776" t="s">
        <v>225</v>
      </c>
      <c r="E142" s="816" t="s">
        <v>444</v>
      </c>
      <c r="F142" s="776"/>
      <c r="G142" s="777" t="s">
        <v>227</v>
      </c>
      <c r="H142" s="1722" t="s">
        <v>42</v>
      </c>
      <c r="I142" s="779" t="s">
        <v>43</v>
      </c>
      <c r="J142" s="779" t="s">
        <v>197</v>
      </c>
      <c r="K142" s="779" t="s">
        <v>190</v>
      </c>
      <c r="L142" s="786">
        <v>1992</v>
      </c>
      <c r="M142" s="776" t="s">
        <v>43</v>
      </c>
      <c r="N142" s="776"/>
      <c r="O142" s="776" t="s">
        <v>45</v>
      </c>
      <c r="P142" s="1768">
        <v>1</v>
      </c>
      <c r="Q142" s="782">
        <v>38000</v>
      </c>
      <c r="R142" s="776"/>
      <c r="S142" s="774">
        <f t="shared" si="12"/>
        <v>38000</v>
      </c>
      <c r="T142" s="783" t="s">
        <v>944</v>
      </c>
      <c r="U142" s="775">
        <v>1</v>
      </c>
      <c r="V142" s="784">
        <f t="shared" si="10"/>
        <v>38000</v>
      </c>
      <c r="W142" s="775"/>
      <c r="X142" s="783" t="s">
        <v>944</v>
      </c>
      <c r="Y142" s="1775">
        <f t="shared" si="13"/>
        <v>0</v>
      </c>
      <c r="Z142" s="772" t="b">
        <f t="shared" si="11"/>
        <v>1</v>
      </c>
    </row>
    <row r="143" spans="1:27" s="1781" customFormat="1" ht="24.95" customHeight="1">
      <c r="B143" s="2038">
        <v>94</v>
      </c>
      <c r="C143" s="2039"/>
      <c r="D143" s="1796" t="s">
        <v>236</v>
      </c>
      <c r="E143" s="1795" t="s">
        <v>47</v>
      </c>
      <c r="F143" s="1796"/>
      <c r="G143" s="1797" t="s">
        <v>237</v>
      </c>
      <c r="H143" s="1798" t="s">
        <v>445</v>
      </c>
      <c r="I143" s="1798" t="s">
        <v>446</v>
      </c>
      <c r="J143" s="1798" t="s">
        <v>43</v>
      </c>
      <c r="K143" s="1798" t="s">
        <v>190</v>
      </c>
      <c r="L143" s="1805">
        <v>1993</v>
      </c>
      <c r="M143" s="1796" t="s">
        <v>241</v>
      </c>
      <c r="N143" s="1796"/>
      <c r="O143" s="1796" t="s">
        <v>242</v>
      </c>
      <c r="P143" s="1800">
        <v>1</v>
      </c>
      <c r="Q143" s="1801">
        <v>2500000</v>
      </c>
      <c r="R143" s="1796"/>
      <c r="S143" s="1791">
        <f t="shared" si="12"/>
        <v>2500000</v>
      </c>
      <c r="T143" s="1802" t="s">
        <v>995</v>
      </c>
      <c r="U143" s="1794">
        <v>1</v>
      </c>
      <c r="V143" s="1755">
        <f t="shared" si="10"/>
        <v>2500000</v>
      </c>
      <c r="W143" s="1794"/>
      <c r="X143" s="1802" t="s">
        <v>995</v>
      </c>
      <c r="Y143" s="1803">
        <f t="shared" si="13"/>
        <v>0</v>
      </c>
      <c r="Z143" s="1781" t="b">
        <f t="shared" si="11"/>
        <v>1</v>
      </c>
    </row>
    <row r="144" spans="1:27" s="1781" customFormat="1" ht="24.95" customHeight="1">
      <c r="B144" s="2038">
        <v>95</v>
      </c>
      <c r="C144" s="2039"/>
      <c r="D144" s="1796" t="s">
        <v>236</v>
      </c>
      <c r="E144" s="1795" t="s">
        <v>75</v>
      </c>
      <c r="F144" s="1796"/>
      <c r="G144" s="1797" t="s">
        <v>237</v>
      </c>
      <c r="H144" s="1798" t="s">
        <v>447</v>
      </c>
      <c r="I144" s="1798" t="s">
        <v>448</v>
      </c>
      <c r="J144" s="1796"/>
      <c r="K144" s="1798" t="s">
        <v>190</v>
      </c>
      <c r="L144" s="1805">
        <v>1994</v>
      </c>
      <c r="M144" s="1796" t="s">
        <v>241</v>
      </c>
      <c r="N144" s="1796"/>
      <c r="O144" s="1796" t="s">
        <v>242</v>
      </c>
      <c r="P144" s="1800">
        <v>1</v>
      </c>
      <c r="Q144" s="1801">
        <v>2500000</v>
      </c>
      <c r="R144" s="1796"/>
      <c r="S144" s="1791">
        <f t="shared" si="12"/>
        <v>2500000</v>
      </c>
      <c r="T144" s="1802" t="s">
        <v>995</v>
      </c>
      <c r="U144" s="1794">
        <v>1</v>
      </c>
      <c r="V144" s="1755">
        <f t="shared" si="10"/>
        <v>2500000</v>
      </c>
      <c r="W144" s="1794"/>
      <c r="X144" s="1802" t="s">
        <v>995</v>
      </c>
      <c r="Y144" s="1803">
        <f>P144-U144</f>
        <v>0</v>
      </c>
      <c r="Z144" s="1781" t="b">
        <f t="shared" si="11"/>
        <v>1</v>
      </c>
    </row>
    <row r="145" spans="1:27" s="1781" customFormat="1" ht="24.95" customHeight="1">
      <c r="B145" s="2038">
        <v>96</v>
      </c>
      <c r="C145" s="2039"/>
      <c r="D145" s="1796" t="s">
        <v>236</v>
      </c>
      <c r="E145" s="1795" t="s">
        <v>270</v>
      </c>
      <c r="F145" s="1796"/>
      <c r="G145" s="1797" t="s">
        <v>237</v>
      </c>
      <c r="H145" s="1798" t="s">
        <v>447</v>
      </c>
      <c r="I145" s="1798" t="s">
        <v>449</v>
      </c>
      <c r="J145" s="1796"/>
      <c r="K145" s="1798" t="s">
        <v>190</v>
      </c>
      <c r="L145" s="1805">
        <v>1994</v>
      </c>
      <c r="M145" s="1796" t="s">
        <v>241</v>
      </c>
      <c r="N145" s="1796"/>
      <c r="O145" s="1796" t="s">
        <v>242</v>
      </c>
      <c r="P145" s="1800">
        <v>1</v>
      </c>
      <c r="Q145" s="1801">
        <v>2500000</v>
      </c>
      <c r="R145" s="1796"/>
      <c r="S145" s="1791">
        <f t="shared" si="12"/>
        <v>2500000</v>
      </c>
      <c r="T145" s="1802" t="s">
        <v>995</v>
      </c>
      <c r="U145" s="1794">
        <v>1</v>
      </c>
      <c r="V145" s="1755">
        <f t="shared" si="10"/>
        <v>2500000</v>
      </c>
      <c r="W145" s="1794"/>
      <c r="X145" s="1802" t="s">
        <v>995</v>
      </c>
      <c r="Y145" s="1803">
        <f t="shared" si="13"/>
        <v>0</v>
      </c>
      <c r="Z145" s="1781" t="b">
        <f t="shared" si="11"/>
        <v>1</v>
      </c>
    </row>
    <row r="146" spans="1:27" s="1781" customFormat="1" ht="24.95" customHeight="1">
      <c r="B146" s="2038">
        <v>97</v>
      </c>
      <c r="C146" s="2039"/>
      <c r="D146" s="1796" t="s">
        <v>236</v>
      </c>
      <c r="E146" s="1795" t="s">
        <v>220</v>
      </c>
      <c r="F146" s="1796"/>
      <c r="G146" s="1797" t="s">
        <v>237</v>
      </c>
      <c r="H146" s="1798" t="s">
        <v>447</v>
      </c>
      <c r="I146" s="1798" t="s">
        <v>450</v>
      </c>
      <c r="J146" s="1796"/>
      <c r="K146" s="1798" t="s">
        <v>190</v>
      </c>
      <c r="L146" s="1805">
        <v>1994</v>
      </c>
      <c r="M146" s="1796" t="s">
        <v>241</v>
      </c>
      <c r="N146" s="1796"/>
      <c r="O146" s="1796" t="s">
        <v>345</v>
      </c>
      <c r="P146" s="1800">
        <v>1</v>
      </c>
      <c r="Q146" s="1801">
        <v>2500000</v>
      </c>
      <c r="R146" s="1796"/>
      <c r="S146" s="1791">
        <f t="shared" si="12"/>
        <v>2500000</v>
      </c>
      <c r="T146" s="1802" t="s">
        <v>995</v>
      </c>
      <c r="U146" s="1794">
        <v>1</v>
      </c>
      <c r="V146" s="1755">
        <f t="shared" si="10"/>
        <v>2500000</v>
      </c>
      <c r="W146" s="1794"/>
      <c r="X146" s="1802" t="s">
        <v>995</v>
      </c>
      <c r="Y146" s="1803">
        <f t="shared" si="13"/>
        <v>0</v>
      </c>
      <c r="Z146" s="1781" t="b">
        <f t="shared" si="11"/>
        <v>1</v>
      </c>
    </row>
    <row r="147" spans="1:27" s="1781" customFormat="1" ht="24.95" customHeight="1">
      <c r="B147" s="2038">
        <v>98</v>
      </c>
      <c r="C147" s="2039"/>
      <c r="D147" s="1796" t="s">
        <v>236</v>
      </c>
      <c r="E147" s="1795" t="s">
        <v>193</v>
      </c>
      <c r="F147" s="1796"/>
      <c r="G147" s="1797" t="s">
        <v>237</v>
      </c>
      <c r="H147" s="1798" t="s">
        <v>447</v>
      </c>
      <c r="I147" s="1798" t="s">
        <v>451</v>
      </c>
      <c r="J147" s="1796"/>
      <c r="K147" s="1798" t="s">
        <v>190</v>
      </c>
      <c r="L147" s="1805">
        <v>1994</v>
      </c>
      <c r="M147" s="1796" t="s">
        <v>241</v>
      </c>
      <c r="N147" s="1796"/>
      <c r="O147" s="1796" t="s">
        <v>242</v>
      </c>
      <c r="P147" s="1800">
        <v>1</v>
      </c>
      <c r="Q147" s="1801">
        <v>2500000</v>
      </c>
      <c r="R147" s="1796"/>
      <c r="S147" s="1791">
        <f t="shared" si="12"/>
        <v>2500000</v>
      </c>
      <c r="T147" s="1802" t="s">
        <v>995</v>
      </c>
      <c r="U147" s="1794">
        <v>1</v>
      </c>
      <c r="V147" s="1755">
        <f t="shared" si="10"/>
        <v>2500000</v>
      </c>
      <c r="W147" s="1794"/>
      <c r="X147" s="1802" t="s">
        <v>995</v>
      </c>
      <c r="Y147" s="1803">
        <f t="shared" si="13"/>
        <v>0</v>
      </c>
      <c r="Z147" s="1781" t="b">
        <f t="shared" si="11"/>
        <v>1</v>
      </c>
    </row>
    <row r="148" spans="1:27" s="772" customFormat="1" ht="24.95" customHeight="1">
      <c r="B148" s="1988">
        <v>99</v>
      </c>
      <c r="C148" s="1989"/>
      <c r="D148" s="776" t="s">
        <v>341</v>
      </c>
      <c r="E148" s="816" t="s">
        <v>47</v>
      </c>
      <c r="F148" s="776"/>
      <c r="G148" s="777" t="s">
        <v>342</v>
      </c>
      <c r="H148" s="779" t="s">
        <v>42</v>
      </c>
      <c r="I148" s="779" t="s">
        <v>43</v>
      </c>
      <c r="J148" s="779" t="s">
        <v>85</v>
      </c>
      <c r="K148" s="779" t="s">
        <v>186</v>
      </c>
      <c r="L148" s="786">
        <v>1994</v>
      </c>
      <c r="M148" s="776" t="s">
        <v>43</v>
      </c>
      <c r="N148" s="776"/>
      <c r="O148" s="776" t="s">
        <v>45</v>
      </c>
      <c r="P148" s="1768">
        <v>1</v>
      </c>
      <c r="Q148" s="782">
        <v>200000</v>
      </c>
      <c r="R148" s="776"/>
      <c r="S148" s="774">
        <f t="shared" si="12"/>
        <v>200000</v>
      </c>
      <c r="T148" s="783" t="s">
        <v>938</v>
      </c>
      <c r="U148" s="775">
        <v>1</v>
      </c>
      <c r="V148" s="784">
        <f t="shared" si="10"/>
        <v>200000</v>
      </c>
      <c r="W148" s="775"/>
      <c r="X148" s="783" t="s">
        <v>938</v>
      </c>
      <c r="Y148" s="1775">
        <f t="shared" si="13"/>
        <v>0</v>
      </c>
      <c r="Z148" s="772" t="b">
        <f t="shared" si="11"/>
        <v>1</v>
      </c>
    </row>
    <row r="149" spans="1:27" s="772" customFormat="1" ht="24.95" customHeight="1">
      <c r="B149" s="1990">
        <v>100</v>
      </c>
      <c r="C149" s="1991"/>
      <c r="D149" s="776" t="s">
        <v>341</v>
      </c>
      <c r="E149" s="816" t="s">
        <v>75</v>
      </c>
      <c r="F149" s="776"/>
      <c r="G149" s="777" t="s">
        <v>342</v>
      </c>
      <c r="H149" s="779" t="s">
        <v>42</v>
      </c>
      <c r="I149" s="779" t="s">
        <v>43</v>
      </c>
      <c r="J149" s="779" t="s">
        <v>197</v>
      </c>
      <c r="K149" s="779" t="s">
        <v>186</v>
      </c>
      <c r="L149" s="786">
        <v>1994</v>
      </c>
      <c r="M149" s="776" t="s">
        <v>43</v>
      </c>
      <c r="N149" s="776"/>
      <c r="O149" s="776" t="s">
        <v>45</v>
      </c>
      <c r="P149" s="1768">
        <v>1</v>
      </c>
      <c r="Q149" s="782">
        <v>200000</v>
      </c>
      <c r="R149" s="776"/>
      <c r="S149" s="774">
        <f t="shared" si="12"/>
        <v>200000</v>
      </c>
      <c r="T149" s="783" t="s">
        <v>938</v>
      </c>
      <c r="U149" s="775">
        <v>1</v>
      </c>
      <c r="V149" s="784">
        <f t="shared" si="10"/>
        <v>200000</v>
      </c>
      <c r="W149" s="775"/>
      <c r="X149" s="783" t="s">
        <v>938</v>
      </c>
      <c r="Y149" s="1775">
        <f t="shared" si="13"/>
        <v>0</v>
      </c>
      <c r="Z149" s="772" t="b">
        <f t="shared" si="11"/>
        <v>1</v>
      </c>
    </row>
    <row r="150" spans="1:27" s="805" customFormat="1" ht="24.95" customHeight="1">
      <c r="A150" s="787"/>
      <c r="B150" s="788"/>
      <c r="C150" s="788"/>
      <c r="D150" s="789"/>
      <c r="E150" s="1679"/>
      <c r="F150" s="789"/>
      <c r="G150" s="790"/>
      <c r="H150" s="791"/>
      <c r="I150" s="791"/>
      <c r="J150" s="791"/>
      <c r="K150" s="791"/>
      <c r="L150" s="804"/>
      <c r="M150" s="2032" t="s">
        <v>1082</v>
      </c>
      <c r="N150" s="2033"/>
      <c r="O150" s="2034"/>
      <c r="P150" s="1806">
        <f>SUM(P129:P149)</f>
        <v>281</v>
      </c>
      <c r="Q150" s="1756">
        <f>SUM(Q129:Q149)</f>
        <v>131540200</v>
      </c>
      <c r="R150" s="1807"/>
      <c r="S150" s="795"/>
      <c r="T150" s="1808" t="s">
        <v>1082</v>
      </c>
      <c r="U150" s="1806">
        <f>SUM(U129:U149)</f>
        <v>295</v>
      </c>
      <c r="V150" s="1756">
        <f>SUM(V129:V149)</f>
        <v>134608200</v>
      </c>
      <c r="X150" s="1808" t="s">
        <v>1082</v>
      </c>
      <c r="Y150" s="797"/>
      <c r="Z150" s="787"/>
    </row>
    <row r="151" spans="1:27" s="772" customFormat="1" ht="11.25" customHeight="1">
      <c r="B151" s="806"/>
      <c r="C151" s="806"/>
      <c r="E151" s="816"/>
      <c r="G151" s="807"/>
      <c r="H151" s="808"/>
      <c r="I151" s="808"/>
      <c r="J151" s="808"/>
      <c r="K151" s="808"/>
      <c r="L151" s="809"/>
      <c r="P151" s="806"/>
      <c r="Q151" s="810"/>
      <c r="S151" s="774"/>
      <c r="T151" s="808"/>
      <c r="V151" s="774"/>
      <c r="X151" s="808"/>
      <c r="Y151" s="806"/>
    </row>
    <row r="152" spans="1:27" s="764" customFormat="1" ht="17.25" customHeight="1">
      <c r="A152" s="1545"/>
      <c r="B152" s="2030" t="s">
        <v>10</v>
      </c>
      <c r="C152" s="2045"/>
      <c r="D152" s="2045"/>
      <c r="E152" s="2045"/>
      <c r="F152" s="2031"/>
      <c r="G152" s="2030" t="s">
        <v>11</v>
      </c>
      <c r="H152" s="2045"/>
      <c r="I152" s="2031"/>
      <c r="J152" s="2027" t="s">
        <v>15</v>
      </c>
      <c r="K152" s="2027" t="s">
        <v>13</v>
      </c>
      <c r="L152" s="2027" t="s">
        <v>700</v>
      </c>
      <c r="M152" s="2027" t="s">
        <v>701</v>
      </c>
      <c r="N152" s="2027" t="s">
        <v>16</v>
      </c>
      <c r="O152" s="2027" t="s">
        <v>702</v>
      </c>
      <c r="P152" s="2041" t="s">
        <v>12</v>
      </c>
      <c r="Q152" s="2042"/>
      <c r="R152" s="2027" t="s">
        <v>17</v>
      </c>
      <c r="S152" s="763"/>
      <c r="T152" s="2027" t="s">
        <v>1022</v>
      </c>
      <c r="U152" s="2056" t="s">
        <v>1023</v>
      </c>
      <c r="V152" s="2056" t="s">
        <v>1081</v>
      </c>
      <c r="W152" s="2056" t="s">
        <v>732</v>
      </c>
      <c r="X152" s="2027" t="s">
        <v>1022</v>
      </c>
      <c r="Y152" s="2056" t="s">
        <v>1025</v>
      </c>
      <c r="Z152" s="1545"/>
      <c r="AA152" s="1545"/>
    </row>
    <row r="153" spans="1:27" s="764" customFormat="1" ht="29.25" customHeight="1">
      <c r="A153" s="1545"/>
      <c r="B153" s="2041" t="s">
        <v>18</v>
      </c>
      <c r="C153" s="2042"/>
      <c r="D153" s="2027" t="s">
        <v>19</v>
      </c>
      <c r="E153" s="2041" t="s">
        <v>20</v>
      </c>
      <c r="F153" s="2042"/>
      <c r="G153" s="2027" t="s">
        <v>21</v>
      </c>
      <c r="H153" s="2027" t="s">
        <v>14</v>
      </c>
      <c r="I153" s="2027" t="s">
        <v>505</v>
      </c>
      <c r="J153" s="2028"/>
      <c r="K153" s="2028"/>
      <c r="L153" s="2028"/>
      <c r="M153" s="2028"/>
      <c r="N153" s="2028"/>
      <c r="O153" s="2028"/>
      <c r="P153" s="2043"/>
      <c r="Q153" s="2044"/>
      <c r="R153" s="2028"/>
      <c r="S153" s="763"/>
      <c r="T153" s="2028"/>
      <c r="U153" s="2057"/>
      <c r="V153" s="2057"/>
      <c r="W153" s="2057"/>
      <c r="X153" s="2028"/>
      <c r="Y153" s="2057"/>
      <c r="Z153" s="1545"/>
      <c r="AA153" s="1545"/>
    </row>
    <row r="154" spans="1:27" s="764" customFormat="1" ht="29.25" customHeight="1">
      <c r="A154" s="1545"/>
      <c r="B154" s="2043"/>
      <c r="C154" s="2044"/>
      <c r="D154" s="2029"/>
      <c r="E154" s="2043"/>
      <c r="F154" s="2044"/>
      <c r="G154" s="2029"/>
      <c r="H154" s="2029"/>
      <c r="I154" s="2029"/>
      <c r="J154" s="2029"/>
      <c r="K154" s="2029"/>
      <c r="L154" s="2029"/>
      <c r="M154" s="2029"/>
      <c r="N154" s="2029"/>
      <c r="O154" s="2029"/>
      <c r="P154" s="1776" t="s">
        <v>22</v>
      </c>
      <c r="Q154" s="1752" t="s">
        <v>23</v>
      </c>
      <c r="R154" s="2029"/>
      <c r="S154" s="763"/>
      <c r="T154" s="2029"/>
      <c r="U154" s="2058"/>
      <c r="V154" s="2058"/>
      <c r="W154" s="2058"/>
      <c r="X154" s="2029"/>
      <c r="Y154" s="2058"/>
      <c r="Z154" s="1545"/>
      <c r="AA154" s="1545"/>
    </row>
    <row r="155" spans="1:27" s="764" customFormat="1" ht="12.75" customHeight="1">
      <c r="A155" s="1545"/>
      <c r="B155" s="2030" t="s">
        <v>24</v>
      </c>
      <c r="C155" s="2031"/>
      <c r="D155" s="1777" t="s">
        <v>25</v>
      </c>
      <c r="E155" s="2030" t="s">
        <v>26</v>
      </c>
      <c r="F155" s="2031"/>
      <c r="G155" s="1776" t="s">
        <v>27</v>
      </c>
      <c r="H155" s="1776" t="s">
        <v>28</v>
      </c>
      <c r="I155" s="1776" t="s">
        <v>29</v>
      </c>
      <c r="J155" s="1776" t="s">
        <v>30</v>
      </c>
      <c r="K155" s="1776" t="s">
        <v>31</v>
      </c>
      <c r="L155" s="1776" t="s">
        <v>32</v>
      </c>
      <c r="M155" s="1776" t="s">
        <v>33</v>
      </c>
      <c r="N155" s="1776" t="s">
        <v>34</v>
      </c>
      <c r="O155" s="1776" t="s">
        <v>35</v>
      </c>
      <c r="P155" s="1776" t="s">
        <v>36</v>
      </c>
      <c r="Q155" s="1752" t="s">
        <v>37</v>
      </c>
      <c r="R155" s="1776" t="s">
        <v>38</v>
      </c>
      <c r="S155" s="763"/>
      <c r="T155" s="1778"/>
      <c r="U155" s="1753"/>
      <c r="V155" s="1753"/>
      <c r="W155" s="1753"/>
      <c r="X155" s="1778"/>
      <c r="Y155" s="1753"/>
      <c r="Z155" s="1545"/>
      <c r="AA155" s="1545"/>
    </row>
    <row r="156" spans="1:27" s="764" customFormat="1" ht="4.5" customHeight="1">
      <c r="A156" s="1545"/>
      <c r="B156" s="2016"/>
      <c r="C156" s="2017"/>
      <c r="D156" s="2017"/>
      <c r="E156" s="2017"/>
      <c r="F156" s="2017"/>
      <c r="G156" s="2017"/>
      <c r="H156" s="2017"/>
      <c r="I156" s="2017"/>
      <c r="J156" s="2017"/>
      <c r="K156" s="2017"/>
      <c r="L156" s="2017"/>
      <c r="M156" s="2017"/>
      <c r="N156" s="2017"/>
      <c r="O156" s="2017"/>
      <c r="P156" s="2017"/>
      <c r="Q156" s="2017"/>
      <c r="R156" s="2018"/>
      <c r="S156" s="763"/>
      <c r="T156" s="768"/>
      <c r="U156" s="769"/>
      <c r="V156" s="769"/>
      <c r="W156" s="770"/>
      <c r="X156" s="768"/>
      <c r="Y156" s="771"/>
      <c r="Z156" s="1545"/>
      <c r="AA156" s="1545"/>
    </row>
    <row r="157" spans="1:27" s="764" customFormat="1" ht="26.25" customHeight="1">
      <c r="A157" s="1545"/>
      <c r="B157" s="1771"/>
      <c r="C157" s="1772"/>
      <c r="D157" s="800"/>
      <c r="E157" s="1680"/>
      <c r="F157" s="800"/>
      <c r="G157" s="800"/>
      <c r="H157" s="800"/>
      <c r="I157" s="800"/>
      <c r="J157" s="800"/>
      <c r="K157" s="800"/>
      <c r="L157" s="800"/>
      <c r="M157" s="2035" t="s">
        <v>1086</v>
      </c>
      <c r="N157" s="2036"/>
      <c r="O157" s="2037"/>
      <c r="P157" s="1809">
        <f>P150</f>
        <v>281</v>
      </c>
      <c r="Q157" s="1757">
        <f>Q150</f>
        <v>131540200</v>
      </c>
      <c r="R157" s="1810"/>
      <c r="S157" s="802"/>
      <c r="T157" s="1811" t="s">
        <v>1086</v>
      </c>
      <c r="U157" s="1809">
        <f>U150</f>
        <v>295</v>
      </c>
      <c r="V157" s="1757">
        <f>V150</f>
        <v>134608200</v>
      </c>
      <c r="W157" s="776"/>
      <c r="X157" s="1811" t="s">
        <v>1086</v>
      </c>
      <c r="Y157" s="775"/>
      <c r="Z157" s="1545"/>
      <c r="AA157" s="1545"/>
    </row>
    <row r="158" spans="1:27" s="772" customFormat="1" ht="24.95" customHeight="1">
      <c r="B158" s="2019">
        <v>101</v>
      </c>
      <c r="C158" s="2020"/>
      <c r="D158" s="776" t="s">
        <v>169</v>
      </c>
      <c r="E158" s="816" t="s">
        <v>47</v>
      </c>
      <c r="F158" s="776"/>
      <c r="G158" s="777" t="s">
        <v>170</v>
      </c>
      <c r="H158" s="779" t="s">
        <v>42</v>
      </c>
      <c r="I158" s="779" t="s">
        <v>43</v>
      </c>
      <c r="J158" s="779" t="s">
        <v>43</v>
      </c>
      <c r="K158" s="779" t="s">
        <v>190</v>
      </c>
      <c r="L158" s="786">
        <v>1994</v>
      </c>
      <c r="M158" s="776" t="s">
        <v>43</v>
      </c>
      <c r="N158" s="776"/>
      <c r="O158" s="776" t="s">
        <v>45</v>
      </c>
      <c r="P158" s="1768">
        <v>1</v>
      </c>
      <c r="Q158" s="782">
        <v>25000</v>
      </c>
      <c r="R158" s="776"/>
      <c r="S158" s="774">
        <f t="shared" si="12"/>
        <v>25000</v>
      </c>
      <c r="T158" s="783" t="s">
        <v>996</v>
      </c>
      <c r="U158" s="775">
        <v>1</v>
      </c>
      <c r="V158" s="784">
        <f t="shared" si="10"/>
        <v>25000</v>
      </c>
      <c r="W158" s="775"/>
      <c r="X158" s="783" t="s">
        <v>996</v>
      </c>
      <c r="Y158" s="1775">
        <f t="shared" si="13"/>
        <v>0</v>
      </c>
      <c r="Z158" s="772" t="b">
        <f t="shared" si="11"/>
        <v>1</v>
      </c>
    </row>
    <row r="159" spans="1:27" s="772" customFormat="1" ht="24.95" customHeight="1">
      <c r="B159" s="1988">
        <v>102</v>
      </c>
      <c r="C159" s="1989"/>
      <c r="D159" s="776" t="s">
        <v>452</v>
      </c>
      <c r="E159" s="816" t="s">
        <v>55</v>
      </c>
      <c r="F159" s="776"/>
      <c r="G159" s="777" t="s">
        <v>453</v>
      </c>
      <c r="H159" s="779" t="s">
        <v>42</v>
      </c>
      <c r="I159" s="779" t="s">
        <v>43</v>
      </c>
      <c r="J159" s="779" t="s">
        <v>43</v>
      </c>
      <c r="K159" s="779" t="s">
        <v>190</v>
      </c>
      <c r="L159" s="786">
        <v>1994</v>
      </c>
      <c r="M159" s="776" t="s">
        <v>43</v>
      </c>
      <c r="N159" s="776"/>
      <c r="O159" s="776" t="s">
        <v>45</v>
      </c>
      <c r="P159" s="1768">
        <v>2</v>
      </c>
      <c r="Q159" s="782">
        <v>100000</v>
      </c>
      <c r="R159" s="778"/>
      <c r="S159" s="774">
        <f t="shared" si="12"/>
        <v>50000</v>
      </c>
      <c r="T159" s="783" t="s">
        <v>1016</v>
      </c>
      <c r="U159" s="775">
        <v>7</v>
      </c>
      <c r="V159" s="784">
        <f t="shared" si="10"/>
        <v>350000</v>
      </c>
      <c r="W159" s="775"/>
      <c r="X159" s="783" t="s">
        <v>1016</v>
      </c>
      <c r="Y159" s="1775">
        <f t="shared" si="13"/>
        <v>-5</v>
      </c>
      <c r="Z159" s="772" t="b">
        <f t="shared" si="11"/>
        <v>0</v>
      </c>
    </row>
    <row r="160" spans="1:27" s="772" customFormat="1" ht="24.95" customHeight="1">
      <c r="B160" s="1988">
        <v>103</v>
      </c>
      <c r="C160" s="1989"/>
      <c r="D160" s="776" t="s">
        <v>316</v>
      </c>
      <c r="E160" s="816" t="s">
        <v>75</v>
      </c>
      <c r="F160" s="776"/>
      <c r="G160" s="777" t="s">
        <v>317</v>
      </c>
      <c r="H160" s="779" t="s">
        <v>454</v>
      </c>
      <c r="I160" s="779" t="s">
        <v>43</v>
      </c>
      <c r="J160" s="779" t="s">
        <v>43</v>
      </c>
      <c r="K160" s="779" t="s">
        <v>190</v>
      </c>
      <c r="L160" s="786">
        <v>1994</v>
      </c>
      <c r="M160" s="776" t="s">
        <v>43</v>
      </c>
      <c r="N160" s="776"/>
      <c r="O160" s="776" t="s">
        <v>45</v>
      </c>
      <c r="P160" s="1768">
        <v>1</v>
      </c>
      <c r="Q160" s="782">
        <v>5000000</v>
      </c>
      <c r="R160" s="776"/>
      <c r="S160" s="774">
        <f>Q160/P160</f>
        <v>5000000</v>
      </c>
      <c r="T160" s="783" t="s">
        <v>1040</v>
      </c>
      <c r="U160" s="775">
        <v>1</v>
      </c>
      <c r="V160" s="784">
        <f t="shared" si="10"/>
        <v>5000000</v>
      </c>
      <c r="W160" s="775"/>
      <c r="X160" s="783" t="s">
        <v>1040</v>
      </c>
      <c r="Y160" s="1775">
        <f>P160-U160</f>
        <v>0</v>
      </c>
      <c r="Z160" s="772" t="b">
        <f t="shared" si="11"/>
        <v>1</v>
      </c>
    </row>
    <row r="161" spans="2:26" s="772" customFormat="1" ht="24.95" customHeight="1">
      <c r="B161" s="1988">
        <v>104</v>
      </c>
      <c r="C161" s="1989"/>
      <c r="D161" s="776" t="s">
        <v>175</v>
      </c>
      <c r="E161" s="816" t="s">
        <v>47</v>
      </c>
      <c r="F161" s="776"/>
      <c r="G161" s="777" t="s">
        <v>176</v>
      </c>
      <c r="H161" s="779" t="s">
        <v>455</v>
      </c>
      <c r="I161" s="779" t="s">
        <v>43</v>
      </c>
      <c r="J161" s="779" t="s">
        <v>43</v>
      </c>
      <c r="K161" s="779" t="s">
        <v>190</v>
      </c>
      <c r="L161" s="786">
        <v>1994</v>
      </c>
      <c r="M161" s="776" t="s">
        <v>43</v>
      </c>
      <c r="N161" s="776"/>
      <c r="O161" s="776" t="s">
        <v>45</v>
      </c>
      <c r="P161" s="1768">
        <v>1</v>
      </c>
      <c r="Q161" s="782">
        <v>100000000</v>
      </c>
      <c r="R161" s="776"/>
      <c r="S161" s="774">
        <f t="shared" si="12"/>
        <v>100000000</v>
      </c>
      <c r="T161" s="783" t="s">
        <v>1040</v>
      </c>
      <c r="U161" s="775">
        <v>1</v>
      </c>
      <c r="V161" s="784">
        <f t="shared" si="10"/>
        <v>100000000</v>
      </c>
      <c r="W161" s="775"/>
      <c r="X161" s="783" t="s">
        <v>1040</v>
      </c>
      <c r="Y161" s="1775">
        <f t="shared" si="13"/>
        <v>0</v>
      </c>
      <c r="Z161" s="772" t="b">
        <f t="shared" si="11"/>
        <v>1</v>
      </c>
    </row>
    <row r="162" spans="2:26" s="772" customFormat="1" ht="24.95" customHeight="1">
      <c r="B162" s="1988">
        <v>105</v>
      </c>
      <c r="C162" s="1989"/>
      <c r="D162" s="776" t="s">
        <v>456</v>
      </c>
      <c r="E162" s="816" t="s">
        <v>47</v>
      </c>
      <c r="F162" s="776"/>
      <c r="G162" s="777" t="s">
        <v>457</v>
      </c>
      <c r="H162" s="779" t="s">
        <v>458</v>
      </c>
      <c r="I162" s="779" t="s">
        <v>43</v>
      </c>
      <c r="J162" s="779" t="s">
        <v>43</v>
      </c>
      <c r="K162" s="779" t="s">
        <v>190</v>
      </c>
      <c r="L162" s="786">
        <v>1994</v>
      </c>
      <c r="M162" s="776" t="s">
        <v>43</v>
      </c>
      <c r="N162" s="776"/>
      <c r="O162" s="776" t="s">
        <v>45</v>
      </c>
      <c r="P162" s="1768">
        <v>1</v>
      </c>
      <c r="Q162" s="782">
        <v>7000000</v>
      </c>
      <c r="R162" s="776"/>
      <c r="S162" s="774">
        <f t="shared" si="12"/>
        <v>7000000</v>
      </c>
      <c r="T162" s="783" t="s">
        <v>943</v>
      </c>
      <c r="U162" s="775">
        <v>1</v>
      </c>
      <c r="V162" s="784">
        <f t="shared" si="10"/>
        <v>7000000</v>
      </c>
      <c r="W162" s="775"/>
      <c r="X162" s="783" t="s">
        <v>943</v>
      </c>
      <c r="Y162" s="1775">
        <f t="shared" si="13"/>
        <v>0</v>
      </c>
      <c r="Z162" s="772" t="b">
        <f t="shared" si="11"/>
        <v>1</v>
      </c>
    </row>
    <row r="163" spans="2:26" s="772" customFormat="1" ht="24.95" customHeight="1">
      <c r="B163" s="1988">
        <v>106</v>
      </c>
      <c r="C163" s="1989"/>
      <c r="D163" s="776" t="s">
        <v>459</v>
      </c>
      <c r="E163" s="816" t="s">
        <v>52</v>
      </c>
      <c r="F163" s="776"/>
      <c r="G163" s="777" t="s">
        <v>460</v>
      </c>
      <c r="H163" s="778" t="s">
        <v>461</v>
      </c>
      <c r="I163" s="779" t="s">
        <v>43</v>
      </c>
      <c r="J163" s="779" t="s">
        <v>43</v>
      </c>
      <c r="K163" s="779" t="s">
        <v>190</v>
      </c>
      <c r="L163" s="786">
        <v>1994</v>
      </c>
      <c r="M163" s="776" t="s">
        <v>43</v>
      </c>
      <c r="N163" s="776"/>
      <c r="O163" s="776" t="s">
        <v>45</v>
      </c>
      <c r="P163" s="1768">
        <v>4</v>
      </c>
      <c r="Q163" s="782">
        <v>145000</v>
      </c>
      <c r="R163" s="778"/>
      <c r="S163" s="774">
        <f t="shared" si="12"/>
        <v>36250</v>
      </c>
      <c r="T163" s="783" t="s">
        <v>1040</v>
      </c>
      <c r="U163" s="775">
        <v>4</v>
      </c>
      <c r="V163" s="784">
        <f t="shared" si="10"/>
        <v>145000</v>
      </c>
      <c r="W163" s="775"/>
      <c r="X163" s="783" t="s">
        <v>1040</v>
      </c>
      <c r="Y163" s="1775">
        <f t="shared" si="13"/>
        <v>0</v>
      </c>
      <c r="Z163" s="772" t="b">
        <f t="shared" si="11"/>
        <v>1</v>
      </c>
    </row>
    <row r="164" spans="2:26" s="772" customFormat="1" ht="24.95" customHeight="1">
      <c r="B164" s="1988">
        <v>107</v>
      </c>
      <c r="C164" s="1989"/>
      <c r="D164" s="776" t="s">
        <v>462</v>
      </c>
      <c r="E164" s="816" t="s">
        <v>416</v>
      </c>
      <c r="F164" s="776"/>
      <c r="G164" s="777" t="s">
        <v>463</v>
      </c>
      <c r="H164" s="779" t="s">
        <v>42</v>
      </c>
      <c r="I164" s="779" t="s">
        <v>43</v>
      </c>
      <c r="J164" s="779" t="s">
        <v>43</v>
      </c>
      <c r="K164" s="779" t="s">
        <v>190</v>
      </c>
      <c r="L164" s="786">
        <v>1994</v>
      </c>
      <c r="M164" s="776" t="s">
        <v>43</v>
      </c>
      <c r="N164" s="776"/>
      <c r="O164" s="776" t="s">
        <v>45</v>
      </c>
      <c r="P164" s="1768">
        <v>5</v>
      </c>
      <c r="Q164" s="782">
        <v>66000</v>
      </c>
      <c r="R164" s="778"/>
      <c r="S164" s="774">
        <f t="shared" si="12"/>
        <v>13200</v>
      </c>
      <c r="T164" s="783" t="s">
        <v>1040</v>
      </c>
      <c r="U164" s="775">
        <v>5</v>
      </c>
      <c r="V164" s="784">
        <f t="shared" si="10"/>
        <v>66000</v>
      </c>
      <c r="W164" s="775"/>
      <c r="X164" s="783" t="s">
        <v>1040</v>
      </c>
      <c r="Y164" s="1775">
        <f t="shared" si="13"/>
        <v>0</v>
      </c>
      <c r="Z164" s="772" t="b">
        <f t="shared" si="11"/>
        <v>1</v>
      </c>
    </row>
    <row r="165" spans="2:26" s="1781" customFormat="1" ht="24.95" customHeight="1">
      <c r="B165" s="2038">
        <v>108</v>
      </c>
      <c r="C165" s="2039"/>
      <c r="D165" s="1796" t="s">
        <v>462</v>
      </c>
      <c r="E165" s="1795" t="s">
        <v>464</v>
      </c>
      <c r="F165" s="1796"/>
      <c r="G165" s="1797" t="s">
        <v>463</v>
      </c>
      <c r="H165" s="1798" t="s">
        <v>42</v>
      </c>
      <c r="I165" s="1798" t="s">
        <v>43</v>
      </c>
      <c r="J165" s="1798" t="s">
        <v>43</v>
      </c>
      <c r="K165" s="1798" t="s">
        <v>190</v>
      </c>
      <c r="L165" s="1805">
        <v>1994</v>
      </c>
      <c r="M165" s="1796" t="s">
        <v>43</v>
      </c>
      <c r="N165" s="1796"/>
      <c r="O165" s="1796" t="s">
        <v>242</v>
      </c>
      <c r="P165" s="1800">
        <v>16</v>
      </c>
      <c r="Q165" s="1801">
        <v>211200</v>
      </c>
      <c r="R165" s="1804"/>
      <c r="S165" s="1791">
        <f t="shared" si="12"/>
        <v>13200</v>
      </c>
      <c r="T165" s="1802" t="s">
        <v>1040</v>
      </c>
      <c r="U165" s="1794">
        <v>16</v>
      </c>
      <c r="V165" s="1755">
        <f t="shared" si="10"/>
        <v>211200</v>
      </c>
      <c r="W165" s="1794"/>
      <c r="X165" s="1802" t="s">
        <v>1040</v>
      </c>
      <c r="Y165" s="1803">
        <f t="shared" si="13"/>
        <v>0</v>
      </c>
      <c r="Z165" s="1781" t="b">
        <f t="shared" si="11"/>
        <v>1</v>
      </c>
    </row>
    <row r="166" spans="2:26" s="1781" customFormat="1" ht="24.95" customHeight="1">
      <c r="B166" s="2038">
        <v>109</v>
      </c>
      <c r="C166" s="2039"/>
      <c r="D166" s="1796" t="s">
        <v>462</v>
      </c>
      <c r="E166" s="1795" t="s">
        <v>465</v>
      </c>
      <c r="F166" s="1796"/>
      <c r="G166" s="1797" t="s">
        <v>463</v>
      </c>
      <c r="H166" s="1798" t="s">
        <v>42</v>
      </c>
      <c r="I166" s="1798" t="s">
        <v>43</v>
      </c>
      <c r="J166" s="1798" t="s">
        <v>43</v>
      </c>
      <c r="K166" s="1798" t="s">
        <v>190</v>
      </c>
      <c r="L166" s="1805">
        <v>1994</v>
      </c>
      <c r="M166" s="1796" t="s">
        <v>43</v>
      </c>
      <c r="N166" s="1796"/>
      <c r="O166" s="1796" t="s">
        <v>345</v>
      </c>
      <c r="P166" s="1800">
        <v>14</v>
      </c>
      <c r="Q166" s="1801">
        <v>184800</v>
      </c>
      <c r="R166" s="1804"/>
      <c r="S166" s="1791">
        <f t="shared" si="12"/>
        <v>13200</v>
      </c>
      <c r="T166" s="1802" t="s">
        <v>1040</v>
      </c>
      <c r="U166" s="1794">
        <v>14</v>
      </c>
      <c r="V166" s="1755">
        <f t="shared" si="10"/>
        <v>184800</v>
      </c>
      <c r="W166" s="1794"/>
      <c r="X166" s="1802" t="s">
        <v>1040</v>
      </c>
      <c r="Y166" s="1803">
        <f t="shared" si="13"/>
        <v>0</v>
      </c>
      <c r="Z166" s="1781" t="b">
        <f t="shared" si="11"/>
        <v>1</v>
      </c>
    </row>
    <row r="167" spans="2:26" s="772" customFormat="1" ht="24.95" customHeight="1">
      <c r="B167" s="1988">
        <v>110</v>
      </c>
      <c r="C167" s="1989"/>
      <c r="D167" s="776" t="s">
        <v>466</v>
      </c>
      <c r="E167" s="816" t="s">
        <v>55</v>
      </c>
      <c r="F167" s="776"/>
      <c r="G167" s="777" t="s">
        <v>467</v>
      </c>
      <c r="H167" s="778" t="s">
        <v>468</v>
      </c>
      <c r="I167" s="779" t="s">
        <v>43</v>
      </c>
      <c r="J167" s="779" t="s">
        <v>43</v>
      </c>
      <c r="K167" s="779" t="s">
        <v>186</v>
      </c>
      <c r="L167" s="786">
        <v>1994</v>
      </c>
      <c r="M167" s="776" t="s">
        <v>43</v>
      </c>
      <c r="N167" s="776"/>
      <c r="O167" s="776" t="s">
        <v>45</v>
      </c>
      <c r="P167" s="1768">
        <v>2</v>
      </c>
      <c r="Q167" s="782">
        <v>7000000</v>
      </c>
      <c r="R167" s="778"/>
      <c r="S167" s="774">
        <f t="shared" si="12"/>
        <v>3500000</v>
      </c>
      <c r="T167" s="783" t="s">
        <v>971</v>
      </c>
      <c r="U167" s="775">
        <v>2</v>
      </c>
      <c r="V167" s="784">
        <f t="shared" si="10"/>
        <v>7000000</v>
      </c>
      <c r="W167" s="775"/>
      <c r="X167" s="783" t="s">
        <v>971</v>
      </c>
      <c r="Y167" s="1775">
        <f t="shared" si="13"/>
        <v>0</v>
      </c>
      <c r="Z167" s="772" t="b">
        <f t="shared" si="11"/>
        <v>1</v>
      </c>
    </row>
    <row r="168" spans="2:26" s="772" customFormat="1" ht="24.95" customHeight="1">
      <c r="B168" s="1988">
        <v>111</v>
      </c>
      <c r="C168" s="1989"/>
      <c r="D168" s="776" t="s">
        <v>466</v>
      </c>
      <c r="E168" s="816" t="s">
        <v>58</v>
      </c>
      <c r="F168" s="776"/>
      <c r="G168" s="777" t="s">
        <v>467</v>
      </c>
      <c r="H168" s="779" t="s">
        <v>469</v>
      </c>
      <c r="I168" s="779" t="s">
        <v>43</v>
      </c>
      <c r="J168" s="779" t="s">
        <v>43</v>
      </c>
      <c r="K168" s="779" t="s">
        <v>186</v>
      </c>
      <c r="L168" s="786">
        <v>1994</v>
      </c>
      <c r="M168" s="776" t="s">
        <v>43</v>
      </c>
      <c r="N168" s="776"/>
      <c r="O168" s="776" t="s">
        <v>45</v>
      </c>
      <c r="P168" s="1768">
        <v>1</v>
      </c>
      <c r="Q168" s="782">
        <v>100000</v>
      </c>
      <c r="R168" s="776"/>
      <c r="S168" s="774">
        <f t="shared" si="12"/>
        <v>100000</v>
      </c>
      <c r="T168" s="783" t="s">
        <v>972</v>
      </c>
      <c r="U168" s="775">
        <v>1</v>
      </c>
      <c r="V168" s="784">
        <f t="shared" si="10"/>
        <v>100000</v>
      </c>
      <c r="W168" s="775"/>
      <c r="X168" s="783" t="s">
        <v>972</v>
      </c>
      <c r="Y168" s="1775">
        <f t="shared" si="13"/>
        <v>0</v>
      </c>
      <c r="Z168" s="772" t="b">
        <f t="shared" si="11"/>
        <v>1</v>
      </c>
    </row>
    <row r="169" spans="2:26" s="772" customFormat="1" ht="24.95" customHeight="1">
      <c r="B169" s="1988">
        <v>112</v>
      </c>
      <c r="C169" s="1989"/>
      <c r="D169" s="776" t="s">
        <v>470</v>
      </c>
      <c r="E169" s="816" t="s">
        <v>47</v>
      </c>
      <c r="F169" s="776"/>
      <c r="G169" s="777" t="s">
        <v>471</v>
      </c>
      <c r="H169" s="779" t="s">
        <v>472</v>
      </c>
      <c r="I169" s="779" t="s">
        <v>43</v>
      </c>
      <c r="J169" s="779" t="s">
        <v>43</v>
      </c>
      <c r="K169" s="779" t="s">
        <v>190</v>
      </c>
      <c r="L169" s="786">
        <v>1994</v>
      </c>
      <c r="M169" s="776" t="s">
        <v>43</v>
      </c>
      <c r="N169" s="776"/>
      <c r="O169" s="776" t="s">
        <v>45</v>
      </c>
      <c r="P169" s="1768">
        <v>1</v>
      </c>
      <c r="Q169" s="782">
        <v>30950000</v>
      </c>
      <c r="R169" s="776"/>
      <c r="S169" s="774">
        <f>Q169/P169</f>
        <v>30950000</v>
      </c>
      <c r="T169" s="783" t="s">
        <v>972</v>
      </c>
      <c r="U169" s="775">
        <v>1</v>
      </c>
      <c r="V169" s="784">
        <f t="shared" si="10"/>
        <v>30950000</v>
      </c>
      <c r="W169" s="775"/>
      <c r="X169" s="783" t="s">
        <v>972</v>
      </c>
      <c r="Y169" s="1775">
        <f>P169-U169</f>
        <v>0</v>
      </c>
      <c r="Z169" s="772" t="b">
        <f t="shared" si="11"/>
        <v>1</v>
      </c>
    </row>
    <row r="170" spans="2:26" s="1781" customFormat="1" ht="24.95" customHeight="1">
      <c r="B170" s="2038">
        <v>113</v>
      </c>
      <c r="C170" s="2039"/>
      <c r="D170" s="1796" t="s">
        <v>236</v>
      </c>
      <c r="E170" s="1795" t="s">
        <v>99</v>
      </c>
      <c r="F170" s="1796"/>
      <c r="G170" s="1797" t="s">
        <v>237</v>
      </c>
      <c r="H170" s="1798" t="s">
        <v>447</v>
      </c>
      <c r="I170" s="1798" t="s">
        <v>473</v>
      </c>
      <c r="J170" s="1796"/>
      <c r="K170" s="1798" t="s">
        <v>190</v>
      </c>
      <c r="L170" s="1805">
        <v>1995</v>
      </c>
      <c r="M170" s="1796" t="s">
        <v>241</v>
      </c>
      <c r="N170" s="1796"/>
      <c r="O170" s="1796" t="s">
        <v>242</v>
      </c>
      <c r="P170" s="1800">
        <v>1</v>
      </c>
      <c r="Q170" s="1801">
        <v>2500000</v>
      </c>
      <c r="R170" s="1796"/>
      <c r="S170" s="1791">
        <f t="shared" ref="S170:S200" si="14">Q170/P170</f>
        <v>2500000</v>
      </c>
      <c r="T170" s="1802" t="s">
        <v>995</v>
      </c>
      <c r="U170" s="1794">
        <v>1</v>
      </c>
      <c r="V170" s="1755">
        <f t="shared" si="10"/>
        <v>2500000</v>
      </c>
      <c r="W170" s="1794"/>
      <c r="X170" s="1802" t="s">
        <v>995</v>
      </c>
      <c r="Y170" s="1803">
        <f t="shared" ref="Y170:Y200" si="15">P170-U170</f>
        <v>0</v>
      </c>
      <c r="Z170" s="1781" t="b">
        <f t="shared" si="11"/>
        <v>1</v>
      </c>
    </row>
    <row r="171" spans="2:26" s="772" customFormat="1" ht="24.95" customHeight="1">
      <c r="B171" s="1988">
        <v>114</v>
      </c>
      <c r="C171" s="1989"/>
      <c r="D171" s="776" t="s">
        <v>474</v>
      </c>
      <c r="E171" s="816" t="s">
        <v>47</v>
      </c>
      <c r="F171" s="776"/>
      <c r="G171" s="777" t="s">
        <v>475</v>
      </c>
      <c r="H171" s="779" t="s">
        <v>476</v>
      </c>
      <c r="I171" s="779" t="s">
        <v>43</v>
      </c>
      <c r="J171" s="779" t="s">
        <v>43</v>
      </c>
      <c r="K171" s="779" t="s">
        <v>190</v>
      </c>
      <c r="L171" s="786">
        <v>1995</v>
      </c>
      <c r="M171" s="776" t="s">
        <v>43</v>
      </c>
      <c r="N171" s="776"/>
      <c r="O171" s="776" t="s">
        <v>45</v>
      </c>
      <c r="P171" s="1768">
        <v>1</v>
      </c>
      <c r="Q171" s="782">
        <v>500000</v>
      </c>
      <c r="R171" s="776"/>
      <c r="S171" s="774">
        <f t="shared" si="14"/>
        <v>500000</v>
      </c>
      <c r="T171" s="783" t="s">
        <v>941</v>
      </c>
      <c r="U171" s="775">
        <v>1</v>
      </c>
      <c r="V171" s="784">
        <f t="shared" si="10"/>
        <v>500000</v>
      </c>
      <c r="W171" s="775"/>
      <c r="X171" s="783" t="s">
        <v>941</v>
      </c>
      <c r="Y171" s="1775">
        <f t="shared" si="15"/>
        <v>0</v>
      </c>
      <c r="Z171" s="772" t="b">
        <f t="shared" si="11"/>
        <v>1</v>
      </c>
    </row>
    <row r="172" spans="2:26" s="1781" customFormat="1" ht="24.95" customHeight="1">
      <c r="B172" s="2038">
        <v>115</v>
      </c>
      <c r="C172" s="2039"/>
      <c r="D172" s="1796" t="s">
        <v>477</v>
      </c>
      <c r="E172" s="1795" t="s">
        <v>47</v>
      </c>
      <c r="F172" s="1796"/>
      <c r="G172" s="1797" t="s">
        <v>478</v>
      </c>
      <c r="H172" s="1819" t="s">
        <v>479</v>
      </c>
      <c r="I172" s="1798" t="s">
        <v>43</v>
      </c>
      <c r="J172" s="1798" t="s">
        <v>197</v>
      </c>
      <c r="K172" s="1798" t="s">
        <v>190</v>
      </c>
      <c r="L172" s="1805">
        <v>1995</v>
      </c>
      <c r="M172" s="1796" t="s">
        <v>43</v>
      </c>
      <c r="N172" s="1796"/>
      <c r="O172" s="1796" t="s">
        <v>345</v>
      </c>
      <c r="P172" s="1800">
        <v>1</v>
      </c>
      <c r="Q172" s="1801">
        <v>20000</v>
      </c>
      <c r="R172" s="1796"/>
      <c r="S172" s="1791">
        <f t="shared" si="14"/>
        <v>20000</v>
      </c>
      <c r="T172" s="1802" t="s">
        <v>1039</v>
      </c>
      <c r="U172" s="1794">
        <v>1</v>
      </c>
      <c r="V172" s="1755">
        <f t="shared" si="10"/>
        <v>20000</v>
      </c>
      <c r="W172" s="1794"/>
      <c r="X172" s="1802" t="s">
        <v>1039</v>
      </c>
      <c r="Y172" s="1803">
        <f t="shared" si="15"/>
        <v>0</v>
      </c>
      <c r="Z172" s="1781" t="b">
        <f t="shared" si="11"/>
        <v>1</v>
      </c>
    </row>
    <row r="173" spans="2:26" s="772" customFormat="1" ht="24.95" customHeight="1">
      <c r="B173" s="1988">
        <v>116</v>
      </c>
      <c r="C173" s="1989"/>
      <c r="D173" s="776" t="s">
        <v>477</v>
      </c>
      <c r="E173" s="816" t="s">
        <v>480</v>
      </c>
      <c r="F173" s="776"/>
      <c r="G173" s="777" t="s">
        <v>478</v>
      </c>
      <c r="H173" s="1722" t="s">
        <v>479</v>
      </c>
      <c r="I173" s="779" t="s">
        <v>43</v>
      </c>
      <c r="J173" s="779" t="s">
        <v>197</v>
      </c>
      <c r="K173" s="779" t="s">
        <v>190</v>
      </c>
      <c r="L173" s="786">
        <v>1995</v>
      </c>
      <c r="M173" s="776" t="s">
        <v>43</v>
      </c>
      <c r="N173" s="776"/>
      <c r="O173" s="776" t="s">
        <v>45</v>
      </c>
      <c r="P173" s="1768">
        <v>7</v>
      </c>
      <c r="Q173" s="782">
        <v>140000</v>
      </c>
      <c r="R173" s="778"/>
      <c r="S173" s="774">
        <f t="shared" si="14"/>
        <v>20000</v>
      </c>
      <c r="T173" s="783" t="s">
        <v>958</v>
      </c>
      <c r="U173" s="775">
        <v>7</v>
      </c>
      <c r="V173" s="784">
        <f t="shared" si="10"/>
        <v>140000</v>
      </c>
      <c r="W173" s="775"/>
      <c r="X173" s="783" t="s">
        <v>958</v>
      </c>
      <c r="Y173" s="1775">
        <f t="shared" si="15"/>
        <v>0</v>
      </c>
      <c r="Z173" s="772" t="b">
        <f t="shared" si="11"/>
        <v>1</v>
      </c>
    </row>
    <row r="174" spans="2:26" s="1781" customFormat="1" ht="24.95" customHeight="1">
      <c r="B174" s="2038">
        <v>117</v>
      </c>
      <c r="C174" s="2039"/>
      <c r="D174" s="1796" t="s">
        <v>477</v>
      </c>
      <c r="E174" s="1795" t="s">
        <v>481</v>
      </c>
      <c r="F174" s="1796"/>
      <c r="G174" s="1797" t="s">
        <v>478</v>
      </c>
      <c r="H174" s="1819" t="s">
        <v>479</v>
      </c>
      <c r="I174" s="1798" t="s">
        <v>43</v>
      </c>
      <c r="J174" s="1798" t="s">
        <v>197</v>
      </c>
      <c r="K174" s="1798" t="s">
        <v>190</v>
      </c>
      <c r="L174" s="1805">
        <v>1995</v>
      </c>
      <c r="M174" s="1796" t="s">
        <v>43</v>
      </c>
      <c r="N174" s="1796"/>
      <c r="O174" s="1796" t="s">
        <v>345</v>
      </c>
      <c r="P174" s="1800">
        <v>3</v>
      </c>
      <c r="Q174" s="1801">
        <v>60000</v>
      </c>
      <c r="R174" s="1804"/>
      <c r="S174" s="1791">
        <f t="shared" si="14"/>
        <v>20000</v>
      </c>
      <c r="T174" s="1802" t="s">
        <v>1039</v>
      </c>
      <c r="U174" s="1794">
        <v>3</v>
      </c>
      <c r="V174" s="1755">
        <f t="shared" si="10"/>
        <v>60000</v>
      </c>
      <c r="W174" s="1794"/>
      <c r="X174" s="1802" t="s">
        <v>1039</v>
      </c>
      <c r="Y174" s="1803">
        <f t="shared" si="15"/>
        <v>0</v>
      </c>
      <c r="Z174" s="1781" t="b">
        <f t="shared" si="11"/>
        <v>1</v>
      </c>
    </row>
    <row r="175" spans="2:26" s="772" customFormat="1" ht="24.95" customHeight="1">
      <c r="B175" s="1988">
        <v>118</v>
      </c>
      <c r="C175" s="1989"/>
      <c r="D175" s="776" t="s">
        <v>477</v>
      </c>
      <c r="E175" s="816" t="s">
        <v>482</v>
      </c>
      <c r="F175" s="776"/>
      <c r="G175" s="777" t="s">
        <v>478</v>
      </c>
      <c r="H175" s="1722" t="s">
        <v>479</v>
      </c>
      <c r="I175" s="779" t="s">
        <v>43</v>
      </c>
      <c r="J175" s="779" t="s">
        <v>197</v>
      </c>
      <c r="K175" s="779" t="s">
        <v>190</v>
      </c>
      <c r="L175" s="786">
        <v>1995</v>
      </c>
      <c r="M175" s="776" t="s">
        <v>43</v>
      </c>
      <c r="N175" s="776"/>
      <c r="O175" s="776" t="s">
        <v>45</v>
      </c>
      <c r="P175" s="1768">
        <v>16</v>
      </c>
      <c r="Q175" s="782">
        <v>320000</v>
      </c>
      <c r="R175" s="778"/>
      <c r="S175" s="774">
        <f t="shared" si="14"/>
        <v>20000</v>
      </c>
      <c r="T175" s="783" t="s">
        <v>1041</v>
      </c>
      <c r="U175" s="783">
        <v>10</v>
      </c>
      <c r="V175" s="784">
        <f t="shared" si="10"/>
        <v>200000</v>
      </c>
      <c r="W175" s="775"/>
      <c r="X175" s="783" t="s">
        <v>1041</v>
      </c>
      <c r="Y175" s="1775">
        <f t="shared" si="15"/>
        <v>6</v>
      </c>
      <c r="Z175" s="772" t="b">
        <f t="shared" si="11"/>
        <v>0</v>
      </c>
    </row>
    <row r="176" spans="2:26" s="1781" customFormat="1" ht="24.95" customHeight="1">
      <c r="B176" s="2038">
        <v>119</v>
      </c>
      <c r="C176" s="2039"/>
      <c r="D176" s="1796" t="s">
        <v>477</v>
      </c>
      <c r="E176" s="1795" t="s">
        <v>483</v>
      </c>
      <c r="F176" s="1796"/>
      <c r="G176" s="1797" t="s">
        <v>478</v>
      </c>
      <c r="H176" s="1819" t="s">
        <v>479</v>
      </c>
      <c r="I176" s="1798" t="s">
        <v>43</v>
      </c>
      <c r="J176" s="1798" t="s">
        <v>197</v>
      </c>
      <c r="K176" s="1798" t="s">
        <v>190</v>
      </c>
      <c r="L176" s="1805">
        <v>1995</v>
      </c>
      <c r="M176" s="1796" t="s">
        <v>43</v>
      </c>
      <c r="N176" s="1796"/>
      <c r="O176" s="1796" t="s">
        <v>345</v>
      </c>
      <c r="P176" s="1800">
        <v>18</v>
      </c>
      <c r="Q176" s="1801">
        <v>360000</v>
      </c>
      <c r="R176" s="1804"/>
      <c r="S176" s="1791">
        <f t="shared" si="14"/>
        <v>20000</v>
      </c>
      <c r="T176" s="1802" t="s">
        <v>1039</v>
      </c>
      <c r="U176" s="1794">
        <v>18</v>
      </c>
      <c r="V176" s="1755">
        <f t="shared" si="10"/>
        <v>360000</v>
      </c>
      <c r="W176" s="1794" t="s">
        <v>1399</v>
      </c>
      <c r="X176" s="1802" t="s">
        <v>1039</v>
      </c>
      <c r="Y176" s="1803">
        <f>P176-U176</f>
        <v>0</v>
      </c>
      <c r="Z176" s="1781" t="b">
        <f t="shared" si="11"/>
        <v>1</v>
      </c>
    </row>
    <row r="177" spans="1:27" s="772" customFormat="1" ht="24.95" customHeight="1">
      <c r="B177" s="1990">
        <v>120</v>
      </c>
      <c r="C177" s="1991"/>
      <c r="D177" s="776" t="s">
        <v>201</v>
      </c>
      <c r="E177" s="816" t="s">
        <v>161</v>
      </c>
      <c r="F177" s="776"/>
      <c r="G177" s="777" t="s">
        <v>202</v>
      </c>
      <c r="H177" s="779" t="s">
        <v>484</v>
      </c>
      <c r="I177" s="779" t="s">
        <v>43</v>
      </c>
      <c r="J177" s="779" t="s">
        <v>43</v>
      </c>
      <c r="K177" s="779" t="s">
        <v>190</v>
      </c>
      <c r="L177" s="786">
        <v>1995</v>
      </c>
      <c r="M177" s="776" t="s">
        <v>485</v>
      </c>
      <c r="N177" s="776"/>
      <c r="O177" s="776" t="s">
        <v>45</v>
      </c>
      <c r="P177" s="1768">
        <v>1</v>
      </c>
      <c r="Q177" s="782">
        <v>2000000</v>
      </c>
      <c r="R177" s="776"/>
      <c r="S177" s="774">
        <f t="shared" si="14"/>
        <v>2000000</v>
      </c>
      <c r="T177" s="783" t="s">
        <v>1014</v>
      </c>
      <c r="U177" s="775">
        <v>1</v>
      </c>
      <c r="V177" s="784">
        <f t="shared" si="10"/>
        <v>2000000</v>
      </c>
      <c r="W177" s="775"/>
      <c r="X177" s="783" t="s">
        <v>1014</v>
      </c>
      <c r="Y177" s="1775">
        <f t="shared" si="15"/>
        <v>0</v>
      </c>
      <c r="Z177" s="772" t="b">
        <f t="shared" si="11"/>
        <v>1</v>
      </c>
    </row>
    <row r="178" spans="1:27" s="805" customFormat="1" ht="24.95" customHeight="1">
      <c r="A178" s="787"/>
      <c r="B178" s="788"/>
      <c r="C178" s="788"/>
      <c r="D178" s="789"/>
      <c r="E178" s="1679"/>
      <c r="F178" s="789"/>
      <c r="G178" s="790"/>
      <c r="H178" s="791"/>
      <c r="I178" s="791"/>
      <c r="J178" s="791"/>
      <c r="K178" s="791"/>
      <c r="L178" s="804"/>
      <c r="M178" s="2032" t="s">
        <v>1082</v>
      </c>
      <c r="N178" s="2033"/>
      <c r="O178" s="2034"/>
      <c r="P178" s="1806">
        <f>SUM(P157:P177)</f>
        <v>378</v>
      </c>
      <c r="Q178" s="1756">
        <f>SUM(Q157:Q177)</f>
        <v>288222200</v>
      </c>
      <c r="R178" s="1807"/>
      <c r="S178" s="795"/>
      <c r="T178" s="1808" t="s">
        <v>1082</v>
      </c>
      <c r="U178" s="1806">
        <f>SUM(U157:U177)</f>
        <v>391</v>
      </c>
      <c r="V178" s="1756">
        <f>SUM(V157:V177)</f>
        <v>291420200</v>
      </c>
      <c r="X178" s="1808" t="s">
        <v>1082</v>
      </c>
      <c r="Y178" s="797"/>
      <c r="Z178" s="787"/>
    </row>
    <row r="179" spans="1:27" s="772" customFormat="1" ht="11.25" customHeight="1">
      <c r="B179" s="806"/>
      <c r="C179" s="806"/>
      <c r="E179" s="816"/>
      <c r="G179" s="807"/>
      <c r="H179" s="808"/>
      <c r="I179" s="808"/>
      <c r="J179" s="808"/>
      <c r="K179" s="808"/>
      <c r="L179" s="809"/>
      <c r="P179" s="806"/>
      <c r="Q179" s="810"/>
      <c r="S179" s="774"/>
      <c r="T179" s="808"/>
      <c r="V179" s="774"/>
      <c r="X179" s="808"/>
      <c r="Y179" s="806"/>
    </row>
    <row r="180" spans="1:27" s="764" customFormat="1" ht="17.25" customHeight="1">
      <c r="A180" s="1545"/>
      <c r="B180" s="2030" t="s">
        <v>10</v>
      </c>
      <c r="C180" s="2045"/>
      <c r="D180" s="2045"/>
      <c r="E180" s="2045"/>
      <c r="F180" s="2031"/>
      <c r="G180" s="2030" t="s">
        <v>11</v>
      </c>
      <c r="H180" s="2045"/>
      <c r="I180" s="2031"/>
      <c r="J180" s="2027" t="s">
        <v>15</v>
      </c>
      <c r="K180" s="2027" t="s">
        <v>13</v>
      </c>
      <c r="L180" s="2027" t="s">
        <v>700</v>
      </c>
      <c r="M180" s="2027" t="s">
        <v>701</v>
      </c>
      <c r="N180" s="2027" t="s">
        <v>16</v>
      </c>
      <c r="O180" s="2027" t="s">
        <v>702</v>
      </c>
      <c r="P180" s="2041" t="s">
        <v>12</v>
      </c>
      <c r="Q180" s="2042"/>
      <c r="R180" s="2027" t="s">
        <v>17</v>
      </c>
      <c r="S180" s="763"/>
      <c r="T180" s="2027" t="s">
        <v>1022</v>
      </c>
      <c r="U180" s="2056" t="s">
        <v>1023</v>
      </c>
      <c r="V180" s="2056" t="s">
        <v>1081</v>
      </c>
      <c r="W180" s="2056" t="s">
        <v>732</v>
      </c>
      <c r="X180" s="2027" t="s">
        <v>1022</v>
      </c>
      <c r="Y180" s="2056" t="s">
        <v>1025</v>
      </c>
      <c r="Z180" s="1545"/>
      <c r="AA180" s="1545"/>
    </row>
    <row r="181" spans="1:27" s="764" customFormat="1" ht="29.25" customHeight="1">
      <c r="A181" s="1545"/>
      <c r="B181" s="2041" t="s">
        <v>18</v>
      </c>
      <c r="C181" s="2042"/>
      <c r="D181" s="2027" t="s">
        <v>19</v>
      </c>
      <c r="E181" s="2041" t="s">
        <v>20</v>
      </c>
      <c r="F181" s="2042"/>
      <c r="G181" s="2027" t="s">
        <v>21</v>
      </c>
      <c r="H181" s="2027" t="s">
        <v>14</v>
      </c>
      <c r="I181" s="2027" t="s">
        <v>505</v>
      </c>
      <c r="J181" s="2028"/>
      <c r="K181" s="2028"/>
      <c r="L181" s="2028"/>
      <c r="M181" s="2028"/>
      <c r="N181" s="2028"/>
      <c r="O181" s="2028"/>
      <c r="P181" s="2043"/>
      <c r="Q181" s="2044"/>
      <c r="R181" s="2028"/>
      <c r="S181" s="763"/>
      <c r="T181" s="2028"/>
      <c r="U181" s="2057"/>
      <c r="V181" s="2057"/>
      <c r="W181" s="2057"/>
      <c r="X181" s="2028"/>
      <c r="Y181" s="2057"/>
      <c r="Z181" s="1545"/>
      <c r="AA181" s="1545"/>
    </row>
    <row r="182" spans="1:27" s="764" customFormat="1" ht="29.25" customHeight="1">
      <c r="A182" s="1545"/>
      <c r="B182" s="2043"/>
      <c r="C182" s="2044"/>
      <c r="D182" s="2029"/>
      <c r="E182" s="2043"/>
      <c r="F182" s="2044"/>
      <c r="G182" s="2029"/>
      <c r="H182" s="2029"/>
      <c r="I182" s="2029"/>
      <c r="J182" s="2029"/>
      <c r="K182" s="2029"/>
      <c r="L182" s="2029"/>
      <c r="M182" s="2029"/>
      <c r="N182" s="2029"/>
      <c r="O182" s="2029"/>
      <c r="P182" s="1776" t="s">
        <v>22</v>
      </c>
      <c r="Q182" s="1752" t="s">
        <v>23</v>
      </c>
      <c r="R182" s="2029"/>
      <c r="S182" s="763"/>
      <c r="T182" s="2029"/>
      <c r="U182" s="2058"/>
      <c r="V182" s="2058"/>
      <c r="W182" s="2058"/>
      <c r="X182" s="2029"/>
      <c r="Y182" s="2058"/>
      <c r="Z182" s="1545"/>
      <c r="AA182" s="1545"/>
    </row>
    <row r="183" spans="1:27" s="764" customFormat="1" ht="12.75" customHeight="1">
      <c r="A183" s="1545"/>
      <c r="B183" s="2030" t="s">
        <v>24</v>
      </c>
      <c r="C183" s="2031"/>
      <c r="D183" s="1777" t="s">
        <v>25</v>
      </c>
      <c r="E183" s="2030" t="s">
        <v>26</v>
      </c>
      <c r="F183" s="2031"/>
      <c r="G183" s="1776" t="s">
        <v>27</v>
      </c>
      <c r="H183" s="1776" t="s">
        <v>28</v>
      </c>
      <c r="I183" s="1776" t="s">
        <v>29</v>
      </c>
      <c r="J183" s="1776" t="s">
        <v>30</v>
      </c>
      <c r="K183" s="1776" t="s">
        <v>31</v>
      </c>
      <c r="L183" s="1776" t="s">
        <v>32</v>
      </c>
      <c r="M183" s="1776" t="s">
        <v>33</v>
      </c>
      <c r="N183" s="1776" t="s">
        <v>34</v>
      </c>
      <c r="O183" s="1776" t="s">
        <v>35</v>
      </c>
      <c r="P183" s="1776" t="s">
        <v>36</v>
      </c>
      <c r="Q183" s="1752" t="s">
        <v>37</v>
      </c>
      <c r="R183" s="1776" t="s">
        <v>38</v>
      </c>
      <c r="S183" s="763"/>
      <c r="T183" s="1778"/>
      <c r="U183" s="1753"/>
      <c r="V183" s="1753"/>
      <c r="W183" s="1753"/>
      <c r="X183" s="1778"/>
      <c r="Y183" s="1753"/>
      <c r="Z183" s="1545"/>
      <c r="AA183" s="1545"/>
    </row>
    <row r="184" spans="1:27" s="764" customFormat="1" ht="4.5" customHeight="1">
      <c r="A184" s="1545"/>
      <c r="B184" s="2016"/>
      <c r="C184" s="2017"/>
      <c r="D184" s="2017"/>
      <c r="E184" s="2017"/>
      <c r="F184" s="2017"/>
      <c r="G184" s="2017"/>
      <c r="H184" s="2017"/>
      <c r="I184" s="2017"/>
      <c r="J184" s="2017"/>
      <c r="K184" s="2017"/>
      <c r="L184" s="2017"/>
      <c r="M184" s="2017"/>
      <c r="N184" s="2017"/>
      <c r="O184" s="2017"/>
      <c r="P184" s="2017"/>
      <c r="Q184" s="2017"/>
      <c r="R184" s="2018"/>
      <c r="S184" s="763"/>
      <c r="T184" s="768"/>
      <c r="U184" s="769"/>
      <c r="V184" s="769"/>
      <c r="W184" s="770"/>
      <c r="X184" s="768"/>
      <c r="Y184" s="771"/>
      <c r="Z184" s="1545"/>
      <c r="AA184" s="1545"/>
    </row>
    <row r="185" spans="1:27" s="764" customFormat="1" ht="26.25" customHeight="1">
      <c r="A185" s="1545"/>
      <c r="B185" s="1771"/>
      <c r="C185" s="1772"/>
      <c r="D185" s="800"/>
      <c r="E185" s="1680"/>
      <c r="F185" s="800"/>
      <c r="G185" s="800"/>
      <c r="H185" s="800"/>
      <c r="I185" s="800"/>
      <c r="J185" s="800"/>
      <c r="K185" s="800"/>
      <c r="L185" s="800"/>
      <c r="M185" s="2035" t="s">
        <v>1086</v>
      </c>
      <c r="N185" s="2036"/>
      <c r="O185" s="2037"/>
      <c r="P185" s="1809">
        <f>P178</f>
        <v>378</v>
      </c>
      <c r="Q185" s="1757">
        <f>Q178</f>
        <v>288222200</v>
      </c>
      <c r="R185" s="1810"/>
      <c r="S185" s="802"/>
      <c r="T185" s="1811" t="s">
        <v>1086</v>
      </c>
      <c r="U185" s="1809">
        <f>U178</f>
        <v>391</v>
      </c>
      <c r="V185" s="1757">
        <f>V178</f>
        <v>291420200</v>
      </c>
      <c r="W185" s="776"/>
      <c r="X185" s="1811" t="s">
        <v>1086</v>
      </c>
      <c r="Y185" s="775"/>
      <c r="Z185" s="1545"/>
      <c r="AA185" s="1545"/>
    </row>
    <row r="186" spans="1:27" s="1781" customFormat="1" ht="24.95" customHeight="1">
      <c r="B186" s="2051">
        <v>121</v>
      </c>
      <c r="C186" s="2052"/>
      <c r="D186" s="1796" t="s">
        <v>201</v>
      </c>
      <c r="E186" s="1795" t="s">
        <v>326</v>
      </c>
      <c r="F186" s="1796"/>
      <c r="G186" s="1797" t="s">
        <v>202</v>
      </c>
      <c r="H186" s="1798" t="s">
        <v>486</v>
      </c>
      <c r="I186" s="1798" t="s">
        <v>43</v>
      </c>
      <c r="J186" s="1798" t="s">
        <v>43</v>
      </c>
      <c r="K186" s="1798" t="s">
        <v>190</v>
      </c>
      <c r="L186" s="1805">
        <v>1995</v>
      </c>
      <c r="M186" s="1796" t="s">
        <v>219</v>
      </c>
      <c r="N186" s="1796"/>
      <c r="O186" s="1796" t="s">
        <v>345</v>
      </c>
      <c r="P186" s="1800">
        <v>1</v>
      </c>
      <c r="Q186" s="1801">
        <v>2000000</v>
      </c>
      <c r="R186" s="1796"/>
      <c r="S186" s="1791">
        <f t="shared" si="14"/>
        <v>2000000</v>
      </c>
      <c r="T186" s="1802" t="s">
        <v>928</v>
      </c>
      <c r="U186" s="1794">
        <v>1</v>
      </c>
      <c r="V186" s="1755">
        <f t="shared" si="10"/>
        <v>2000000</v>
      </c>
      <c r="W186" s="1794" t="s">
        <v>1398</v>
      </c>
      <c r="X186" s="1802" t="s">
        <v>928</v>
      </c>
      <c r="Y186" s="1803">
        <f t="shared" si="15"/>
        <v>0</v>
      </c>
      <c r="Z186" s="1781" t="b">
        <f t="shared" si="11"/>
        <v>1</v>
      </c>
    </row>
    <row r="187" spans="1:27" s="772" customFormat="1" ht="24.95" customHeight="1">
      <c r="B187" s="1988">
        <v>122</v>
      </c>
      <c r="C187" s="1989"/>
      <c r="D187" s="776" t="s">
        <v>201</v>
      </c>
      <c r="E187" s="816" t="s">
        <v>126</v>
      </c>
      <c r="F187" s="776"/>
      <c r="G187" s="777" t="s">
        <v>202</v>
      </c>
      <c r="H187" s="779" t="s">
        <v>486</v>
      </c>
      <c r="I187" s="779" t="s">
        <v>43</v>
      </c>
      <c r="J187" s="779" t="s">
        <v>43</v>
      </c>
      <c r="K187" s="779" t="s">
        <v>190</v>
      </c>
      <c r="L187" s="786">
        <v>1995</v>
      </c>
      <c r="M187" s="776" t="s">
        <v>219</v>
      </c>
      <c r="N187" s="776"/>
      <c r="O187" s="776" t="s">
        <v>45</v>
      </c>
      <c r="P187" s="1768">
        <v>1</v>
      </c>
      <c r="Q187" s="782">
        <v>2000000</v>
      </c>
      <c r="R187" s="776"/>
      <c r="S187" s="774">
        <f t="shared" si="14"/>
        <v>2000000</v>
      </c>
      <c r="T187" s="783" t="s">
        <v>1071</v>
      </c>
      <c r="U187" s="775">
        <v>1</v>
      </c>
      <c r="V187" s="784">
        <f t="shared" si="10"/>
        <v>2000000</v>
      </c>
      <c r="W187" s="775"/>
      <c r="X187" s="783" t="s">
        <v>1071</v>
      </c>
      <c r="Y187" s="1775">
        <f t="shared" si="15"/>
        <v>0</v>
      </c>
      <c r="Z187" s="772" t="b">
        <f t="shared" si="11"/>
        <v>1</v>
      </c>
    </row>
    <row r="188" spans="1:27" s="772" customFormat="1" ht="24.95" customHeight="1">
      <c r="B188" s="1988">
        <v>123</v>
      </c>
      <c r="C188" s="1989"/>
      <c r="D188" s="776" t="s">
        <v>207</v>
      </c>
      <c r="E188" s="816" t="s">
        <v>487</v>
      </c>
      <c r="F188" s="776"/>
      <c r="G188" s="777" t="s">
        <v>208</v>
      </c>
      <c r="H188" s="1722" t="s">
        <v>370</v>
      </c>
      <c r="I188" s="779" t="s">
        <v>43</v>
      </c>
      <c r="J188" s="779" t="s">
        <v>85</v>
      </c>
      <c r="K188" s="779" t="s">
        <v>190</v>
      </c>
      <c r="L188" s="786">
        <v>1995</v>
      </c>
      <c r="M188" s="776" t="s">
        <v>43</v>
      </c>
      <c r="N188" s="776"/>
      <c r="O188" s="776" t="s">
        <v>45</v>
      </c>
      <c r="P188" s="1768">
        <v>2</v>
      </c>
      <c r="Q188" s="782">
        <v>120000</v>
      </c>
      <c r="R188" s="778"/>
      <c r="S188" s="774">
        <f t="shared" si="14"/>
        <v>60000</v>
      </c>
      <c r="T188" s="803" t="s">
        <v>1015</v>
      </c>
      <c r="U188" s="775">
        <v>2</v>
      </c>
      <c r="V188" s="784">
        <f t="shared" si="10"/>
        <v>120000</v>
      </c>
      <c r="W188" s="775"/>
      <c r="X188" s="803" t="s">
        <v>1015</v>
      </c>
      <c r="Y188" s="1775">
        <f t="shared" si="15"/>
        <v>0</v>
      </c>
      <c r="Z188" s="772" t="b">
        <f t="shared" si="11"/>
        <v>1</v>
      </c>
    </row>
    <row r="189" spans="1:27" s="772" customFormat="1" ht="24.95" customHeight="1">
      <c r="B189" s="1988">
        <v>124</v>
      </c>
      <c r="C189" s="1989"/>
      <c r="D189" s="776" t="s">
        <v>488</v>
      </c>
      <c r="E189" s="816" t="s">
        <v>47</v>
      </c>
      <c r="F189" s="776"/>
      <c r="G189" s="777" t="s">
        <v>489</v>
      </c>
      <c r="H189" s="779" t="s">
        <v>42</v>
      </c>
      <c r="I189" s="779" t="s">
        <v>43</v>
      </c>
      <c r="J189" s="779" t="s">
        <v>85</v>
      </c>
      <c r="K189" s="779" t="s">
        <v>190</v>
      </c>
      <c r="L189" s="786">
        <v>1995</v>
      </c>
      <c r="M189" s="776" t="s">
        <v>43</v>
      </c>
      <c r="N189" s="776"/>
      <c r="O189" s="776" t="s">
        <v>45</v>
      </c>
      <c r="P189" s="1768">
        <v>1</v>
      </c>
      <c r="Q189" s="782">
        <v>750000</v>
      </c>
      <c r="R189" s="776"/>
      <c r="S189" s="774">
        <f t="shared" si="14"/>
        <v>750000</v>
      </c>
      <c r="T189" s="783" t="s">
        <v>939</v>
      </c>
      <c r="U189" s="775">
        <v>1</v>
      </c>
      <c r="V189" s="784">
        <f t="shared" si="10"/>
        <v>750000</v>
      </c>
      <c r="W189" s="775"/>
      <c r="X189" s="783" t="s">
        <v>939</v>
      </c>
      <c r="Y189" s="1775">
        <f t="shared" si="15"/>
        <v>0</v>
      </c>
      <c r="Z189" s="772" t="b">
        <f t="shared" si="11"/>
        <v>1</v>
      </c>
    </row>
    <row r="190" spans="1:27" s="772" customFormat="1" ht="24.95" customHeight="1">
      <c r="B190" s="1988">
        <v>125</v>
      </c>
      <c r="C190" s="1989"/>
      <c r="D190" s="776" t="s">
        <v>259</v>
      </c>
      <c r="E190" s="816" t="s">
        <v>47</v>
      </c>
      <c r="F190" s="776"/>
      <c r="G190" s="777" t="s">
        <v>260</v>
      </c>
      <c r="H190" s="779" t="s">
        <v>42</v>
      </c>
      <c r="I190" s="779" t="s">
        <v>43</v>
      </c>
      <c r="J190" s="779" t="s">
        <v>43</v>
      </c>
      <c r="K190" s="779" t="s">
        <v>190</v>
      </c>
      <c r="L190" s="786">
        <v>1995</v>
      </c>
      <c r="M190" s="776" t="s">
        <v>43</v>
      </c>
      <c r="N190" s="776"/>
      <c r="O190" s="776" t="s">
        <v>45</v>
      </c>
      <c r="P190" s="1768">
        <v>1</v>
      </c>
      <c r="Q190" s="782">
        <v>40000</v>
      </c>
      <c r="R190" s="776"/>
      <c r="S190" s="774">
        <f t="shared" si="14"/>
        <v>40000</v>
      </c>
      <c r="T190" s="783" t="s">
        <v>1071</v>
      </c>
      <c r="U190" s="775">
        <v>1</v>
      </c>
      <c r="V190" s="784">
        <f t="shared" si="10"/>
        <v>40000</v>
      </c>
      <c r="W190" s="775"/>
      <c r="X190" s="783" t="s">
        <v>1071</v>
      </c>
      <c r="Y190" s="1775">
        <f t="shared" si="15"/>
        <v>0</v>
      </c>
      <c r="Z190" s="772" t="b">
        <f t="shared" si="11"/>
        <v>1</v>
      </c>
    </row>
    <row r="191" spans="1:27" s="772" customFormat="1" ht="24.95" customHeight="1">
      <c r="B191" s="1988">
        <v>126</v>
      </c>
      <c r="C191" s="1989"/>
      <c r="D191" s="776" t="s">
        <v>173</v>
      </c>
      <c r="E191" s="816" t="s">
        <v>47</v>
      </c>
      <c r="F191" s="776"/>
      <c r="G191" s="777" t="s">
        <v>174</v>
      </c>
      <c r="H191" s="779" t="s">
        <v>42</v>
      </c>
      <c r="I191" s="779" t="s">
        <v>43</v>
      </c>
      <c r="J191" s="779" t="s">
        <v>43</v>
      </c>
      <c r="K191" s="779" t="s">
        <v>190</v>
      </c>
      <c r="L191" s="786">
        <v>1995</v>
      </c>
      <c r="M191" s="776" t="s">
        <v>43</v>
      </c>
      <c r="N191" s="776"/>
      <c r="O191" s="776" t="s">
        <v>45</v>
      </c>
      <c r="P191" s="1768">
        <v>1</v>
      </c>
      <c r="Q191" s="782">
        <v>1250000</v>
      </c>
      <c r="R191" s="776"/>
      <c r="S191" s="774">
        <f t="shared" si="14"/>
        <v>1250000</v>
      </c>
      <c r="T191" s="783" t="s">
        <v>996</v>
      </c>
      <c r="U191" s="775">
        <v>1</v>
      </c>
      <c r="V191" s="784">
        <f t="shared" si="10"/>
        <v>1250000</v>
      </c>
      <c r="W191" s="775"/>
      <c r="X191" s="783" t="s">
        <v>996</v>
      </c>
      <c r="Y191" s="1775">
        <f t="shared" si="15"/>
        <v>0</v>
      </c>
      <c r="Z191" s="772" t="b">
        <f t="shared" si="11"/>
        <v>1</v>
      </c>
    </row>
    <row r="192" spans="1:27" s="772" customFormat="1" ht="24.95" customHeight="1">
      <c r="B192" s="1988">
        <v>127</v>
      </c>
      <c r="C192" s="1989"/>
      <c r="D192" s="776" t="s">
        <v>490</v>
      </c>
      <c r="E192" s="816" t="s">
        <v>47</v>
      </c>
      <c r="F192" s="776"/>
      <c r="G192" s="777" t="s">
        <v>491</v>
      </c>
      <c r="H192" s="779" t="s">
        <v>42</v>
      </c>
      <c r="I192" s="779" t="s">
        <v>43</v>
      </c>
      <c r="J192" s="779" t="s">
        <v>43</v>
      </c>
      <c r="K192" s="779" t="s">
        <v>190</v>
      </c>
      <c r="L192" s="786">
        <v>1995</v>
      </c>
      <c r="M192" s="776" t="s">
        <v>43</v>
      </c>
      <c r="N192" s="776"/>
      <c r="O192" s="776" t="s">
        <v>45</v>
      </c>
      <c r="P192" s="1768">
        <v>1</v>
      </c>
      <c r="Q192" s="782">
        <v>300000</v>
      </c>
      <c r="R192" s="776"/>
      <c r="S192" s="774">
        <f>Q192/P192</f>
        <v>300000</v>
      </c>
      <c r="T192" s="783" t="s">
        <v>1071</v>
      </c>
      <c r="U192" s="775">
        <v>1</v>
      </c>
      <c r="V192" s="784">
        <f t="shared" si="10"/>
        <v>300000</v>
      </c>
      <c r="W192" s="775"/>
      <c r="X192" s="783" t="s">
        <v>1071</v>
      </c>
      <c r="Y192" s="1775">
        <f>P192-U192</f>
        <v>0</v>
      </c>
      <c r="Z192" s="772" t="b">
        <f t="shared" si="11"/>
        <v>1</v>
      </c>
    </row>
    <row r="193" spans="1:27" s="1779" customFormat="1" ht="24.95" customHeight="1">
      <c r="B193" s="1988">
        <v>128</v>
      </c>
      <c r="C193" s="1989"/>
      <c r="D193" s="776" t="s">
        <v>212</v>
      </c>
      <c r="E193" s="816" t="s">
        <v>47</v>
      </c>
      <c r="F193" s="776"/>
      <c r="G193" s="777" t="s">
        <v>213</v>
      </c>
      <c r="H193" s="779" t="s">
        <v>492</v>
      </c>
      <c r="I193" s="779" t="s">
        <v>493</v>
      </c>
      <c r="J193" s="779" t="s">
        <v>314</v>
      </c>
      <c r="K193" s="779" t="s">
        <v>190</v>
      </c>
      <c r="L193" s="786">
        <v>1996</v>
      </c>
      <c r="M193" s="776" t="s">
        <v>494</v>
      </c>
      <c r="N193" s="776"/>
      <c r="O193" s="776" t="s">
        <v>45</v>
      </c>
      <c r="P193" s="1768">
        <v>1</v>
      </c>
      <c r="Q193" s="782">
        <v>40759415</v>
      </c>
      <c r="R193" s="778" t="s">
        <v>857</v>
      </c>
      <c r="S193" s="774">
        <f t="shared" si="14"/>
        <v>40759415</v>
      </c>
      <c r="T193" s="783" t="s">
        <v>995</v>
      </c>
      <c r="U193" s="783">
        <v>1</v>
      </c>
      <c r="V193" s="784">
        <f t="shared" si="10"/>
        <v>40759415</v>
      </c>
      <c r="W193" s="1812"/>
      <c r="X193" s="783" t="s">
        <v>995</v>
      </c>
      <c r="Y193" s="1775">
        <f t="shared" si="15"/>
        <v>0</v>
      </c>
      <c r="Z193" s="772" t="b">
        <f t="shared" si="11"/>
        <v>1</v>
      </c>
    </row>
    <row r="194" spans="1:27" s="1781" customFormat="1" ht="24.95" customHeight="1">
      <c r="B194" s="2038">
        <v>129</v>
      </c>
      <c r="C194" s="2039"/>
      <c r="D194" s="1796" t="s">
        <v>236</v>
      </c>
      <c r="E194" s="1795" t="s">
        <v>161</v>
      </c>
      <c r="F194" s="1796"/>
      <c r="G194" s="1797" t="s">
        <v>237</v>
      </c>
      <c r="H194" s="1798" t="s">
        <v>495</v>
      </c>
      <c r="I194" s="1798" t="s">
        <v>496</v>
      </c>
      <c r="J194" s="1796"/>
      <c r="K194" s="1798" t="s">
        <v>190</v>
      </c>
      <c r="L194" s="1805">
        <v>1996</v>
      </c>
      <c r="N194" s="1796"/>
      <c r="O194" s="1796" t="s">
        <v>242</v>
      </c>
      <c r="P194" s="1800">
        <v>1</v>
      </c>
      <c r="Q194" s="1801">
        <v>2200000</v>
      </c>
      <c r="R194" s="1796"/>
      <c r="S194" s="1791">
        <f t="shared" si="14"/>
        <v>2200000</v>
      </c>
      <c r="T194" s="1802" t="s">
        <v>995</v>
      </c>
      <c r="U194" s="1802">
        <v>1</v>
      </c>
      <c r="V194" s="1755">
        <f t="shared" si="10"/>
        <v>2200000</v>
      </c>
      <c r="W194" s="1794"/>
      <c r="X194" s="1802" t="s">
        <v>995</v>
      </c>
      <c r="Y194" s="1803">
        <f t="shared" si="15"/>
        <v>0</v>
      </c>
      <c r="Z194" s="1781" t="b">
        <f t="shared" si="11"/>
        <v>1</v>
      </c>
    </row>
    <row r="195" spans="1:27" s="772" customFormat="1" ht="24.95" customHeight="1">
      <c r="B195" s="1988">
        <v>130</v>
      </c>
      <c r="C195" s="1989"/>
      <c r="D195" s="776" t="s">
        <v>102</v>
      </c>
      <c r="E195" s="816" t="s">
        <v>47</v>
      </c>
      <c r="F195" s="776"/>
      <c r="G195" s="777" t="s">
        <v>104</v>
      </c>
      <c r="H195" s="779" t="s">
        <v>497</v>
      </c>
      <c r="I195" s="779" t="s">
        <v>43</v>
      </c>
      <c r="J195" s="779" t="s">
        <v>43</v>
      </c>
      <c r="K195" s="779" t="s">
        <v>186</v>
      </c>
      <c r="L195" s="786">
        <v>1996</v>
      </c>
      <c r="M195" s="776" t="s">
        <v>43</v>
      </c>
      <c r="N195" s="776"/>
      <c r="O195" s="776" t="s">
        <v>45</v>
      </c>
      <c r="P195" s="1768">
        <v>1</v>
      </c>
      <c r="Q195" s="782">
        <v>1300000</v>
      </c>
      <c r="R195" s="776"/>
      <c r="S195" s="774">
        <f t="shared" si="14"/>
        <v>1300000</v>
      </c>
      <c r="T195" s="783" t="s">
        <v>941</v>
      </c>
      <c r="U195" s="775">
        <v>1</v>
      </c>
      <c r="V195" s="784">
        <f t="shared" ref="V195:V282" si="16">U195*S195</f>
        <v>1300000</v>
      </c>
      <c r="W195" s="775"/>
      <c r="X195" s="783" t="s">
        <v>941</v>
      </c>
      <c r="Y195" s="1775">
        <f t="shared" si="15"/>
        <v>0</v>
      </c>
      <c r="Z195" s="772" t="b">
        <f t="shared" ref="Z195:Z282" si="17">V195=Q195</f>
        <v>1</v>
      </c>
    </row>
    <row r="196" spans="1:27" s="772" customFormat="1" ht="24.95" customHeight="1">
      <c r="B196" s="1988">
        <v>131</v>
      </c>
      <c r="C196" s="1989"/>
      <c r="D196" s="776" t="s">
        <v>102</v>
      </c>
      <c r="E196" s="816" t="s">
        <v>75</v>
      </c>
      <c r="F196" s="776"/>
      <c r="G196" s="777" t="s">
        <v>104</v>
      </c>
      <c r="H196" s="779" t="s">
        <v>498</v>
      </c>
      <c r="I196" s="779" t="s">
        <v>43</v>
      </c>
      <c r="J196" s="776"/>
      <c r="K196" s="779" t="s">
        <v>499</v>
      </c>
      <c r="L196" s="786">
        <v>1996</v>
      </c>
      <c r="M196" s="776"/>
      <c r="N196" s="776"/>
      <c r="O196" s="776" t="s">
        <v>45</v>
      </c>
      <c r="P196" s="1768">
        <v>1</v>
      </c>
      <c r="Q196" s="782">
        <v>1200000</v>
      </c>
      <c r="R196" s="776"/>
      <c r="S196" s="774">
        <f t="shared" si="14"/>
        <v>1200000</v>
      </c>
      <c r="T196" s="783" t="s">
        <v>963</v>
      </c>
      <c r="U196" s="775">
        <v>1</v>
      </c>
      <c r="V196" s="784">
        <f t="shared" si="16"/>
        <v>1200000</v>
      </c>
      <c r="W196" s="775"/>
      <c r="X196" s="783" t="s">
        <v>963</v>
      </c>
      <c r="Y196" s="1775">
        <f t="shared" si="15"/>
        <v>0</v>
      </c>
      <c r="Z196" s="772" t="b">
        <f t="shared" si="17"/>
        <v>1</v>
      </c>
    </row>
    <row r="197" spans="1:27" s="772" customFormat="1" ht="24.95" customHeight="1">
      <c r="B197" s="1988">
        <v>132</v>
      </c>
      <c r="C197" s="1989"/>
      <c r="D197" s="776" t="s">
        <v>225</v>
      </c>
      <c r="E197" s="816" t="s">
        <v>500</v>
      </c>
      <c r="F197" s="776"/>
      <c r="G197" s="777" t="s">
        <v>227</v>
      </c>
      <c r="H197" s="1722" t="s">
        <v>42</v>
      </c>
      <c r="I197" s="779" t="s">
        <v>43</v>
      </c>
      <c r="J197" s="779" t="s">
        <v>197</v>
      </c>
      <c r="K197" s="779" t="s">
        <v>190</v>
      </c>
      <c r="L197" s="786">
        <v>1996</v>
      </c>
      <c r="M197" s="776" t="s">
        <v>43</v>
      </c>
      <c r="N197" s="776"/>
      <c r="O197" s="776" t="s">
        <v>45</v>
      </c>
      <c r="P197" s="1768">
        <v>1</v>
      </c>
      <c r="Q197" s="782">
        <v>134000</v>
      </c>
      <c r="R197" s="776"/>
      <c r="S197" s="774">
        <f t="shared" si="14"/>
        <v>134000</v>
      </c>
      <c r="T197" s="783" t="s">
        <v>944</v>
      </c>
      <c r="U197" s="775">
        <v>1</v>
      </c>
      <c r="V197" s="784">
        <f t="shared" si="16"/>
        <v>134000</v>
      </c>
      <c r="W197" s="775"/>
      <c r="X197" s="783" t="s">
        <v>944</v>
      </c>
      <c r="Y197" s="1775">
        <f t="shared" si="15"/>
        <v>0</v>
      </c>
      <c r="Z197" s="772" t="b">
        <f t="shared" si="17"/>
        <v>1</v>
      </c>
    </row>
    <row r="198" spans="1:27" s="772" customFormat="1" ht="24.95" customHeight="1">
      <c r="B198" s="1988">
        <v>133</v>
      </c>
      <c r="C198" s="1989"/>
      <c r="D198" s="776" t="s">
        <v>281</v>
      </c>
      <c r="E198" s="816" t="s">
        <v>78</v>
      </c>
      <c r="F198" s="776"/>
      <c r="G198" s="777" t="s">
        <v>282</v>
      </c>
      <c r="H198" s="1722" t="s">
        <v>42</v>
      </c>
      <c r="I198" s="779" t="s">
        <v>43</v>
      </c>
      <c r="J198" s="779" t="s">
        <v>197</v>
      </c>
      <c r="K198" s="779" t="s">
        <v>277</v>
      </c>
      <c r="L198" s="786">
        <v>1996</v>
      </c>
      <c r="M198" s="776" t="s">
        <v>43</v>
      </c>
      <c r="N198" s="776"/>
      <c r="O198" s="776" t="s">
        <v>45</v>
      </c>
      <c r="P198" s="1768">
        <v>3</v>
      </c>
      <c r="Q198" s="782">
        <v>450000</v>
      </c>
      <c r="R198" s="778"/>
      <c r="S198" s="774">
        <f t="shared" si="14"/>
        <v>150000</v>
      </c>
      <c r="T198" s="783" t="s">
        <v>980</v>
      </c>
      <c r="U198" s="775">
        <v>3</v>
      </c>
      <c r="V198" s="784">
        <f t="shared" si="16"/>
        <v>450000</v>
      </c>
      <c r="W198" s="775"/>
      <c r="X198" s="783" t="s">
        <v>980</v>
      </c>
      <c r="Y198" s="1775">
        <f t="shared" si="15"/>
        <v>0</v>
      </c>
      <c r="Z198" s="772" t="b">
        <f t="shared" si="17"/>
        <v>1</v>
      </c>
    </row>
    <row r="199" spans="1:27" s="772" customFormat="1" ht="24.95" customHeight="1">
      <c r="B199" s="1988">
        <v>134</v>
      </c>
      <c r="C199" s="1989"/>
      <c r="D199" s="776" t="s">
        <v>236</v>
      </c>
      <c r="E199" s="816" t="s">
        <v>58</v>
      </c>
      <c r="F199" s="776"/>
      <c r="G199" s="777" t="s">
        <v>237</v>
      </c>
      <c r="H199" s="779" t="s">
        <v>447</v>
      </c>
      <c r="I199" s="779" t="s">
        <v>501</v>
      </c>
      <c r="J199" s="776"/>
      <c r="K199" s="779" t="s">
        <v>502</v>
      </c>
      <c r="L199" s="786">
        <v>1997</v>
      </c>
      <c r="M199" s="776" t="s">
        <v>241</v>
      </c>
      <c r="N199" s="776"/>
      <c r="O199" s="776" t="s">
        <v>45</v>
      </c>
      <c r="P199" s="1768">
        <v>1</v>
      </c>
      <c r="Q199" s="782">
        <v>2500000</v>
      </c>
      <c r="R199" s="776"/>
      <c r="S199" s="774">
        <f t="shared" si="14"/>
        <v>2500000</v>
      </c>
      <c r="T199" s="783" t="s">
        <v>995</v>
      </c>
      <c r="U199" s="775">
        <v>1</v>
      </c>
      <c r="V199" s="784">
        <f t="shared" si="16"/>
        <v>2500000</v>
      </c>
      <c r="W199" s="775"/>
      <c r="X199" s="783" t="s">
        <v>995</v>
      </c>
      <c r="Y199" s="1775">
        <f t="shared" si="15"/>
        <v>0</v>
      </c>
      <c r="Z199" s="772" t="b">
        <f t="shared" si="17"/>
        <v>1</v>
      </c>
    </row>
    <row r="200" spans="1:27" s="1781" customFormat="1" ht="24.95" customHeight="1">
      <c r="B200" s="2038">
        <v>135</v>
      </c>
      <c r="C200" s="2039"/>
      <c r="D200" s="1796" t="s">
        <v>236</v>
      </c>
      <c r="E200" s="1795" t="s">
        <v>163</v>
      </c>
      <c r="F200" s="1796"/>
      <c r="G200" s="1797" t="s">
        <v>237</v>
      </c>
      <c r="H200" s="1798" t="s">
        <v>503</v>
      </c>
      <c r="I200" s="1798" t="s">
        <v>504</v>
      </c>
      <c r="J200" s="1796"/>
      <c r="K200" s="1798" t="s">
        <v>190</v>
      </c>
      <c r="L200" s="1805">
        <v>1999</v>
      </c>
      <c r="M200" s="1796" t="s">
        <v>241</v>
      </c>
      <c r="N200" s="1796"/>
      <c r="O200" s="1796" t="s">
        <v>242</v>
      </c>
      <c r="P200" s="1800">
        <v>1</v>
      </c>
      <c r="Q200" s="1801">
        <v>6000000</v>
      </c>
      <c r="R200" s="1796"/>
      <c r="S200" s="1791">
        <f t="shared" si="14"/>
        <v>6000000</v>
      </c>
      <c r="T200" s="1802" t="s">
        <v>995</v>
      </c>
      <c r="U200" s="1794">
        <v>1</v>
      </c>
      <c r="V200" s="1755">
        <f t="shared" si="16"/>
        <v>6000000</v>
      </c>
      <c r="W200" s="1794"/>
      <c r="X200" s="1802" t="s">
        <v>995</v>
      </c>
      <c r="Y200" s="1803">
        <f t="shared" si="15"/>
        <v>0</v>
      </c>
      <c r="Z200" s="1781" t="b">
        <f t="shared" si="17"/>
        <v>1</v>
      </c>
    </row>
    <row r="201" spans="1:27" s="1826" customFormat="1" ht="24.95" hidden="1" customHeight="1">
      <c r="A201" s="772"/>
      <c r="B201" s="1988"/>
      <c r="C201" s="1989"/>
      <c r="D201" s="776"/>
      <c r="E201" s="816"/>
      <c r="F201" s="776"/>
      <c r="G201" s="777"/>
      <c r="H201" s="779"/>
      <c r="I201" s="776"/>
      <c r="J201" s="779"/>
      <c r="K201" s="779"/>
      <c r="L201" s="786"/>
      <c r="M201" s="776"/>
      <c r="N201" s="1822"/>
      <c r="O201" s="776"/>
      <c r="P201" s="1768"/>
      <c r="Q201" s="1823"/>
      <c r="R201" s="776"/>
      <c r="S201" s="1824"/>
      <c r="T201" s="783"/>
      <c r="U201" s="775"/>
      <c r="V201" s="784"/>
      <c r="W201" s="1825"/>
      <c r="X201" s="783"/>
      <c r="Y201" s="1775"/>
      <c r="Z201" s="772"/>
    </row>
    <row r="202" spans="1:27" s="1826" customFormat="1" ht="24.95" hidden="1" customHeight="1">
      <c r="A202" s="772"/>
      <c r="B202" s="1988"/>
      <c r="C202" s="1989"/>
      <c r="D202" s="776"/>
      <c r="E202" s="816"/>
      <c r="F202" s="776"/>
      <c r="G202" s="777"/>
      <c r="H202" s="779"/>
      <c r="I202" s="776"/>
      <c r="J202" s="779"/>
      <c r="K202" s="779"/>
      <c r="L202" s="786"/>
      <c r="M202" s="776"/>
      <c r="N202" s="1822"/>
      <c r="O202" s="776"/>
      <c r="P202" s="1768"/>
      <c r="Q202" s="1823"/>
      <c r="R202" s="776"/>
      <c r="S202" s="1824"/>
      <c r="T202" s="783"/>
      <c r="U202" s="775"/>
      <c r="V202" s="784"/>
      <c r="W202" s="1825"/>
      <c r="X202" s="783"/>
      <c r="Y202" s="1775"/>
      <c r="Z202" s="772"/>
    </row>
    <row r="203" spans="1:27" s="772" customFormat="1" ht="24.95" customHeight="1">
      <c r="B203" s="1988">
        <v>138</v>
      </c>
      <c r="C203" s="1989"/>
      <c r="D203" s="776" t="s">
        <v>183</v>
      </c>
      <c r="E203" s="816" t="s">
        <v>47</v>
      </c>
      <c r="F203" s="776"/>
      <c r="G203" s="777" t="s">
        <v>184</v>
      </c>
      <c r="H203" s="779" t="s">
        <v>185</v>
      </c>
      <c r="I203" s="779" t="s">
        <v>43</v>
      </c>
      <c r="J203" s="776"/>
      <c r="K203" s="779" t="s">
        <v>186</v>
      </c>
      <c r="L203" s="786">
        <v>2000</v>
      </c>
      <c r="M203" s="776" t="s">
        <v>43</v>
      </c>
      <c r="N203" s="776"/>
      <c r="O203" s="776" t="s">
        <v>45</v>
      </c>
      <c r="P203" s="1768">
        <v>1</v>
      </c>
      <c r="Q203" s="782">
        <v>2469500</v>
      </c>
      <c r="R203" s="776"/>
      <c r="S203" s="774">
        <f>Q203/P203</f>
        <v>2469500</v>
      </c>
      <c r="T203" s="783" t="s">
        <v>963</v>
      </c>
      <c r="U203" s="775">
        <v>1</v>
      </c>
      <c r="V203" s="784">
        <f t="shared" si="16"/>
        <v>2469500</v>
      </c>
      <c r="W203" s="775"/>
      <c r="X203" s="783" t="s">
        <v>963</v>
      </c>
      <c r="Y203" s="1775">
        <f>P203-U203</f>
        <v>0</v>
      </c>
      <c r="Z203" s="772" t="b">
        <f t="shared" si="17"/>
        <v>1</v>
      </c>
    </row>
    <row r="204" spans="1:27" s="772" customFormat="1" ht="24.95" customHeight="1">
      <c r="B204" s="1988">
        <v>139</v>
      </c>
      <c r="C204" s="1989"/>
      <c r="D204" s="776" t="s">
        <v>187</v>
      </c>
      <c r="E204" s="816" t="s">
        <v>55</v>
      </c>
      <c r="F204" s="776"/>
      <c r="G204" s="777" t="s">
        <v>188</v>
      </c>
      <c r="H204" s="779" t="s">
        <v>189</v>
      </c>
      <c r="I204" s="779" t="s">
        <v>43</v>
      </c>
      <c r="J204" s="779" t="s">
        <v>43</v>
      </c>
      <c r="K204" s="779" t="s">
        <v>190</v>
      </c>
      <c r="L204" s="786">
        <v>2000</v>
      </c>
      <c r="M204" s="776" t="s">
        <v>43</v>
      </c>
      <c r="N204" s="776"/>
      <c r="O204" s="776" t="s">
        <v>45</v>
      </c>
      <c r="P204" s="1768">
        <v>2</v>
      </c>
      <c r="Q204" s="782">
        <v>600000</v>
      </c>
      <c r="R204" s="778"/>
      <c r="S204" s="774">
        <f t="shared" ref="S204:S232" si="18">Q204/P204</f>
        <v>300000</v>
      </c>
      <c r="T204" s="783" t="s">
        <v>970</v>
      </c>
      <c r="U204" s="775">
        <v>2</v>
      </c>
      <c r="V204" s="784">
        <f t="shared" si="16"/>
        <v>600000</v>
      </c>
      <c r="W204" s="775"/>
      <c r="X204" s="783" t="s">
        <v>970</v>
      </c>
      <c r="Y204" s="1775">
        <f t="shared" ref="Y204:Y232" si="19">P204-U204</f>
        <v>0</v>
      </c>
      <c r="Z204" s="772" t="b">
        <f t="shared" si="17"/>
        <v>1</v>
      </c>
    </row>
    <row r="205" spans="1:27" s="1781" customFormat="1" ht="24.95" customHeight="1">
      <c r="B205" s="2047">
        <v>140</v>
      </c>
      <c r="C205" s="2048"/>
      <c r="D205" s="1796" t="s">
        <v>191</v>
      </c>
      <c r="E205" s="1795" t="s">
        <v>60</v>
      </c>
      <c r="F205" s="1796"/>
      <c r="G205" s="1797" t="s">
        <v>192</v>
      </c>
      <c r="H205" s="1798" t="s">
        <v>976</v>
      </c>
      <c r="I205" s="1798" t="s">
        <v>43</v>
      </c>
      <c r="J205" s="1798" t="s">
        <v>43</v>
      </c>
      <c r="K205" s="1798" t="s">
        <v>44</v>
      </c>
      <c r="L205" s="1805">
        <v>2001</v>
      </c>
      <c r="M205" s="1796" t="s">
        <v>43</v>
      </c>
      <c r="N205" s="1796"/>
      <c r="O205" s="1796" t="s">
        <v>345</v>
      </c>
      <c r="P205" s="1800">
        <v>2</v>
      </c>
      <c r="Q205" s="1801">
        <v>300000</v>
      </c>
      <c r="R205" s="1804"/>
      <c r="S205" s="1791">
        <f t="shared" si="18"/>
        <v>150000</v>
      </c>
      <c r="T205" s="1802" t="s">
        <v>1072</v>
      </c>
      <c r="U205" s="1794">
        <v>2</v>
      </c>
      <c r="V205" s="1755">
        <f t="shared" si="16"/>
        <v>300000</v>
      </c>
      <c r="W205" s="1794" t="s">
        <v>1400</v>
      </c>
      <c r="X205" s="1802" t="s">
        <v>1072</v>
      </c>
      <c r="Y205" s="1803">
        <f t="shared" si="19"/>
        <v>0</v>
      </c>
      <c r="Z205" s="1781" t="b">
        <f t="shared" si="17"/>
        <v>1</v>
      </c>
    </row>
    <row r="206" spans="1:27" s="805" customFormat="1" ht="24.95" customHeight="1">
      <c r="A206" s="787"/>
      <c r="B206" s="788"/>
      <c r="C206" s="788"/>
      <c r="D206" s="789"/>
      <c r="E206" s="1679"/>
      <c r="F206" s="789"/>
      <c r="G206" s="790"/>
      <c r="H206" s="791"/>
      <c r="I206" s="791"/>
      <c r="J206" s="791"/>
      <c r="K206" s="791"/>
      <c r="L206" s="804"/>
      <c r="M206" s="2032" t="s">
        <v>1082</v>
      </c>
      <c r="N206" s="2033"/>
      <c r="O206" s="2034"/>
      <c r="P206" s="1806">
        <f>SUM(P185:P205)</f>
        <v>401</v>
      </c>
      <c r="Q206" s="1756">
        <f>SUM(Q185:Q205)</f>
        <v>352595115</v>
      </c>
      <c r="R206" s="1807"/>
      <c r="S206" s="795"/>
      <c r="T206" s="1808" t="s">
        <v>1082</v>
      </c>
      <c r="U206" s="1806">
        <f>SUM(U185:U205)</f>
        <v>414</v>
      </c>
      <c r="V206" s="1756">
        <f>SUM(V185:V205)</f>
        <v>355793115</v>
      </c>
      <c r="X206" s="1808" t="s">
        <v>1082</v>
      </c>
      <c r="Y206" s="797"/>
      <c r="Z206" s="787"/>
    </row>
    <row r="207" spans="1:27" s="772" customFormat="1" ht="26.25" customHeight="1">
      <c r="B207" s="806"/>
      <c r="C207" s="806"/>
      <c r="E207" s="816"/>
      <c r="G207" s="807"/>
      <c r="H207" s="808"/>
      <c r="I207" s="808"/>
      <c r="J207" s="808"/>
      <c r="K207" s="808"/>
      <c r="L207" s="809"/>
      <c r="P207" s="806"/>
      <c r="Q207" s="810"/>
      <c r="S207" s="774"/>
      <c r="T207" s="808"/>
      <c r="V207" s="774"/>
      <c r="X207" s="808"/>
      <c r="Y207" s="806"/>
    </row>
    <row r="208" spans="1:27" s="764" customFormat="1" ht="17.25" customHeight="1">
      <c r="A208" s="1545"/>
      <c r="B208" s="2030" t="s">
        <v>10</v>
      </c>
      <c r="C208" s="2045"/>
      <c r="D208" s="2045"/>
      <c r="E208" s="2045"/>
      <c r="F208" s="2031"/>
      <c r="G208" s="2030" t="s">
        <v>11</v>
      </c>
      <c r="H208" s="2045"/>
      <c r="I208" s="2031"/>
      <c r="J208" s="2027" t="s">
        <v>15</v>
      </c>
      <c r="K208" s="2027" t="s">
        <v>13</v>
      </c>
      <c r="L208" s="2027" t="s">
        <v>700</v>
      </c>
      <c r="M208" s="2027" t="s">
        <v>701</v>
      </c>
      <c r="N208" s="2027" t="s">
        <v>16</v>
      </c>
      <c r="O208" s="2027" t="s">
        <v>702</v>
      </c>
      <c r="P208" s="2041" t="s">
        <v>12</v>
      </c>
      <c r="Q208" s="2042"/>
      <c r="R208" s="2027" t="s">
        <v>17</v>
      </c>
      <c r="S208" s="763"/>
      <c r="T208" s="2027" t="s">
        <v>1022</v>
      </c>
      <c r="U208" s="2056" t="s">
        <v>1023</v>
      </c>
      <c r="V208" s="2056" t="s">
        <v>1081</v>
      </c>
      <c r="W208" s="2056" t="s">
        <v>732</v>
      </c>
      <c r="X208" s="2027" t="s">
        <v>1022</v>
      </c>
      <c r="Y208" s="2056" t="s">
        <v>1025</v>
      </c>
      <c r="Z208" s="1545"/>
      <c r="AA208" s="1545"/>
    </row>
    <row r="209" spans="1:27" s="764" customFormat="1" ht="29.25" customHeight="1">
      <c r="A209" s="1545"/>
      <c r="B209" s="2041" t="s">
        <v>18</v>
      </c>
      <c r="C209" s="2042"/>
      <c r="D209" s="2027" t="s">
        <v>19</v>
      </c>
      <c r="E209" s="2041" t="s">
        <v>20</v>
      </c>
      <c r="F209" s="2042"/>
      <c r="G209" s="2027" t="s">
        <v>21</v>
      </c>
      <c r="H209" s="2027" t="s">
        <v>14</v>
      </c>
      <c r="I209" s="2027" t="s">
        <v>505</v>
      </c>
      <c r="J209" s="2028"/>
      <c r="K209" s="2028"/>
      <c r="L209" s="2028"/>
      <c r="M209" s="2028"/>
      <c r="N209" s="2028"/>
      <c r="O209" s="2028"/>
      <c r="P209" s="2043"/>
      <c r="Q209" s="2044"/>
      <c r="R209" s="2028"/>
      <c r="S209" s="763"/>
      <c r="T209" s="2028"/>
      <c r="U209" s="2057"/>
      <c r="V209" s="2057"/>
      <c r="W209" s="2057"/>
      <c r="X209" s="2028"/>
      <c r="Y209" s="2057"/>
      <c r="Z209" s="1545"/>
      <c r="AA209" s="1545"/>
    </row>
    <row r="210" spans="1:27" s="764" customFormat="1" ht="29.25" customHeight="1">
      <c r="A210" s="1545"/>
      <c r="B210" s="2043"/>
      <c r="C210" s="2044"/>
      <c r="D210" s="2029"/>
      <c r="E210" s="2043"/>
      <c r="F210" s="2044"/>
      <c r="G210" s="2029"/>
      <c r="H210" s="2029"/>
      <c r="I210" s="2029"/>
      <c r="J210" s="2029"/>
      <c r="K210" s="2029"/>
      <c r="L210" s="2029"/>
      <c r="M210" s="2029"/>
      <c r="N210" s="2029"/>
      <c r="O210" s="2029"/>
      <c r="P210" s="1776" t="s">
        <v>22</v>
      </c>
      <c r="Q210" s="1752" t="s">
        <v>23</v>
      </c>
      <c r="R210" s="2029"/>
      <c r="S210" s="763"/>
      <c r="T210" s="2029"/>
      <c r="U210" s="2058"/>
      <c r="V210" s="2058"/>
      <c r="W210" s="2058"/>
      <c r="X210" s="2029"/>
      <c r="Y210" s="2058"/>
      <c r="Z210" s="1545"/>
      <c r="AA210" s="1545"/>
    </row>
    <row r="211" spans="1:27" s="764" customFormat="1" ht="12.75" customHeight="1">
      <c r="A211" s="1545"/>
      <c r="B211" s="2030" t="s">
        <v>24</v>
      </c>
      <c r="C211" s="2031"/>
      <c r="D211" s="1777" t="s">
        <v>25</v>
      </c>
      <c r="E211" s="2030" t="s">
        <v>26</v>
      </c>
      <c r="F211" s="2031"/>
      <c r="G211" s="1776" t="s">
        <v>27</v>
      </c>
      <c r="H211" s="1776" t="s">
        <v>28</v>
      </c>
      <c r="I211" s="1776" t="s">
        <v>29</v>
      </c>
      <c r="J211" s="1776" t="s">
        <v>30</v>
      </c>
      <c r="K211" s="1776" t="s">
        <v>31</v>
      </c>
      <c r="L211" s="1776" t="s">
        <v>32</v>
      </c>
      <c r="M211" s="1776" t="s">
        <v>33</v>
      </c>
      <c r="N211" s="1776" t="s">
        <v>34</v>
      </c>
      <c r="O211" s="1776" t="s">
        <v>35</v>
      </c>
      <c r="P211" s="1776" t="s">
        <v>36</v>
      </c>
      <c r="Q211" s="1752" t="s">
        <v>37</v>
      </c>
      <c r="R211" s="1776" t="s">
        <v>38</v>
      </c>
      <c r="S211" s="763"/>
      <c r="T211" s="1778"/>
      <c r="U211" s="1753"/>
      <c r="V211" s="1753"/>
      <c r="W211" s="1753"/>
      <c r="X211" s="1778"/>
      <c r="Y211" s="1753"/>
      <c r="Z211" s="1545"/>
      <c r="AA211" s="1545"/>
    </row>
    <row r="212" spans="1:27" s="764" customFormat="1" ht="4.5" customHeight="1">
      <c r="A212" s="1545"/>
      <c r="B212" s="2016"/>
      <c r="C212" s="2017"/>
      <c r="D212" s="2017"/>
      <c r="E212" s="2017"/>
      <c r="F212" s="2017"/>
      <c r="G212" s="2017"/>
      <c r="H212" s="2017"/>
      <c r="I212" s="2017"/>
      <c r="J212" s="2017"/>
      <c r="K212" s="2017"/>
      <c r="L212" s="2017"/>
      <c r="M212" s="2017"/>
      <c r="N212" s="2017"/>
      <c r="O212" s="2017"/>
      <c r="P212" s="2017"/>
      <c r="Q212" s="2017"/>
      <c r="R212" s="2018"/>
      <c r="S212" s="763"/>
      <c r="T212" s="768"/>
      <c r="U212" s="769"/>
      <c r="V212" s="769"/>
      <c r="W212" s="770"/>
      <c r="X212" s="768"/>
      <c r="Y212" s="771"/>
      <c r="Z212" s="1545"/>
      <c r="AA212" s="1545"/>
    </row>
    <row r="213" spans="1:27" s="764" customFormat="1" ht="26.25" customHeight="1">
      <c r="A213" s="1545"/>
      <c r="B213" s="1771"/>
      <c r="C213" s="1772"/>
      <c r="D213" s="800"/>
      <c r="E213" s="1680"/>
      <c r="F213" s="800"/>
      <c r="G213" s="800"/>
      <c r="H213" s="800"/>
      <c r="I213" s="800"/>
      <c r="J213" s="800"/>
      <c r="K213" s="800"/>
      <c r="L213" s="800"/>
      <c r="M213" s="2035" t="s">
        <v>1086</v>
      </c>
      <c r="N213" s="2036"/>
      <c r="O213" s="2037"/>
      <c r="P213" s="1809">
        <f>P206</f>
        <v>401</v>
      </c>
      <c r="Q213" s="1757">
        <f>Q206</f>
        <v>352595115</v>
      </c>
      <c r="R213" s="1810"/>
      <c r="S213" s="802"/>
      <c r="T213" s="1811" t="s">
        <v>1086</v>
      </c>
      <c r="U213" s="1809">
        <f>U206</f>
        <v>414</v>
      </c>
      <c r="V213" s="1757">
        <f>V206</f>
        <v>355793115</v>
      </c>
      <c r="W213" s="776"/>
      <c r="X213" s="1811" t="s">
        <v>1086</v>
      </c>
      <c r="Y213" s="775"/>
      <c r="Z213" s="1545"/>
      <c r="AA213" s="1545"/>
    </row>
    <row r="214" spans="1:27" s="772" customFormat="1" ht="24.95" customHeight="1">
      <c r="B214" s="2019">
        <v>141</v>
      </c>
      <c r="C214" s="2020"/>
      <c r="D214" s="776" t="s">
        <v>191</v>
      </c>
      <c r="E214" s="816" t="s">
        <v>193</v>
      </c>
      <c r="F214" s="776"/>
      <c r="G214" s="777" t="s">
        <v>192</v>
      </c>
      <c r="H214" s="778" t="s">
        <v>194</v>
      </c>
      <c r="I214" s="779" t="s">
        <v>43</v>
      </c>
      <c r="J214" s="779" t="s">
        <v>43</v>
      </c>
      <c r="K214" s="779" t="s">
        <v>44</v>
      </c>
      <c r="L214" s="786">
        <v>2001</v>
      </c>
      <c r="M214" s="776" t="s">
        <v>43</v>
      </c>
      <c r="N214" s="776"/>
      <c r="O214" s="776" t="s">
        <v>45</v>
      </c>
      <c r="P214" s="1768">
        <v>1</v>
      </c>
      <c r="Q214" s="782">
        <v>150000</v>
      </c>
      <c r="R214" s="776"/>
      <c r="S214" s="774">
        <f t="shared" si="18"/>
        <v>150000</v>
      </c>
      <c r="T214" s="783" t="s">
        <v>986</v>
      </c>
      <c r="U214" s="775">
        <v>1</v>
      </c>
      <c r="V214" s="784">
        <f t="shared" si="16"/>
        <v>150000</v>
      </c>
      <c r="W214" s="775"/>
      <c r="X214" s="783" t="s">
        <v>986</v>
      </c>
      <c r="Y214" s="1775">
        <f t="shared" si="19"/>
        <v>0</v>
      </c>
      <c r="Z214" s="772" t="b">
        <f t="shared" si="17"/>
        <v>1</v>
      </c>
    </row>
    <row r="215" spans="1:27" s="772" customFormat="1" ht="24.95" customHeight="1">
      <c r="B215" s="1988">
        <v>142</v>
      </c>
      <c r="C215" s="1989"/>
      <c r="D215" s="776" t="s">
        <v>98</v>
      </c>
      <c r="E215" s="816" t="s">
        <v>47</v>
      </c>
      <c r="F215" s="776"/>
      <c r="G215" s="777" t="s">
        <v>100</v>
      </c>
      <c r="H215" s="779" t="s">
        <v>199</v>
      </c>
      <c r="I215" s="779" t="s">
        <v>43</v>
      </c>
      <c r="J215" s="779" t="s">
        <v>85</v>
      </c>
      <c r="K215" s="779" t="s">
        <v>44</v>
      </c>
      <c r="L215" s="786">
        <v>2002</v>
      </c>
      <c r="M215" s="776" t="s">
        <v>43</v>
      </c>
      <c r="N215" s="776"/>
      <c r="O215" s="776" t="s">
        <v>45</v>
      </c>
      <c r="P215" s="1768">
        <v>1</v>
      </c>
      <c r="Q215" s="782">
        <v>750000</v>
      </c>
      <c r="R215" s="776"/>
      <c r="S215" s="774">
        <f t="shared" si="18"/>
        <v>750000</v>
      </c>
      <c r="T215" s="783" t="s">
        <v>944</v>
      </c>
      <c r="U215" s="775">
        <v>1</v>
      </c>
      <c r="V215" s="784">
        <f t="shared" si="16"/>
        <v>750000</v>
      </c>
      <c r="W215" s="775"/>
      <c r="X215" s="783" t="s">
        <v>944</v>
      </c>
      <c r="Y215" s="1775">
        <f t="shared" si="19"/>
        <v>0</v>
      </c>
      <c r="Z215" s="772" t="b">
        <f t="shared" si="17"/>
        <v>1</v>
      </c>
    </row>
    <row r="216" spans="1:27" s="772" customFormat="1" ht="24.95" customHeight="1">
      <c r="B216" s="1988">
        <v>143</v>
      </c>
      <c r="C216" s="1989"/>
      <c r="D216" s="776" t="s">
        <v>98</v>
      </c>
      <c r="E216" s="816" t="s">
        <v>75</v>
      </c>
      <c r="F216" s="776"/>
      <c r="G216" s="777" t="s">
        <v>100</v>
      </c>
      <c r="H216" s="779" t="s">
        <v>200</v>
      </c>
      <c r="I216" s="779" t="s">
        <v>43</v>
      </c>
      <c r="J216" s="779" t="s">
        <v>85</v>
      </c>
      <c r="K216" s="779" t="s">
        <v>44</v>
      </c>
      <c r="L216" s="786">
        <v>2002</v>
      </c>
      <c r="M216" s="776" t="s">
        <v>43</v>
      </c>
      <c r="N216" s="776"/>
      <c r="O216" s="776" t="s">
        <v>45</v>
      </c>
      <c r="P216" s="1768">
        <v>1</v>
      </c>
      <c r="Q216" s="782">
        <v>750000</v>
      </c>
      <c r="R216" s="776"/>
      <c r="S216" s="774">
        <f t="shared" si="18"/>
        <v>750000</v>
      </c>
      <c r="T216" s="783" t="s">
        <v>945</v>
      </c>
      <c r="U216" s="775">
        <v>1</v>
      </c>
      <c r="V216" s="784">
        <f t="shared" si="16"/>
        <v>750000</v>
      </c>
      <c r="W216" s="775"/>
      <c r="X216" s="783" t="s">
        <v>945</v>
      </c>
      <c r="Y216" s="1775">
        <f>P216-U216</f>
        <v>0</v>
      </c>
      <c r="Z216" s="772" t="b">
        <f t="shared" si="17"/>
        <v>1</v>
      </c>
    </row>
    <row r="217" spans="1:27" s="772" customFormat="1" ht="24.95" customHeight="1">
      <c r="B217" s="1988">
        <v>144</v>
      </c>
      <c r="C217" s="1989"/>
      <c r="D217" s="776" t="s">
        <v>98</v>
      </c>
      <c r="E217" s="816" t="s">
        <v>58</v>
      </c>
      <c r="F217" s="776"/>
      <c r="G217" s="777" t="s">
        <v>100</v>
      </c>
      <c r="H217" s="779" t="s">
        <v>199</v>
      </c>
      <c r="I217" s="779" t="s">
        <v>43</v>
      </c>
      <c r="J217" s="779" t="s">
        <v>85</v>
      </c>
      <c r="K217" s="779" t="s">
        <v>44</v>
      </c>
      <c r="L217" s="786">
        <v>2002</v>
      </c>
      <c r="M217" s="776" t="s">
        <v>43</v>
      </c>
      <c r="N217" s="776"/>
      <c r="O217" s="776" t="s">
        <v>45</v>
      </c>
      <c r="P217" s="1768">
        <v>1</v>
      </c>
      <c r="Q217" s="782">
        <v>750000</v>
      </c>
      <c r="R217" s="776"/>
      <c r="S217" s="774">
        <f t="shared" si="18"/>
        <v>750000</v>
      </c>
      <c r="T217" s="783" t="s">
        <v>945</v>
      </c>
      <c r="U217" s="775">
        <v>1</v>
      </c>
      <c r="V217" s="784">
        <f t="shared" si="16"/>
        <v>750000</v>
      </c>
      <c r="W217" s="775"/>
      <c r="X217" s="783" t="s">
        <v>945</v>
      </c>
      <c r="Y217" s="1775">
        <f t="shared" si="19"/>
        <v>0</v>
      </c>
      <c r="Z217" s="772" t="b">
        <f t="shared" si="17"/>
        <v>1</v>
      </c>
    </row>
    <row r="218" spans="1:27" s="772" customFormat="1" ht="24.95" customHeight="1">
      <c r="B218" s="1988">
        <v>145</v>
      </c>
      <c r="C218" s="1989"/>
      <c r="D218" s="776" t="s">
        <v>201</v>
      </c>
      <c r="E218" s="816" t="s">
        <v>163</v>
      </c>
      <c r="F218" s="776"/>
      <c r="G218" s="777" t="s">
        <v>202</v>
      </c>
      <c r="H218" s="779" t="s">
        <v>203</v>
      </c>
      <c r="I218" s="779" t="s">
        <v>43</v>
      </c>
      <c r="J218" s="779" t="s">
        <v>43</v>
      </c>
      <c r="K218" s="779" t="s">
        <v>44</v>
      </c>
      <c r="L218" s="786">
        <v>2002</v>
      </c>
      <c r="M218" s="776" t="s">
        <v>43</v>
      </c>
      <c r="N218" s="776"/>
      <c r="O218" s="776" t="s">
        <v>45</v>
      </c>
      <c r="P218" s="1768">
        <v>1</v>
      </c>
      <c r="Q218" s="782">
        <v>3160000</v>
      </c>
      <c r="R218" s="776"/>
      <c r="S218" s="774">
        <f t="shared" si="18"/>
        <v>3160000</v>
      </c>
      <c r="T218" s="783" t="s">
        <v>962</v>
      </c>
      <c r="U218" s="775">
        <v>1</v>
      </c>
      <c r="V218" s="784">
        <f t="shared" si="16"/>
        <v>3160000</v>
      </c>
      <c r="W218" s="775"/>
      <c r="X218" s="783" t="s">
        <v>962</v>
      </c>
      <c r="Y218" s="1775">
        <f t="shared" si="19"/>
        <v>0</v>
      </c>
      <c r="Z218" s="772" t="b">
        <f t="shared" si="17"/>
        <v>1</v>
      </c>
    </row>
    <row r="219" spans="1:27" s="772" customFormat="1" ht="24.95" customHeight="1">
      <c r="B219" s="1988">
        <v>146</v>
      </c>
      <c r="C219" s="1989"/>
      <c r="D219" s="776" t="s">
        <v>201</v>
      </c>
      <c r="E219" s="816" t="s">
        <v>204</v>
      </c>
      <c r="F219" s="776"/>
      <c r="G219" s="777" t="s">
        <v>202</v>
      </c>
      <c r="H219" s="779" t="s">
        <v>203</v>
      </c>
      <c r="I219" s="779" t="s">
        <v>43</v>
      </c>
      <c r="J219" s="779" t="s">
        <v>43</v>
      </c>
      <c r="K219" s="779" t="s">
        <v>44</v>
      </c>
      <c r="L219" s="786">
        <v>2002</v>
      </c>
      <c r="M219" s="776" t="s">
        <v>43</v>
      </c>
      <c r="N219" s="776"/>
      <c r="O219" s="776" t="s">
        <v>45</v>
      </c>
      <c r="P219" s="1768">
        <v>1</v>
      </c>
      <c r="Q219" s="782">
        <v>3160000</v>
      </c>
      <c r="R219" s="776"/>
      <c r="S219" s="774">
        <f t="shared" si="18"/>
        <v>3160000</v>
      </c>
      <c r="T219" s="783" t="s">
        <v>923</v>
      </c>
      <c r="U219" s="775">
        <v>1</v>
      </c>
      <c r="V219" s="784">
        <f t="shared" si="16"/>
        <v>3160000</v>
      </c>
      <c r="W219" s="775"/>
      <c r="X219" s="783" t="s">
        <v>923</v>
      </c>
      <c r="Y219" s="1775">
        <f t="shared" si="19"/>
        <v>0</v>
      </c>
      <c r="Z219" s="772" t="b">
        <f t="shared" si="17"/>
        <v>1</v>
      </c>
    </row>
    <row r="220" spans="1:27" s="772" customFormat="1" ht="24.95" customHeight="1">
      <c r="B220" s="1988">
        <v>147</v>
      </c>
      <c r="C220" s="1989"/>
      <c r="D220" s="776" t="s">
        <v>201</v>
      </c>
      <c r="E220" s="816" t="s">
        <v>205</v>
      </c>
      <c r="F220" s="776"/>
      <c r="G220" s="777" t="s">
        <v>202</v>
      </c>
      <c r="H220" s="779" t="s">
        <v>203</v>
      </c>
      <c r="I220" s="779" t="s">
        <v>43</v>
      </c>
      <c r="J220" s="779" t="s">
        <v>43</v>
      </c>
      <c r="K220" s="779" t="s">
        <v>44</v>
      </c>
      <c r="L220" s="786">
        <v>2002</v>
      </c>
      <c r="M220" s="776" t="s">
        <v>43</v>
      </c>
      <c r="N220" s="776"/>
      <c r="O220" s="776" t="s">
        <v>45</v>
      </c>
      <c r="P220" s="1768">
        <v>1</v>
      </c>
      <c r="Q220" s="782">
        <v>3160000</v>
      </c>
      <c r="R220" s="776"/>
      <c r="S220" s="774">
        <f t="shared" si="18"/>
        <v>3160000</v>
      </c>
      <c r="T220" s="783" t="s">
        <v>975</v>
      </c>
      <c r="U220" s="775">
        <v>1</v>
      </c>
      <c r="V220" s="784">
        <f t="shared" si="16"/>
        <v>3160000</v>
      </c>
      <c r="W220" s="775"/>
      <c r="X220" s="783" t="s">
        <v>975</v>
      </c>
      <c r="Y220" s="1775">
        <f t="shared" si="19"/>
        <v>0</v>
      </c>
      <c r="Z220" s="772" t="b">
        <f t="shared" si="17"/>
        <v>1</v>
      </c>
    </row>
    <row r="221" spans="1:27" s="772" customFormat="1" ht="24.95" customHeight="1">
      <c r="B221" s="1988">
        <v>148</v>
      </c>
      <c r="C221" s="1989"/>
      <c r="D221" s="776" t="s">
        <v>201</v>
      </c>
      <c r="E221" s="816" t="s">
        <v>206</v>
      </c>
      <c r="F221" s="776"/>
      <c r="G221" s="777" t="s">
        <v>202</v>
      </c>
      <c r="H221" s="779" t="s">
        <v>203</v>
      </c>
      <c r="I221" s="779" t="s">
        <v>43</v>
      </c>
      <c r="J221" s="779" t="s">
        <v>43</v>
      </c>
      <c r="K221" s="779" t="s">
        <v>44</v>
      </c>
      <c r="L221" s="786">
        <v>2002</v>
      </c>
      <c r="M221" s="776" t="s">
        <v>43</v>
      </c>
      <c r="N221" s="776"/>
      <c r="O221" s="776" t="s">
        <v>45</v>
      </c>
      <c r="P221" s="1768">
        <v>1</v>
      </c>
      <c r="Q221" s="782">
        <v>3160000</v>
      </c>
      <c r="R221" s="776"/>
      <c r="S221" s="774">
        <f t="shared" si="18"/>
        <v>3160000</v>
      </c>
      <c r="T221" s="783" t="s">
        <v>979</v>
      </c>
      <c r="U221" s="775">
        <v>1</v>
      </c>
      <c r="V221" s="784">
        <f t="shared" si="16"/>
        <v>3160000</v>
      </c>
      <c r="W221" s="775"/>
      <c r="X221" s="783" t="s">
        <v>979</v>
      </c>
      <c r="Y221" s="1775">
        <f t="shared" si="19"/>
        <v>0</v>
      </c>
      <c r="Z221" s="772" t="b">
        <f t="shared" si="17"/>
        <v>1</v>
      </c>
    </row>
    <row r="222" spans="1:27" s="772" customFormat="1" ht="24.95" customHeight="1">
      <c r="B222" s="1988">
        <v>149</v>
      </c>
      <c r="C222" s="1989"/>
      <c r="D222" s="776" t="s">
        <v>207</v>
      </c>
      <c r="E222" s="816" t="s">
        <v>78</v>
      </c>
      <c r="F222" s="776"/>
      <c r="G222" s="777" t="s">
        <v>208</v>
      </c>
      <c r="H222" s="1817" t="s">
        <v>209</v>
      </c>
      <c r="I222" s="779" t="s">
        <v>43</v>
      </c>
      <c r="J222" s="779" t="s">
        <v>85</v>
      </c>
      <c r="K222" s="779" t="s">
        <v>44</v>
      </c>
      <c r="L222" s="786">
        <v>2002</v>
      </c>
      <c r="M222" s="776" t="s">
        <v>43</v>
      </c>
      <c r="N222" s="776"/>
      <c r="O222" s="776" t="s">
        <v>45</v>
      </c>
      <c r="P222" s="1768">
        <v>3</v>
      </c>
      <c r="Q222" s="782">
        <v>180000</v>
      </c>
      <c r="R222" s="778"/>
      <c r="S222" s="774">
        <f t="shared" si="18"/>
        <v>60000</v>
      </c>
      <c r="T222" s="783" t="s">
        <v>1040</v>
      </c>
      <c r="U222" s="775">
        <v>3</v>
      </c>
      <c r="V222" s="784">
        <f t="shared" si="16"/>
        <v>180000</v>
      </c>
      <c r="W222" s="775"/>
      <c r="X222" s="783" t="s">
        <v>1040</v>
      </c>
      <c r="Y222" s="1775">
        <f t="shared" si="19"/>
        <v>0</v>
      </c>
      <c r="Z222" s="772" t="b">
        <f t="shared" si="17"/>
        <v>1</v>
      </c>
    </row>
    <row r="223" spans="1:27" s="772" customFormat="1" ht="24.95" customHeight="1">
      <c r="B223" s="1988">
        <v>150</v>
      </c>
      <c r="C223" s="1989"/>
      <c r="D223" s="776" t="s">
        <v>207</v>
      </c>
      <c r="E223" s="816" t="s">
        <v>210</v>
      </c>
      <c r="F223" s="776"/>
      <c r="G223" s="777" t="s">
        <v>208</v>
      </c>
      <c r="H223" s="1817" t="s">
        <v>209</v>
      </c>
      <c r="I223" s="779" t="s">
        <v>43</v>
      </c>
      <c r="J223" s="779" t="s">
        <v>85</v>
      </c>
      <c r="K223" s="779" t="s">
        <v>44</v>
      </c>
      <c r="L223" s="786">
        <v>2002</v>
      </c>
      <c r="M223" s="776" t="s">
        <v>43</v>
      </c>
      <c r="N223" s="776"/>
      <c r="O223" s="776" t="s">
        <v>45</v>
      </c>
      <c r="P223" s="1768">
        <v>9</v>
      </c>
      <c r="Q223" s="782">
        <v>1350000</v>
      </c>
      <c r="R223" s="778"/>
      <c r="S223" s="774">
        <f t="shared" si="18"/>
        <v>150000</v>
      </c>
      <c r="T223" s="783" t="s">
        <v>1094</v>
      </c>
      <c r="U223" s="775">
        <v>9</v>
      </c>
      <c r="V223" s="784">
        <f t="shared" si="16"/>
        <v>1350000</v>
      </c>
      <c r="W223" s="775"/>
      <c r="X223" s="783" t="s">
        <v>1094</v>
      </c>
      <c r="Y223" s="1775">
        <f t="shared" si="19"/>
        <v>0</v>
      </c>
      <c r="Z223" s="772" t="b">
        <f t="shared" si="17"/>
        <v>1</v>
      </c>
    </row>
    <row r="224" spans="1:27" s="772" customFormat="1" ht="24.95" customHeight="1">
      <c r="B224" s="1988">
        <v>151</v>
      </c>
      <c r="C224" s="1989"/>
      <c r="D224" s="776" t="s">
        <v>207</v>
      </c>
      <c r="E224" s="816" t="s">
        <v>211</v>
      </c>
      <c r="F224" s="776"/>
      <c r="G224" s="777" t="s">
        <v>208</v>
      </c>
      <c r="H224" s="1817" t="s">
        <v>209</v>
      </c>
      <c r="I224" s="779" t="s">
        <v>43</v>
      </c>
      <c r="J224" s="779" t="s">
        <v>85</v>
      </c>
      <c r="K224" s="779" t="s">
        <v>44</v>
      </c>
      <c r="L224" s="786">
        <v>2002</v>
      </c>
      <c r="M224" s="776" t="s">
        <v>43</v>
      </c>
      <c r="N224" s="776"/>
      <c r="O224" s="776" t="s">
        <v>45</v>
      </c>
      <c r="P224" s="1768">
        <v>2</v>
      </c>
      <c r="Q224" s="782">
        <v>300000</v>
      </c>
      <c r="R224" s="778"/>
      <c r="S224" s="774">
        <f>Q224/P224</f>
        <v>150000</v>
      </c>
      <c r="T224" s="783" t="s">
        <v>959</v>
      </c>
      <c r="U224" s="775">
        <v>2</v>
      </c>
      <c r="V224" s="784">
        <f t="shared" si="16"/>
        <v>300000</v>
      </c>
      <c r="W224" s="775"/>
      <c r="X224" s="783" t="s">
        <v>959</v>
      </c>
      <c r="Y224" s="1775">
        <f>P224-U224</f>
        <v>0</v>
      </c>
      <c r="Z224" s="772" t="b">
        <f t="shared" si="17"/>
        <v>1</v>
      </c>
    </row>
    <row r="225" spans="1:27" s="772" customFormat="1" ht="24.95" customHeight="1">
      <c r="B225" s="1988">
        <v>152</v>
      </c>
      <c r="C225" s="1989"/>
      <c r="D225" s="776" t="s">
        <v>212</v>
      </c>
      <c r="E225" s="816" t="s">
        <v>75</v>
      </c>
      <c r="F225" s="776"/>
      <c r="G225" s="777" t="s">
        <v>213</v>
      </c>
      <c r="H225" s="778" t="s">
        <v>214</v>
      </c>
      <c r="I225" s="779" t="s">
        <v>215</v>
      </c>
      <c r="J225" s="776"/>
      <c r="K225" s="779" t="s">
        <v>190</v>
      </c>
      <c r="L225" s="786">
        <v>2003</v>
      </c>
      <c r="M225" s="776">
        <v>1300</v>
      </c>
      <c r="N225" s="776"/>
      <c r="O225" s="776" t="s">
        <v>45</v>
      </c>
      <c r="P225" s="1768">
        <v>1</v>
      </c>
      <c r="Q225" s="782">
        <v>111733830</v>
      </c>
      <c r="R225" s="778" t="s">
        <v>858</v>
      </c>
      <c r="S225" s="774">
        <f t="shared" si="18"/>
        <v>111733830</v>
      </c>
      <c r="T225" s="783" t="s">
        <v>995</v>
      </c>
      <c r="U225" s="775">
        <v>1</v>
      </c>
      <c r="V225" s="784">
        <f t="shared" si="16"/>
        <v>111733830</v>
      </c>
      <c r="W225" s="775"/>
      <c r="X225" s="783" t="s">
        <v>995</v>
      </c>
      <c r="Y225" s="1775">
        <f t="shared" si="19"/>
        <v>0</v>
      </c>
      <c r="Z225" s="772" t="b">
        <f t="shared" si="17"/>
        <v>1</v>
      </c>
    </row>
    <row r="226" spans="1:27" s="772" customFormat="1" ht="24.95" customHeight="1">
      <c r="B226" s="1988">
        <v>153</v>
      </c>
      <c r="C226" s="1989"/>
      <c r="D226" s="776" t="s">
        <v>225</v>
      </c>
      <c r="E226" s="816" t="s">
        <v>226</v>
      </c>
      <c r="F226" s="776"/>
      <c r="G226" s="777" t="s">
        <v>227</v>
      </c>
      <c r="H226" s="1722" t="s">
        <v>228</v>
      </c>
      <c r="I226" s="779" t="s">
        <v>43</v>
      </c>
      <c r="J226" s="779" t="s">
        <v>229</v>
      </c>
      <c r="K226" s="779" t="s">
        <v>44</v>
      </c>
      <c r="L226" s="786">
        <v>2003</v>
      </c>
      <c r="M226" s="776" t="s">
        <v>43</v>
      </c>
      <c r="N226" s="776"/>
      <c r="O226" s="776" t="s">
        <v>45</v>
      </c>
      <c r="P226" s="1768">
        <v>26</v>
      </c>
      <c r="Q226" s="782">
        <v>2600000</v>
      </c>
      <c r="R226" s="778"/>
      <c r="S226" s="774">
        <f t="shared" si="18"/>
        <v>100000</v>
      </c>
      <c r="T226" s="783" t="s">
        <v>1073</v>
      </c>
      <c r="U226" s="775">
        <v>26</v>
      </c>
      <c r="V226" s="784">
        <f t="shared" si="16"/>
        <v>2600000</v>
      </c>
      <c r="W226" s="775"/>
      <c r="X226" s="783" t="s">
        <v>1073</v>
      </c>
      <c r="Y226" s="1775">
        <f t="shared" si="19"/>
        <v>0</v>
      </c>
      <c r="Z226" s="772" t="b">
        <f t="shared" si="17"/>
        <v>1</v>
      </c>
    </row>
    <row r="227" spans="1:27" s="772" customFormat="1" ht="24.95" customHeight="1">
      <c r="B227" s="1988">
        <v>154</v>
      </c>
      <c r="C227" s="1989"/>
      <c r="D227" s="776" t="s">
        <v>225</v>
      </c>
      <c r="E227" s="816" t="s">
        <v>231</v>
      </c>
      <c r="F227" s="776" t="s">
        <v>711</v>
      </c>
      <c r="G227" s="777" t="s">
        <v>227</v>
      </c>
      <c r="H227" s="1722" t="s">
        <v>228</v>
      </c>
      <c r="I227" s="779" t="s">
        <v>43</v>
      </c>
      <c r="J227" s="779" t="s">
        <v>229</v>
      </c>
      <c r="K227" s="779" t="s">
        <v>44</v>
      </c>
      <c r="L227" s="786">
        <v>2003</v>
      </c>
      <c r="M227" s="776" t="s">
        <v>43</v>
      </c>
      <c r="N227" s="776"/>
      <c r="O227" s="776" t="s">
        <v>45</v>
      </c>
      <c r="P227" s="1768">
        <v>4</v>
      </c>
      <c r="Q227" s="782">
        <v>400000</v>
      </c>
      <c r="R227" s="778"/>
      <c r="S227" s="774">
        <f t="shared" si="18"/>
        <v>100000</v>
      </c>
      <c r="T227" s="783" t="s">
        <v>960</v>
      </c>
      <c r="U227" s="775">
        <v>4</v>
      </c>
      <c r="V227" s="784">
        <f t="shared" si="16"/>
        <v>400000</v>
      </c>
      <c r="W227" s="775"/>
      <c r="X227" s="783" t="s">
        <v>960</v>
      </c>
      <c r="Y227" s="1775">
        <f t="shared" si="19"/>
        <v>0</v>
      </c>
      <c r="Z227" s="772" t="b">
        <f t="shared" si="17"/>
        <v>1</v>
      </c>
    </row>
    <row r="228" spans="1:27" s="772" customFormat="1" ht="24.95" customHeight="1">
      <c r="B228" s="1988">
        <v>155</v>
      </c>
      <c r="C228" s="1989"/>
      <c r="D228" s="776" t="s">
        <v>225</v>
      </c>
      <c r="E228" s="816" t="s">
        <v>232</v>
      </c>
      <c r="F228" s="776"/>
      <c r="G228" s="777" t="s">
        <v>227</v>
      </c>
      <c r="H228" s="1722" t="s">
        <v>228</v>
      </c>
      <c r="I228" s="779" t="s">
        <v>43</v>
      </c>
      <c r="J228" s="779" t="s">
        <v>229</v>
      </c>
      <c r="K228" s="779" t="s">
        <v>44</v>
      </c>
      <c r="L228" s="786">
        <v>2003</v>
      </c>
      <c r="M228" s="776" t="s">
        <v>43</v>
      </c>
      <c r="N228" s="776"/>
      <c r="O228" s="776" t="s">
        <v>45</v>
      </c>
      <c r="P228" s="1768">
        <v>3</v>
      </c>
      <c r="Q228" s="782">
        <v>300000</v>
      </c>
      <c r="R228" s="778"/>
      <c r="S228" s="774">
        <f t="shared" si="18"/>
        <v>100000</v>
      </c>
      <c r="T228" s="783" t="s">
        <v>989</v>
      </c>
      <c r="U228" s="775">
        <v>3</v>
      </c>
      <c r="V228" s="784">
        <f t="shared" si="16"/>
        <v>300000</v>
      </c>
      <c r="W228" s="775"/>
      <c r="X228" s="783" t="s">
        <v>989</v>
      </c>
      <c r="Y228" s="1775">
        <f t="shared" si="19"/>
        <v>0</v>
      </c>
      <c r="Z228" s="772" t="b">
        <f t="shared" si="17"/>
        <v>1</v>
      </c>
    </row>
    <row r="229" spans="1:27" s="772" customFormat="1" ht="24.95" customHeight="1">
      <c r="B229" s="1988">
        <v>156</v>
      </c>
      <c r="C229" s="1989"/>
      <c r="D229" s="776" t="s">
        <v>74</v>
      </c>
      <c r="E229" s="816" t="s">
        <v>47</v>
      </c>
      <c r="F229" s="776"/>
      <c r="G229" s="777" t="s">
        <v>76</v>
      </c>
      <c r="H229" s="779" t="s">
        <v>216</v>
      </c>
      <c r="I229" s="779" t="s">
        <v>43</v>
      </c>
      <c r="J229" s="779" t="s">
        <v>43</v>
      </c>
      <c r="K229" s="779" t="s">
        <v>44</v>
      </c>
      <c r="L229" s="786">
        <v>2003</v>
      </c>
      <c r="M229" s="776" t="s">
        <v>43</v>
      </c>
      <c r="N229" s="776"/>
      <c r="O229" s="776" t="s">
        <v>45</v>
      </c>
      <c r="P229" s="1768">
        <v>1</v>
      </c>
      <c r="Q229" s="782">
        <v>5000000</v>
      </c>
      <c r="R229" s="776"/>
      <c r="S229" s="774">
        <f t="shared" si="18"/>
        <v>5000000</v>
      </c>
      <c r="T229" s="783" t="s">
        <v>929</v>
      </c>
      <c r="U229" s="775">
        <v>1</v>
      </c>
      <c r="V229" s="784">
        <f t="shared" si="16"/>
        <v>5000000</v>
      </c>
      <c r="W229" s="775"/>
      <c r="X229" s="783" t="s">
        <v>929</v>
      </c>
      <c r="Y229" s="1775">
        <f t="shared" si="19"/>
        <v>0</v>
      </c>
      <c r="Z229" s="772" t="b">
        <f t="shared" si="17"/>
        <v>1</v>
      </c>
    </row>
    <row r="230" spans="1:27" s="772" customFormat="1" ht="24.95" customHeight="1">
      <c r="B230" s="1988">
        <v>157</v>
      </c>
      <c r="C230" s="1989"/>
      <c r="D230" s="776" t="s">
        <v>77</v>
      </c>
      <c r="E230" s="816" t="s">
        <v>47</v>
      </c>
      <c r="F230" s="776"/>
      <c r="G230" s="777" t="s">
        <v>79</v>
      </c>
      <c r="H230" s="778" t="s">
        <v>217</v>
      </c>
      <c r="I230" s="779" t="s">
        <v>43</v>
      </c>
      <c r="J230" s="779" t="s">
        <v>89</v>
      </c>
      <c r="K230" s="779" t="s">
        <v>44</v>
      </c>
      <c r="L230" s="786">
        <v>2003</v>
      </c>
      <c r="M230" s="776" t="s">
        <v>43</v>
      </c>
      <c r="N230" s="776"/>
      <c r="O230" s="776" t="s">
        <v>45</v>
      </c>
      <c r="P230" s="1768">
        <v>1</v>
      </c>
      <c r="Q230" s="782">
        <v>750000</v>
      </c>
      <c r="R230" s="776"/>
      <c r="S230" s="774">
        <f t="shared" si="18"/>
        <v>750000</v>
      </c>
      <c r="T230" s="783" t="s">
        <v>1019</v>
      </c>
      <c r="U230" s="775">
        <v>1</v>
      </c>
      <c r="V230" s="784">
        <f t="shared" si="16"/>
        <v>750000</v>
      </c>
      <c r="W230" s="775"/>
      <c r="X230" s="783" t="s">
        <v>1019</v>
      </c>
      <c r="Y230" s="1775">
        <f t="shared" si="19"/>
        <v>0</v>
      </c>
      <c r="Z230" s="772" t="b">
        <f t="shared" si="17"/>
        <v>1</v>
      </c>
    </row>
    <row r="231" spans="1:27" s="772" customFormat="1" ht="24.95" customHeight="1">
      <c r="B231" s="1988">
        <v>158</v>
      </c>
      <c r="C231" s="1989"/>
      <c r="D231" s="776" t="s">
        <v>201</v>
      </c>
      <c r="E231" s="816" t="s">
        <v>47</v>
      </c>
      <c r="F231" s="776"/>
      <c r="G231" s="777" t="s">
        <v>202</v>
      </c>
      <c r="H231" s="779" t="s">
        <v>218</v>
      </c>
      <c r="I231" s="779" t="s">
        <v>43</v>
      </c>
      <c r="J231" s="779" t="s">
        <v>43</v>
      </c>
      <c r="K231" s="779" t="s">
        <v>44</v>
      </c>
      <c r="L231" s="786">
        <v>2003</v>
      </c>
      <c r="M231" s="776" t="s">
        <v>219</v>
      </c>
      <c r="N231" s="776"/>
      <c r="O231" s="776" t="s">
        <v>45</v>
      </c>
      <c r="P231" s="1768">
        <v>1</v>
      </c>
      <c r="Q231" s="782">
        <v>4390000</v>
      </c>
      <c r="R231" s="776"/>
      <c r="S231" s="774">
        <f t="shared" si="18"/>
        <v>4390000</v>
      </c>
      <c r="T231" s="783" t="s">
        <v>963</v>
      </c>
      <c r="U231" s="775">
        <v>1</v>
      </c>
      <c r="V231" s="784">
        <f t="shared" si="16"/>
        <v>4390000</v>
      </c>
      <c r="W231" s="775"/>
      <c r="X231" s="783" t="s">
        <v>963</v>
      </c>
      <c r="Y231" s="1775">
        <f t="shared" si="19"/>
        <v>0</v>
      </c>
      <c r="Z231" s="772" t="b">
        <f t="shared" si="17"/>
        <v>1</v>
      </c>
    </row>
    <row r="232" spans="1:27" s="772" customFormat="1" ht="24.95" customHeight="1">
      <c r="B232" s="1988">
        <v>159</v>
      </c>
      <c r="C232" s="1989"/>
      <c r="D232" s="776" t="s">
        <v>201</v>
      </c>
      <c r="E232" s="816" t="s">
        <v>220</v>
      </c>
      <c r="F232" s="776"/>
      <c r="G232" s="777" t="s">
        <v>202</v>
      </c>
      <c r="H232" s="779" t="s">
        <v>218</v>
      </c>
      <c r="I232" s="779" t="s">
        <v>43</v>
      </c>
      <c r="J232" s="779" t="s">
        <v>43</v>
      </c>
      <c r="K232" s="779" t="s">
        <v>44</v>
      </c>
      <c r="L232" s="786">
        <v>2003</v>
      </c>
      <c r="M232" s="776" t="s">
        <v>219</v>
      </c>
      <c r="N232" s="776"/>
      <c r="O232" s="776" t="s">
        <v>45</v>
      </c>
      <c r="P232" s="1768">
        <v>1</v>
      </c>
      <c r="Q232" s="782">
        <v>4390000</v>
      </c>
      <c r="R232" s="776"/>
      <c r="S232" s="774">
        <f t="shared" si="18"/>
        <v>4390000</v>
      </c>
      <c r="T232" s="783" t="s">
        <v>961</v>
      </c>
      <c r="U232" s="775">
        <v>1</v>
      </c>
      <c r="V232" s="784">
        <f t="shared" si="16"/>
        <v>4390000</v>
      </c>
      <c r="W232" s="775"/>
      <c r="X232" s="783" t="s">
        <v>961</v>
      </c>
      <c r="Y232" s="1775">
        <f t="shared" si="19"/>
        <v>0</v>
      </c>
      <c r="Z232" s="772" t="b">
        <f t="shared" si="17"/>
        <v>1</v>
      </c>
    </row>
    <row r="233" spans="1:27" s="772" customFormat="1" ht="24.95" customHeight="1">
      <c r="B233" s="1990">
        <v>160</v>
      </c>
      <c r="C233" s="1991"/>
      <c r="D233" s="776" t="s">
        <v>201</v>
      </c>
      <c r="E233" s="816" t="s">
        <v>221</v>
      </c>
      <c r="F233" s="776"/>
      <c r="G233" s="777" t="s">
        <v>202</v>
      </c>
      <c r="H233" s="779" t="s">
        <v>218</v>
      </c>
      <c r="I233" s="779" t="s">
        <v>43</v>
      </c>
      <c r="J233" s="779" t="s">
        <v>43</v>
      </c>
      <c r="K233" s="779" t="s">
        <v>44</v>
      </c>
      <c r="L233" s="786">
        <v>2003</v>
      </c>
      <c r="M233" s="776" t="s">
        <v>219</v>
      </c>
      <c r="N233" s="776"/>
      <c r="O233" s="776" t="s">
        <v>45</v>
      </c>
      <c r="P233" s="1768">
        <v>1</v>
      </c>
      <c r="Q233" s="782">
        <v>4390000</v>
      </c>
      <c r="R233" s="776"/>
      <c r="S233" s="774">
        <f>Q233/P233</f>
        <v>4390000</v>
      </c>
      <c r="T233" s="783" t="s">
        <v>978</v>
      </c>
      <c r="U233" s="775">
        <v>1</v>
      </c>
      <c r="V233" s="784">
        <f t="shared" si="16"/>
        <v>4390000</v>
      </c>
      <c r="W233" s="775"/>
      <c r="X233" s="783" t="s">
        <v>978</v>
      </c>
      <c r="Y233" s="1775">
        <f>P233-U233</f>
        <v>0</v>
      </c>
      <c r="Z233" s="772" t="b">
        <f t="shared" si="17"/>
        <v>1</v>
      </c>
    </row>
    <row r="234" spans="1:27" s="805" customFormat="1" ht="24.95" customHeight="1">
      <c r="A234" s="787"/>
      <c r="B234" s="788"/>
      <c r="C234" s="788"/>
      <c r="D234" s="789"/>
      <c r="E234" s="1679"/>
      <c r="F234" s="789"/>
      <c r="G234" s="790"/>
      <c r="H234" s="791"/>
      <c r="I234" s="791"/>
      <c r="J234" s="791"/>
      <c r="K234" s="791"/>
      <c r="L234" s="804"/>
      <c r="M234" s="2032" t="s">
        <v>1082</v>
      </c>
      <c r="N234" s="2033"/>
      <c r="O234" s="2034"/>
      <c r="P234" s="1806">
        <f>SUM(P213:P233)</f>
        <v>462</v>
      </c>
      <c r="Q234" s="1756">
        <f>SUM(Q213:Q233)</f>
        <v>503418945</v>
      </c>
      <c r="R234" s="1807"/>
      <c r="S234" s="795"/>
      <c r="T234" s="1808" t="s">
        <v>1082</v>
      </c>
      <c r="U234" s="1806">
        <f>SUM(U213:U233)</f>
        <v>475</v>
      </c>
      <c r="V234" s="1756">
        <f>SUM(V213:V233)</f>
        <v>506616945</v>
      </c>
      <c r="X234" s="1808" t="s">
        <v>1082</v>
      </c>
      <c r="Y234" s="797"/>
      <c r="Z234" s="787"/>
    </row>
    <row r="235" spans="1:27" s="772" customFormat="1" ht="11.25" customHeight="1">
      <c r="B235" s="806"/>
      <c r="C235" s="806"/>
      <c r="E235" s="816"/>
      <c r="G235" s="807"/>
      <c r="H235" s="808"/>
      <c r="I235" s="808"/>
      <c r="J235" s="808"/>
      <c r="K235" s="808"/>
      <c r="L235" s="809"/>
      <c r="P235" s="806"/>
      <c r="Q235" s="810"/>
      <c r="S235" s="774"/>
      <c r="T235" s="808"/>
      <c r="V235" s="774"/>
      <c r="X235" s="808"/>
      <c r="Y235" s="806"/>
    </row>
    <row r="236" spans="1:27" s="764" customFormat="1" ht="17.25" customHeight="1">
      <c r="A236" s="1545"/>
      <c r="B236" s="2030" t="s">
        <v>10</v>
      </c>
      <c r="C236" s="2045"/>
      <c r="D236" s="2045"/>
      <c r="E236" s="2045"/>
      <c r="F236" s="2031"/>
      <c r="G236" s="2030" t="s">
        <v>11</v>
      </c>
      <c r="H236" s="2045"/>
      <c r="I236" s="2031"/>
      <c r="J236" s="2027" t="s">
        <v>15</v>
      </c>
      <c r="K236" s="2027" t="s">
        <v>13</v>
      </c>
      <c r="L236" s="2027" t="s">
        <v>700</v>
      </c>
      <c r="M236" s="2027" t="s">
        <v>701</v>
      </c>
      <c r="N236" s="2027" t="s">
        <v>16</v>
      </c>
      <c r="O236" s="2027" t="s">
        <v>702</v>
      </c>
      <c r="P236" s="2041" t="s">
        <v>12</v>
      </c>
      <c r="Q236" s="2042"/>
      <c r="R236" s="2027" t="s">
        <v>17</v>
      </c>
      <c r="S236" s="763"/>
      <c r="T236" s="2027" t="s">
        <v>1022</v>
      </c>
      <c r="U236" s="2056" t="s">
        <v>1023</v>
      </c>
      <c r="V236" s="2056" t="s">
        <v>1081</v>
      </c>
      <c r="W236" s="2056" t="s">
        <v>732</v>
      </c>
      <c r="X236" s="2027" t="s">
        <v>1022</v>
      </c>
      <c r="Y236" s="2056" t="s">
        <v>1025</v>
      </c>
      <c r="Z236" s="1545"/>
      <c r="AA236" s="1545"/>
    </row>
    <row r="237" spans="1:27" s="764" customFormat="1" ht="29.25" customHeight="1">
      <c r="A237" s="1545"/>
      <c r="B237" s="2041" t="s">
        <v>18</v>
      </c>
      <c r="C237" s="2042"/>
      <c r="D237" s="2027" t="s">
        <v>19</v>
      </c>
      <c r="E237" s="2041" t="s">
        <v>20</v>
      </c>
      <c r="F237" s="2042"/>
      <c r="G237" s="2027" t="s">
        <v>21</v>
      </c>
      <c r="H237" s="2027" t="s">
        <v>14</v>
      </c>
      <c r="I237" s="2027" t="s">
        <v>505</v>
      </c>
      <c r="J237" s="2028"/>
      <c r="K237" s="2028"/>
      <c r="L237" s="2028"/>
      <c r="M237" s="2028"/>
      <c r="N237" s="2028"/>
      <c r="O237" s="2028"/>
      <c r="P237" s="2043"/>
      <c r="Q237" s="2044"/>
      <c r="R237" s="2028"/>
      <c r="S237" s="763"/>
      <c r="T237" s="2028"/>
      <c r="U237" s="2057"/>
      <c r="V237" s="2057"/>
      <c r="W237" s="2057"/>
      <c r="X237" s="2028"/>
      <c r="Y237" s="2057"/>
      <c r="Z237" s="1545"/>
      <c r="AA237" s="1545"/>
    </row>
    <row r="238" spans="1:27" s="764" customFormat="1" ht="29.25" customHeight="1">
      <c r="A238" s="1545"/>
      <c r="B238" s="2043"/>
      <c r="C238" s="2044"/>
      <c r="D238" s="2029"/>
      <c r="E238" s="2043"/>
      <c r="F238" s="2044"/>
      <c r="G238" s="2029"/>
      <c r="H238" s="2029"/>
      <c r="I238" s="2029"/>
      <c r="J238" s="2029"/>
      <c r="K238" s="2029"/>
      <c r="L238" s="2029"/>
      <c r="M238" s="2029"/>
      <c r="N238" s="2029"/>
      <c r="O238" s="2029"/>
      <c r="P238" s="1776" t="s">
        <v>22</v>
      </c>
      <c r="Q238" s="1752" t="s">
        <v>23</v>
      </c>
      <c r="R238" s="2029"/>
      <c r="S238" s="763"/>
      <c r="T238" s="2029"/>
      <c r="U238" s="2058"/>
      <c r="V238" s="2058"/>
      <c r="W238" s="2058"/>
      <c r="X238" s="2029"/>
      <c r="Y238" s="2058"/>
      <c r="Z238" s="1545"/>
      <c r="AA238" s="1545"/>
    </row>
    <row r="239" spans="1:27" s="764" customFormat="1" ht="12.75" customHeight="1">
      <c r="A239" s="1545"/>
      <c r="B239" s="2030" t="s">
        <v>24</v>
      </c>
      <c r="C239" s="2031"/>
      <c r="D239" s="1777" t="s">
        <v>25</v>
      </c>
      <c r="E239" s="2030" t="s">
        <v>26</v>
      </c>
      <c r="F239" s="2031"/>
      <c r="G239" s="1776" t="s">
        <v>27</v>
      </c>
      <c r="H239" s="1776" t="s">
        <v>28</v>
      </c>
      <c r="I239" s="1776" t="s">
        <v>29</v>
      </c>
      <c r="J239" s="1776" t="s">
        <v>30</v>
      </c>
      <c r="K239" s="1776" t="s">
        <v>31</v>
      </c>
      <c r="L239" s="1776" t="s">
        <v>32</v>
      </c>
      <c r="M239" s="1776" t="s">
        <v>33</v>
      </c>
      <c r="N239" s="1776" t="s">
        <v>34</v>
      </c>
      <c r="O239" s="1776" t="s">
        <v>35</v>
      </c>
      <c r="P239" s="1776" t="s">
        <v>36</v>
      </c>
      <c r="Q239" s="1752" t="s">
        <v>37</v>
      </c>
      <c r="R239" s="1776" t="s">
        <v>38</v>
      </c>
      <c r="S239" s="763"/>
      <c r="T239" s="1778"/>
      <c r="U239" s="1753"/>
      <c r="V239" s="1753"/>
      <c r="W239" s="1753"/>
      <c r="X239" s="1778"/>
      <c r="Y239" s="1753"/>
      <c r="Z239" s="1545"/>
      <c r="AA239" s="1545"/>
    </row>
    <row r="240" spans="1:27" s="764" customFormat="1" ht="4.5" customHeight="1">
      <c r="A240" s="1545"/>
      <c r="B240" s="2016"/>
      <c r="C240" s="2017"/>
      <c r="D240" s="2017"/>
      <c r="E240" s="2017"/>
      <c r="F240" s="2017"/>
      <c r="G240" s="2017"/>
      <c r="H240" s="2017"/>
      <c r="I240" s="2017"/>
      <c r="J240" s="2017"/>
      <c r="K240" s="2017"/>
      <c r="L240" s="2017"/>
      <c r="M240" s="2017"/>
      <c r="N240" s="2017"/>
      <c r="O240" s="2017"/>
      <c r="P240" s="2017"/>
      <c r="Q240" s="2017"/>
      <c r="R240" s="2018"/>
      <c r="S240" s="763"/>
      <c r="T240" s="768"/>
      <c r="U240" s="769"/>
      <c r="V240" s="769"/>
      <c r="W240" s="770"/>
      <c r="X240" s="768"/>
      <c r="Y240" s="771"/>
      <c r="Z240" s="1545"/>
      <c r="AA240" s="1545"/>
    </row>
    <row r="241" spans="1:27" s="764" customFormat="1" ht="26.25" customHeight="1">
      <c r="A241" s="1545"/>
      <c r="B241" s="1771"/>
      <c r="C241" s="1772"/>
      <c r="D241" s="800"/>
      <c r="E241" s="1680"/>
      <c r="F241" s="800"/>
      <c r="G241" s="800"/>
      <c r="H241" s="800"/>
      <c r="I241" s="800"/>
      <c r="J241" s="800"/>
      <c r="K241" s="800"/>
      <c r="L241" s="800"/>
      <c r="M241" s="2035" t="s">
        <v>1086</v>
      </c>
      <c r="N241" s="2036"/>
      <c r="O241" s="2037"/>
      <c r="P241" s="1809">
        <f>P234</f>
        <v>462</v>
      </c>
      <c r="Q241" s="1757">
        <f>Q234</f>
        <v>503418945</v>
      </c>
      <c r="R241" s="1810"/>
      <c r="S241" s="802"/>
      <c r="T241" s="1811" t="s">
        <v>1086</v>
      </c>
      <c r="U241" s="1809">
        <f>U234</f>
        <v>475</v>
      </c>
      <c r="V241" s="1757">
        <f>V234</f>
        <v>506616945</v>
      </c>
      <c r="W241" s="776"/>
      <c r="X241" s="1811" t="s">
        <v>1086</v>
      </c>
      <c r="Y241" s="775"/>
      <c r="Z241" s="1545"/>
      <c r="AA241" s="1545"/>
    </row>
    <row r="242" spans="1:27" s="772" customFormat="1" ht="24.95" customHeight="1">
      <c r="B242" s="2019">
        <v>161</v>
      </c>
      <c r="C242" s="2020"/>
      <c r="D242" s="776" t="s">
        <v>201</v>
      </c>
      <c r="E242" s="816" t="s">
        <v>222</v>
      </c>
      <c r="F242" s="776"/>
      <c r="G242" s="777" t="s">
        <v>202</v>
      </c>
      <c r="H242" s="779" t="s">
        <v>218</v>
      </c>
      <c r="I242" s="779" t="s">
        <v>43</v>
      </c>
      <c r="J242" s="779" t="s">
        <v>43</v>
      </c>
      <c r="K242" s="779" t="s">
        <v>44</v>
      </c>
      <c r="L242" s="786">
        <v>2003</v>
      </c>
      <c r="M242" s="776" t="s">
        <v>219</v>
      </c>
      <c r="N242" s="776"/>
      <c r="O242" s="776" t="s">
        <v>45</v>
      </c>
      <c r="P242" s="1768">
        <v>2</v>
      </c>
      <c r="Q242" s="782">
        <v>8780000</v>
      </c>
      <c r="R242" s="778"/>
      <c r="S242" s="774">
        <f t="shared" ref="S242:S272" si="20">Q242/P242</f>
        <v>4390000</v>
      </c>
      <c r="T242" s="783" t="s">
        <v>1078</v>
      </c>
      <c r="U242" s="775">
        <v>2</v>
      </c>
      <c r="V242" s="784">
        <f t="shared" si="16"/>
        <v>8780000</v>
      </c>
      <c r="W242" s="775"/>
      <c r="X242" s="783" t="s">
        <v>1078</v>
      </c>
      <c r="Y242" s="1775">
        <f t="shared" ref="Y242:Y272" si="21">P242-U242</f>
        <v>0</v>
      </c>
      <c r="Z242" s="772" t="b">
        <f t="shared" si="17"/>
        <v>1</v>
      </c>
    </row>
    <row r="243" spans="1:27" s="772" customFormat="1" ht="24.95" customHeight="1">
      <c r="B243" s="1988">
        <v>162</v>
      </c>
      <c r="C243" s="1989"/>
      <c r="D243" s="776" t="s">
        <v>191</v>
      </c>
      <c r="E243" s="816" t="s">
        <v>223</v>
      </c>
      <c r="F243" s="776"/>
      <c r="G243" s="777" t="s">
        <v>192</v>
      </c>
      <c r="H243" s="778" t="s">
        <v>224</v>
      </c>
      <c r="I243" s="779" t="s">
        <v>43</v>
      </c>
      <c r="J243" s="779" t="s">
        <v>43</v>
      </c>
      <c r="K243" s="779" t="s">
        <v>190</v>
      </c>
      <c r="L243" s="786">
        <v>2003</v>
      </c>
      <c r="M243" s="776" t="s">
        <v>43</v>
      </c>
      <c r="N243" s="776"/>
      <c r="O243" s="776" t="s">
        <v>45</v>
      </c>
      <c r="P243" s="1768">
        <v>2</v>
      </c>
      <c r="Q243" s="782">
        <v>270000</v>
      </c>
      <c r="R243" s="778"/>
      <c r="S243" s="774">
        <f t="shared" si="20"/>
        <v>135000</v>
      </c>
      <c r="T243" s="803" t="s">
        <v>957</v>
      </c>
      <c r="U243" s="775">
        <v>2</v>
      </c>
      <c r="V243" s="784">
        <f t="shared" si="16"/>
        <v>270000</v>
      </c>
      <c r="W243" s="775"/>
      <c r="X243" s="803" t="s">
        <v>957</v>
      </c>
      <c r="Y243" s="1775">
        <f t="shared" si="21"/>
        <v>0</v>
      </c>
      <c r="Z243" s="772" t="b">
        <f t="shared" si="17"/>
        <v>1</v>
      </c>
    </row>
    <row r="244" spans="1:27" s="772" customFormat="1" ht="24.95" customHeight="1">
      <c r="B244" s="1988">
        <v>163</v>
      </c>
      <c r="C244" s="1989"/>
      <c r="D244" s="776" t="s">
        <v>233</v>
      </c>
      <c r="E244" s="816" t="s">
        <v>47</v>
      </c>
      <c r="F244" s="776"/>
      <c r="G244" s="777" t="s">
        <v>234</v>
      </c>
      <c r="H244" s="778" t="s">
        <v>235</v>
      </c>
      <c r="I244" s="779" t="s">
        <v>43</v>
      </c>
      <c r="J244" s="779" t="s">
        <v>43</v>
      </c>
      <c r="K244" s="779" t="s">
        <v>44</v>
      </c>
      <c r="L244" s="786">
        <v>2003</v>
      </c>
      <c r="M244" s="776" t="s">
        <v>43</v>
      </c>
      <c r="N244" s="776"/>
      <c r="O244" s="776" t="s">
        <v>45</v>
      </c>
      <c r="P244" s="1768">
        <v>1</v>
      </c>
      <c r="Q244" s="782">
        <v>95000000</v>
      </c>
      <c r="R244" s="776"/>
      <c r="S244" s="774">
        <f t="shared" si="20"/>
        <v>95000000</v>
      </c>
      <c r="T244" s="783" t="s">
        <v>1009</v>
      </c>
      <c r="U244" s="775">
        <v>1</v>
      </c>
      <c r="V244" s="784">
        <f t="shared" si="16"/>
        <v>95000000</v>
      </c>
      <c r="W244" s="775"/>
      <c r="X244" s="783" t="s">
        <v>1009</v>
      </c>
      <c r="Y244" s="1775">
        <f t="shared" si="21"/>
        <v>0</v>
      </c>
      <c r="Z244" s="772" t="b">
        <f t="shared" si="17"/>
        <v>1</v>
      </c>
    </row>
    <row r="245" spans="1:27" s="1781" customFormat="1" ht="24.95" customHeight="1">
      <c r="B245" s="2038">
        <v>164</v>
      </c>
      <c r="C245" s="2039"/>
      <c r="D245" s="1796" t="s">
        <v>236</v>
      </c>
      <c r="E245" s="1795" t="s">
        <v>204</v>
      </c>
      <c r="F245" s="1796"/>
      <c r="G245" s="1797" t="s">
        <v>237</v>
      </c>
      <c r="H245" s="1804" t="s">
        <v>238</v>
      </c>
      <c r="I245" s="1798" t="s">
        <v>239</v>
      </c>
      <c r="J245" s="1796"/>
      <c r="K245" s="1798" t="s">
        <v>240</v>
      </c>
      <c r="L245" s="1805">
        <v>2004</v>
      </c>
      <c r="M245" s="1796" t="s">
        <v>241</v>
      </c>
      <c r="N245" s="1796"/>
      <c r="O245" s="1796" t="s">
        <v>242</v>
      </c>
      <c r="P245" s="1800">
        <v>1</v>
      </c>
      <c r="Q245" s="1801">
        <v>7400000</v>
      </c>
      <c r="R245" s="1796"/>
      <c r="S245" s="1791">
        <f t="shared" si="20"/>
        <v>7400000</v>
      </c>
      <c r="T245" s="1802" t="s">
        <v>995</v>
      </c>
      <c r="U245" s="1794">
        <v>1</v>
      </c>
      <c r="V245" s="1755">
        <f t="shared" si="16"/>
        <v>7400000</v>
      </c>
      <c r="W245" s="1794"/>
      <c r="X245" s="1802" t="s">
        <v>995</v>
      </c>
      <c r="Y245" s="1803">
        <f t="shared" si="21"/>
        <v>0</v>
      </c>
      <c r="Z245" s="1781" t="b">
        <f t="shared" si="17"/>
        <v>1</v>
      </c>
    </row>
    <row r="246" spans="1:27" s="1781" customFormat="1" ht="24.95" customHeight="1">
      <c r="B246" s="2038">
        <v>165</v>
      </c>
      <c r="C246" s="2039"/>
      <c r="D246" s="1796" t="s">
        <v>109</v>
      </c>
      <c r="E246" s="1795" t="s">
        <v>47</v>
      </c>
      <c r="F246" s="1796"/>
      <c r="G246" s="1797" t="s">
        <v>111</v>
      </c>
      <c r="H246" s="1798" t="s">
        <v>243</v>
      </c>
      <c r="I246" s="1798" t="s">
        <v>43</v>
      </c>
      <c r="J246" s="1796"/>
      <c r="K246" s="1798" t="s">
        <v>244</v>
      </c>
      <c r="L246" s="1805">
        <v>2004</v>
      </c>
      <c r="M246" s="1796"/>
      <c r="N246" s="1796"/>
      <c r="O246" s="1796" t="s">
        <v>242</v>
      </c>
      <c r="P246" s="1800">
        <v>1</v>
      </c>
      <c r="Q246" s="1801">
        <v>8500000</v>
      </c>
      <c r="R246" s="1796"/>
      <c r="S246" s="1791">
        <f t="shared" si="20"/>
        <v>8500000</v>
      </c>
      <c r="T246" s="1802" t="s">
        <v>931</v>
      </c>
      <c r="U246" s="1794">
        <v>1</v>
      </c>
      <c r="V246" s="1755">
        <f t="shared" si="16"/>
        <v>8500000</v>
      </c>
      <c r="W246" s="1794"/>
      <c r="X246" s="1802" t="s">
        <v>931</v>
      </c>
      <c r="Y246" s="1803">
        <f t="shared" si="21"/>
        <v>0</v>
      </c>
      <c r="Z246" s="1781" t="b">
        <f t="shared" si="17"/>
        <v>1</v>
      </c>
    </row>
    <row r="247" spans="1:27" s="1781" customFormat="1" ht="24.95" customHeight="1">
      <c r="B247" s="2038">
        <v>166</v>
      </c>
      <c r="C247" s="2039"/>
      <c r="D247" s="1796" t="s">
        <v>109</v>
      </c>
      <c r="E247" s="1795" t="s">
        <v>223</v>
      </c>
      <c r="F247" s="1796"/>
      <c r="G247" s="1797" t="s">
        <v>111</v>
      </c>
      <c r="H247" s="1804" t="s">
        <v>245</v>
      </c>
      <c r="I247" s="1798" t="s">
        <v>43</v>
      </c>
      <c r="J247" s="1798" t="s">
        <v>43</v>
      </c>
      <c r="K247" s="1798" t="s">
        <v>44</v>
      </c>
      <c r="L247" s="1805">
        <v>2004</v>
      </c>
      <c r="M247" s="1796" t="s">
        <v>43</v>
      </c>
      <c r="N247" s="1796"/>
      <c r="O247" s="1796" t="s">
        <v>345</v>
      </c>
      <c r="P247" s="1800">
        <v>2</v>
      </c>
      <c r="Q247" s="1801">
        <v>9500000</v>
      </c>
      <c r="R247" s="1804"/>
      <c r="S247" s="1791">
        <f t="shared" si="20"/>
        <v>4750000</v>
      </c>
      <c r="T247" s="1802" t="s">
        <v>1074</v>
      </c>
      <c r="U247" s="1794">
        <v>2</v>
      </c>
      <c r="V247" s="1755">
        <f t="shared" si="16"/>
        <v>9500000</v>
      </c>
      <c r="W247" s="1794" t="s">
        <v>1398</v>
      </c>
      <c r="X247" s="1802" t="s">
        <v>1074</v>
      </c>
      <c r="Y247" s="1803">
        <f t="shared" si="21"/>
        <v>0</v>
      </c>
      <c r="Z247" s="1781" t="b">
        <f t="shared" si="17"/>
        <v>1</v>
      </c>
    </row>
    <row r="248" spans="1:27" s="1781" customFormat="1" ht="24.95" customHeight="1">
      <c r="B248" s="2038">
        <v>167</v>
      </c>
      <c r="C248" s="2039"/>
      <c r="D248" s="1796" t="s">
        <v>109</v>
      </c>
      <c r="E248" s="1795" t="s">
        <v>246</v>
      </c>
      <c r="F248" s="1796"/>
      <c r="G248" s="1797" t="s">
        <v>111</v>
      </c>
      <c r="H248" s="1798" t="s">
        <v>243</v>
      </c>
      <c r="I248" s="1798" t="s">
        <v>43</v>
      </c>
      <c r="J248" s="1796"/>
      <c r="K248" s="1798" t="s">
        <v>244</v>
      </c>
      <c r="L248" s="1805">
        <v>2004</v>
      </c>
      <c r="M248" s="1796"/>
      <c r="N248" s="1796"/>
      <c r="O248" s="1796" t="s">
        <v>242</v>
      </c>
      <c r="P248" s="1800">
        <v>6</v>
      </c>
      <c r="Q248" s="1801">
        <v>51000000</v>
      </c>
      <c r="R248" s="1804"/>
      <c r="S248" s="1791">
        <f t="shared" si="20"/>
        <v>8500000</v>
      </c>
      <c r="T248" s="1802" t="s">
        <v>1075</v>
      </c>
      <c r="U248" s="1794">
        <v>6</v>
      </c>
      <c r="V248" s="1755">
        <f t="shared" si="16"/>
        <v>51000000</v>
      </c>
      <c r="W248" s="1794"/>
      <c r="X248" s="1802" t="s">
        <v>1075</v>
      </c>
      <c r="Y248" s="1803">
        <f>P248-U248</f>
        <v>0</v>
      </c>
      <c r="Z248" s="1781" t="b">
        <f t="shared" si="17"/>
        <v>1</v>
      </c>
    </row>
    <row r="249" spans="1:27" s="1781" customFormat="1" ht="24.95" customHeight="1">
      <c r="B249" s="2038">
        <v>168</v>
      </c>
      <c r="C249" s="2039"/>
      <c r="D249" s="1796" t="s">
        <v>109</v>
      </c>
      <c r="E249" s="1795" t="s">
        <v>204</v>
      </c>
      <c r="F249" s="1796"/>
      <c r="G249" s="1797" t="s">
        <v>111</v>
      </c>
      <c r="H249" s="1798" t="s">
        <v>247</v>
      </c>
      <c r="I249" s="1798" t="s">
        <v>43</v>
      </c>
      <c r="J249" s="1796"/>
      <c r="K249" s="1798" t="s">
        <v>248</v>
      </c>
      <c r="L249" s="1805">
        <v>2004</v>
      </c>
      <c r="M249" s="1796" t="s">
        <v>43</v>
      </c>
      <c r="N249" s="1796"/>
      <c r="O249" s="1796" t="s">
        <v>242</v>
      </c>
      <c r="P249" s="1800">
        <v>1</v>
      </c>
      <c r="Q249" s="1801">
        <v>4750000</v>
      </c>
      <c r="R249" s="1796"/>
      <c r="S249" s="1791">
        <f t="shared" si="20"/>
        <v>4750000</v>
      </c>
      <c r="T249" s="1802" t="s">
        <v>1076</v>
      </c>
      <c r="U249" s="1794">
        <v>1</v>
      </c>
      <c r="V249" s="1755">
        <f t="shared" si="16"/>
        <v>4750000</v>
      </c>
      <c r="W249" s="1794"/>
      <c r="X249" s="1802" t="s">
        <v>1076</v>
      </c>
      <c r="Y249" s="1803">
        <f t="shared" si="21"/>
        <v>0</v>
      </c>
      <c r="Z249" s="1781" t="b">
        <f t="shared" si="17"/>
        <v>1</v>
      </c>
    </row>
    <row r="250" spans="1:27" s="1781" customFormat="1" ht="24.95" customHeight="1">
      <c r="B250" s="2038">
        <v>169</v>
      </c>
      <c r="C250" s="2039"/>
      <c r="D250" s="1796" t="s">
        <v>249</v>
      </c>
      <c r="E250" s="1795" t="s">
        <v>47</v>
      </c>
      <c r="F250" s="1796"/>
      <c r="G250" s="1797" t="s">
        <v>250</v>
      </c>
      <c r="H250" s="1798" t="s">
        <v>243</v>
      </c>
      <c r="I250" s="1798" t="s">
        <v>43</v>
      </c>
      <c r="J250" s="1796"/>
      <c r="K250" s="1798" t="s">
        <v>244</v>
      </c>
      <c r="L250" s="1805">
        <v>2004</v>
      </c>
      <c r="M250" s="1796"/>
      <c r="N250" s="1796"/>
      <c r="O250" s="1796" t="s">
        <v>242</v>
      </c>
      <c r="P250" s="1800">
        <v>1</v>
      </c>
      <c r="Q250" s="1801">
        <v>10000000</v>
      </c>
      <c r="R250" s="1796"/>
      <c r="S250" s="1791">
        <f t="shared" si="20"/>
        <v>10000000</v>
      </c>
      <c r="T250" s="1802" t="s">
        <v>1043</v>
      </c>
      <c r="U250" s="1794">
        <v>1</v>
      </c>
      <c r="V250" s="1755">
        <f t="shared" si="16"/>
        <v>10000000</v>
      </c>
      <c r="W250" s="1794"/>
      <c r="X250" s="1802" t="s">
        <v>1043</v>
      </c>
      <c r="Y250" s="1803">
        <f t="shared" si="21"/>
        <v>0</v>
      </c>
      <c r="Z250" s="1781" t="b">
        <f t="shared" si="17"/>
        <v>1</v>
      </c>
    </row>
    <row r="251" spans="1:27" s="772" customFormat="1" ht="24.95" customHeight="1">
      <c r="B251" s="1988">
        <v>170</v>
      </c>
      <c r="C251" s="1989"/>
      <c r="D251" s="776" t="s">
        <v>251</v>
      </c>
      <c r="E251" s="816" t="s">
        <v>252</v>
      </c>
      <c r="F251" s="776"/>
      <c r="G251" s="777" t="s">
        <v>253</v>
      </c>
      <c r="H251" s="779" t="s">
        <v>43</v>
      </c>
      <c r="I251" s="779" t="s">
        <v>43</v>
      </c>
      <c r="J251" s="779" t="s">
        <v>254</v>
      </c>
      <c r="K251" s="779" t="s">
        <v>190</v>
      </c>
      <c r="L251" s="786">
        <v>2005</v>
      </c>
      <c r="M251" s="776" t="s">
        <v>43</v>
      </c>
      <c r="N251" s="776"/>
      <c r="O251" s="776" t="s">
        <v>45</v>
      </c>
      <c r="P251" s="1768">
        <v>20</v>
      </c>
      <c r="Q251" s="782">
        <v>13200000</v>
      </c>
      <c r="R251" s="778"/>
      <c r="S251" s="774">
        <f t="shared" si="20"/>
        <v>660000</v>
      </c>
      <c r="T251" s="783" t="s">
        <v>1077</v>
      </c>
      <c r="U251" s="775">
        <v>20</v>
      </c>
      <c r="V251" s="784">
        <f t="shared" si="16"/>
        <v>13200000</v>
      </c>
      <c r="W251" s="775"/>
      <c r="X251" s="783" t="s">
        <v>1077</v>
      </c>
      <c r="Y251" s="1775">
        <f t="shared" si="21"/>
        <v>0</v>
      </c>
      <c r="Z251" s="772" t="b">
        <f t="shared" si="17"/>
        <v>1</v>
      </c>
    </row>
    <row r="252" spans="1:27" s="772" customFormat="1" ht="24.95" customHeight="1">
      <c r="B252" s="1988">
        <v>171</v>
      </c>
      <c r="C252" s="1989"/>
      <c r="D252" s="776" t="s">
        <v>109</v>
      </c>
      <c r="E252" s="816" t="s">
        <v>75</v>
      </c>
      <c r="F252" s="776"/>
      <c r="G252" s="777" t="s">
        <v>111</v>
      </c>
      <c r="H252" s="779" t="s">
        <v>247</v>
      </c>
      <c r="I252" s="779" t="s">
        <v>43</v>
      </c>
      <c r="J252" s="776"/>
      <c r="K252" s="779" t="s">
        <v>255</v>
      </c>
      <c r="L252" s="786">
        <v>2005</v>
      </c>
      <c r="M252" s="776" t="s">
        <v>43</v>
      </c>
      <c r="N252" s="776"/>
      <c r="O252" s="776" t="s">
        <v>45</v>
      </c>
      <c r="P252" s="1768">
        <v>1</v>
      </c>
      <c r="Q252" s="782">
        <v>4750000</v>
      </c>
      <c r="R252" s="776"/>
      <c r="S252" s="774">
        <f t="shared" si="20"/>
        <v>4750000</v>
      </c>
      <c r="T252" s="783" t="s">
        <v>1024</v>
      </c>
      <c r="U252" s="775">
        <v>1</v>
      </c>
      <c r="V252" s="784">
        <f t="shared" si="16"/>
        <v>4750000</v>
      </c>
      <c r="W252" s="775"/>
      <c r="X252" s="783" t="s">
        <v>1024</v>
      </c>
      <c r="Y252" s="1775">
        <f t="shared" si="21"/>
        <v>0</v>
      </c>
      <c r="Z252" s="772" t="b">
        <f t="shared" si="17"/>
        <v>1</v>
      </c>
    </row>
    <row r="253" spans="1:27" s="772" customFormat="1" ht="24.95" customHeight="1">
      <c r="B253" s="1988">
        <v>172</v>
      </c>
      <c r="C253" s="1989"/>
      <c r="D253" s="776" t="s">
        <v>109</v>
      </c>
      <c r="E253" s="816" t="s">
        <v>58</v>
      </c>
      <c r="F253" s="776"/>
      <c r="G253" s="777" t="s">
        <v>111</v>
      </c>
      <c r="H253" s="779" t="s">
        <v>247</v>
      </c>
      <c r="I253" s="779" t="s">
        <v>43</v>
      </c>
      <c r="J253" s="776"/>
      <c r="K253" s="779" t="s">
        <v>44</v>
      </c>
      <c r="L253" s="786">
        <v>2005</v>
      </c>
      <c r="M253" s="776" t="s">
        <v>43</v>
      </c>
      <c r="N253" s="776"/>
      <c r="O253" s="776" t="s">
        <v>45</v>
      </c>
      <c r="P253" s="1768">
        <v>1</v>
      </c>
      <c r="Q253" s="782">
        <v>4750000</v>
      </c>
      <c r="R253" s="776"/>
      <c r="S253" s="774">
        <f t="shared" si="20"/>
        <v>4750000</v>
      </c>
      <c r="T253" s="783" t="s">
        <v>1024</v>
      </c>
      <c r="U253" s="775">
        <v>1</v>
      </c>
      <c r="V253" s="784">
        <f t="shared" si="16"/>
        <v>4750000</v>
      </c>
      <c r="W253" s="775"/>
      <c r="X253" s="783" t="s">
        <v>1024</v>
      </c>
      <c r="Y253" s="1775">
        <f t="shared" si="21"/>
        <v>0</v>
      </c>
      <c r="Z253" s="772" t="b">
        <f t="shared" si="17"/>
        <v>1</v>
      </c>
    </row>
    <row r="254" spans="1:27" s="772" customFormat="1" ht="24.95" customHeight="1">
      <c r="B254" s="1988">
        <v>173</v>
      </c>
      <c r="C254" s="1989"/>
      <c r="D254" s="776" t="s">
        <v>256</v>
      </c>
      <c r="E254" s="816" t="s">
        <v>47</v>
      </c>
      <c r="F254" s="776"/>
      <c r="G254" s="777" t="s">
        <v>257</v>
      </c>
      <c r="H254" s="779" t="s">
        <v>1347</v>
      </c>
      <c r="I254" s="779" t="s">
        <v>43</v>
      </c>
      <c r="J254" s="779" t="s">
        <v>43</v>
      </c>
      <c r="K254" s="779" t="s">
        <v>44</v>
      </c>
      <c r="L254" s="786">
        <v>2005</v>
      </c>
      <c r="M254" s="776" t="s">
        <v>43</v>
      </c>
      <c r="N254" s="776"/>
      <c r="O254" s="776" t="s">
        <v>45</v>
      </c>
      <c r="P254" s="1768">
        <v>1</v>
      </c>
      <c r="Q254" s="782">
        <v>21655000</v>
      </c>
      <c r="R254" s="776"/>
      <c r="S254" s="774">
        <f t="shared" si="20"/>
        <v>21655000</v>
      </c>
      <c r="T254" s="783" t="s">
        <v>931</v>
      </c>
      <c r="U254" s="775">
        <v>1</v>
      </c>
      <c r="V254" s="784">
        <f>U254*S254</f>
        <v>21655000</v>
      </c>
      <c r="W254" s="775"/>
      <c r="X254" s="783" t="s">
        <v>931</v>
      </c>
      <c r="Y254" s="1775">
        <f t="shared" si="21"/>
        <v>0</v>
      </c>
      <c r="Z254" s="772" t="b">
        <f t="shared" si="17"/>
        <v>1</v>
      </c>
    </row>
    <row r="255" spans="1:27" s="772" customFormat="1" ht="24.95" customHeight="1">
      <c r="B255" s="1988">
        <v>174</v>
      </c>
      <c r="C255" s="1989"/>
      <c r="D255" s="776" t="s">
        <v>259</v>
      </c>
      <c r="E255" s="816" t="s">
        <v>75</v>
      </c>
      <c r="F255" s="776"/>
      <c r="G255" s="777" t="s">
        <v>260</v>
      </c>
      <c r="H255" s="779" t="s">
        <v>261</v>
      </c>
      <c r="I255" s="779" t="s">
        <v>43</v>
      </c>
      <c r="J255" s="779" t="s">
        <v>43</v>
      </c>
      <c r="K255" s="779" t="s">
        <v>44</v>
      </c>
      <c r="L255" s="786">
        <v>2005</v>
      </c>
      <c r="M255" s="776" t="s">
        <v>43</v>
      </c>
      <c r="N255" s="776"/>
      <c r="O255" s="776" t="s">
        <v>45</v>
      </c>
      <c r="P255" s="1768">
        <v>1</v>
      </c>
      <c r="Q255" s="782">
        <v>1750000</v>
      </c>
      <c r="R255" s="776"/>
      <c r="S255" s="774">
        <f t="shared" si="20"/>
        <v>1750000</v>
      </c>
      <c r="T255" s="783" t="s">
        <v>962</v>
      </c>
      <c r="U255" s="775">
        <v>1</v>
      </c>
      <c r="V255" s="784">
        <f t="shared" si="16"/>
        <v>1750000</v>
      </c>
      <c r="W255" s="775"/>
      <c r="X255" s="783" t="s">
        <v>962</v>
      </c>
      <c r="Y255" s="1775">
        <f t="shared" si="21"/>
        <v>0</v>
      </c>
      <c r="Z255" s="772" t="b">
        <f t="shared" si="17"/>
        <v>1</v>
      </c>
    </row>
    <row r="256" spans="1:27" s="772" customFormat="1" ht="24.95" customHeight="1">
      <c r="B256" s="1988">
        <v>175</v>
      </c>
      <c r="C256" s="1989"/>
      <c r="D256" s="776" t="s">
        <v>262</v>
      </c>
      <c r="E256" s="816" t="s">
        <v>47</v>
      </c>
      <c r="F256" s="776"/>
      <c r="G256" s="777" t="s">
        <v>263</v>
      </c>
      <c r="H256" s="779" t="s">
        <v>264</v>
      </c>
      <c r="I256" s="779" t="s">
        <v>265</v>
      </c>
      <c r="J256" s="779" t="s">
        <v>43</v>
      </c>
      <c r="K256" s="779" t="s">
        <v>190</v>
      </c>
      <c r="L256" s="786">
        <v>2006</v>
      </c>
      <c r="M256" s="776">
        <v>1500</v>
      </c>
      <c r="N256" s="776"/>
      <c r="O256" s="776" t="s">
        <v>45</v>
      </c>
      <c r="P256" s="1768">
        <v>1</v>
      </c>
      <c r="Q256" s="782">
        <v>60000000</v>
      </c>
      <c r="R256" s="776"/>
      <c r="S256" s="774">
        <f>Q256/P256</f>
        <v>60000000</v>
      </c>
      <c r="T256" s="783" t="s">
        <v>995</v>
      </c>
      <c r="U256" s="775">
        <v>1</v>
      </c>
      <c r="V256" s="784">
        <f t="shared" si="16"/>
        <v>60000000</v>
      </c>
      <c r="W256" s="775"/>
      <c r="X256" s="783" t="s">
        <v>995</v>
      </c>
      <c r="Y256" s="1775">
        <f>P256-U256</f>
        <v>0</v>
      </c>
      <c r="Z256" s="772" t="b">
        <f t="shared" si="17"/>
        <v>1</v>
      </c>
    </row>
    <row r="257" spans="1:27" s="772" customFormat="1" ht="24.95" customHeight="1">
      <c r="B257" s="1988">
        <v>176</v>
      </c>
      <c r="C257" s="1989"/>
      <c r="D257" s="776" t="s">
        <v>266</v>
      </c>
      <c r="E257" s="816" t="s">
        <v>47</v>
      </c>
      <c r="F257" s="776"/>
      <c r="G257" s="777" t="s">
        <v>267</v>
      </c>
      <c r="H257" s="779" t="s">
        <v>268</v>
      </c>
      <c r="I257" s="779" t="s">
        <v>43</v>
      </c>
      <c r="J257" s="779" t="s">
        <v>197</v>
      </c>
      <c r="K257" s="779" t="s">
        <v>44</v>
      </c>
      <c r="L257" s="786">
        <v>2006</v>
      </c>
      <c r="M257" s="776"/>
      <c r="N257" s="776"/>
      <c r="O257" s="776" t="s">
        <v>45</v>
      </c>
      <c r="P257" s="1768">
        <v>1</v>
      </c>
      <c r="Q257" s="782">
        <v>300000</v>
      </c>
      <c r="R257" s="776"/>
      <c r="S257" s="774">
        <f t="shared" si="20"/>
        <v>300000</v>
      </c>
      <c r="T257" s="783" t="s">
        <v>929</v>
      </c>
      <c r="U257" s="775">
        <v>1</v>
      </c>
      <c r="V257" s="784">
        <f t="shared" si="16"/>
        <v>300000</v>
      </c>
      <c r="W257" s="775" t="s">
        <v>918</v>
      </c>
      <c r="X257" s="783" t="s">
        <v>929</v>
      </c>
      <c r="Y257" s="1775">
        <f t="shared" si="21"/>
        <v>0</v>
      </c>
      <c r="Z257" s="772" t="b">
        <f t="shared" si="17"/>
        <v>1</v>
      </c>
    </row>
    <row r="258" spans="1:27" s="772" customFormat="1" ht="24.95" customHeight="1">
      <c r="B258" s="1988">
        <v>177</v>
      </c>
      <c r="C258" s="1989"/>
      <c r="D258" s="776" t="s">
        <v>201</v>
      </c>
      <c r="E258" s="816" t="s">
        <v>75</v>
      </c>
      <c r="F258" s="776"/>
      <c r="G258" s="777" t="s">
        <v>202</v>
      </c>
      <c r="H258" s="779" t="s">
        <v>269</v>
      </c>
      <c r="I258" s="779" t="s">
        <v>43</v>
      </c>
      <c r="J258" s="779" t="s">
        <v>43</v>
      </c>
      <c r="K258" s="779" t="s">
        <v>44</v>
      </c>
      <c r="L258" s="786">
        <v>2006</v>
      </c>
      <c r="M258" s="776" t="s">
        <v>219</v>
      </c>
      <c r="N258" s="776"/>
      <c r="O258" s="776" t="s">
        <v>45</v>
      </c>
      <c r="P258" s="1768">
        <v>1</v>
      </c>
      <c r="Q258" s="782">
        <v>3160000</v>
      </c>
      <c r="R258" s="776"/>
      <c r="S258" s="774">
        <f t="shared" si="20"/>
        <v>3160000</v>
      </c>
      <c r="T258" s="783" t="s">
        <v>924</v>
      </c>
      <c r="U258" s="775">
        <v>1</v>
      </c>
      <c r="V258" s="784">
        <f t="shared" si="16"/>
        <v>3160000</v>
      </c>
      <c r="W258" s="775"/>
      <c r="X258" s="783" t="s">
        <v>924</v>
      </c>
      <c r="Y258" s="1775">
        <f t="shared" si="21"/>
        <v>0</v>
      </c>
      <c r="Z258" s="772" t="b">
        <f t="shared" si="17"/>
        <v>1</v>
      </c>
    </row>
    <row r="259" spans="1:27" s="1781" customFormat="1" ht="24.95" customHeight="1">
      <c r="B259" s="2038">
        <v>178</v>
      </c>
      <c r="C259" s="2039"/>
      <c r="D259" s="1796" t="s">
        <v>201</v>
      </c>
      <c r="E259" s="1795" t="s">
        <v>270</v>
      </c>
      <c r="F259" s="1796"/>
      <c r="G259" s="1797" t="s">
        <v>202</v>
      </c>
      <c r="H259" s="1798" t="s">
        <v>271</v>
      </c>
      <c r="I259" s="1798" t="s">
        <v>43</v>
      </c>
      <c r="J259" s="1798" t="s">
        <v>43</v>
      </c>
      <c r="K259" s="1798" t="s">
        <v>272</v>
      </c>
      <c r="L259" s="1805">
        <v>2006</v>
      </c>
      <c r="M259" s="1796" t="s">
        <v>219</v>
      </c>
      <c r="N259" s="1796"/>
      <c r="O259" s="1796" t="s">
        <v>345</v>
      </c>
      <c r="P259" s="1800">
        <v>1</v>
      </c>
      <c r="Q259" s="1801">
        <v>3500000</v>
      </c>
      <c r="R259" s="1796"/>
      <c r="S259" s="1791">
        <f t="shared" si="20"/>
        <v>3500000</v>
      </c>
      <c r="T259" s="1802" t="s">
        <v>1024</v>
      </c>
      <c r="U259" s="1794">
        <v>1</v>
      </c>
      <c r="V259" s="1755">
        <f t="shared" si="16"/>
        <v>3500000</v>
      </c>
      <c r="W259" s="1794" t="s">
        <v>1398</v>
      </c>
      <c r="X259" s="1802" t="s">
        <v>1024</v>
      </c>
      <c r="Y259" s="1803">
        <f t="shared" si="21"/>
        <v>0</v>
      </c>
      <c r="Z259" s="1781" t="b">
        <f t="shared" si="17"/>
        <v>1</v>
      </c>
    </row>
    <row r="260" spans="1:27" s="772" customFormat="1" ht="24.95" customHeight="1">
      <c r="B260" s="1988">
        <v>179</v>
      </c>
      <c r="C260" s="1989"/>
      <c r="D260" s="776" t="s">
        <v>201</v>
      </c>
      <c r="E260" s="816" t="s">
        <v>193</v>
      </c>
      <c r="F260" s="776"/>
      <c r="G260" s="777" t="s">
        <v>202</v>
      </c>
      <c r="H260" s="779" t="s">
        <v>269</v>
      </c>
      <c r="I260" s="779" t="s">
        <v>43</v>
      </c>
      <c r="J260" s="779" t="s">
        <v>43</v>
      </c>
      <c r="K260" s="779" t="s">
        <v>44</v>
      </c>
      <c r="L260" s="786">
        <v>2006</v>
      </c>
      <c r="M260" s="776" t="s">
        <v>219</v>
      </c>
      <c r="N260" s="776"/>
      <c r="O260" s="776" t="s">
        <v>45</v>
      </c>
      <c r="P260" s="1768">
        <v>1</v>
      </c>
      <c r="Q260" s="782">
        <v>3160000</v>
      </c>
      <c r="R260" s="776"/>
      <c r="S260" s="774">
        <f t="shared" si="20"/>
        <v>3160000</v>
      </c>
      <c r="T260" s="803" t="s">
        <v>944</v>
      </c>
      <c r="U260" s="775">
        <v>1</v>
      </c>
      <c r="V260" s="784">
        <f t="shared" si="16"/>
        <v>3160000</v>
      </c>
      <c r="W260" s="775"/>
      <c r="X260" s="803" t="s">
        <v>944</v>
      </c>
      <c r="Y260" s="1775">
        <f t="shared" si="21"/>
        <v>0</v>
      </c>
      <c r="Z260" s="772" t="b">
        <f t="shared" si="17"/>
        <v>1</v>
      </c>
    </row>
    <row r="261" spans="1:27" s="772" customFormat="1" ht="24.95" customHeight="1">
      <c r="B261" s="1990">
        <v>180</v>
      </c>
      <c r="C261" s="1991"/>
      <c r="D261" s="776" t="s">
        <v>201</v>
      </c>
      <c r="E261" s="816" t="s">
        <v>273</v>
      </c>
      <c r="F261" s="776"/>
      <c r="G261" s="777" t="s">
        <v>202</v>
      </c>
      <c r="H261" s="779" t="s">
        <v>269</v>
      </c>
      <c r="I261" s="779" t="s">
        <v>43</v>
      </c>
      <c r="J261" s="779" t="s">
        <v>43</v>
      </c>
      <c r="K261" s="779" t="s">
        <v>44</v>
      </c>
      <c r="L261" s="786">
        <v>2006</v>
      </c>
      <c r="M261" s="776" t="s">
        <v>219</v>
      </c>
      <c r="N261" s="776"/>
      <c r="O261" s="776" t="s">
        <v>45</v>
      </c>
      <c r="P261" s="1768">
        <v>1</v>
      </c>
      <c r="Q261" s="782">
        <v>3160000</v>
      </c>
      <c r="R261" s="776"/>
      <c r="S261" s="774">
        <f t="shared" si="20"/>
        <v>3160000</v>
      </c>
      <c r="T261" s="783" t="s">
        <v>940</v>
      </c>
      <c r="U261" s="775">
        <v>1</v>
      </c>
      <c r="V261" s="784">
        <f t="shared" si="16"/>
        <v>3160000</v>
      </c>
      <c r="W261" s="775"/>
      <c r="X261" s="783" t="s">
        <v>940</v>
      </c>
      <c r="Y261" s="1775">
        <f t="shared" si="21"/>
        <v>0</v>
      </c>
      <c r="Z261" s="772" t="b">
        <f t="shared" si="17"/>
        <v>1</v>
      </c>
    </row>
    <row r="262" spans="1:27" s="805" customFormat="1" ht="24.95" customHeight="1">
      <c r="A262" s="787"/>
      <c r="B262" s="788"/>
      <c r="C262" s="788"/>
      <c r="D262" s="789"/>
      <c r="E262" s="1679"/>
      <c r="F262" s="789"/>
      <c r="G262" s="790"/>
      <c r="H262" s="791"/>
      <c r="I262" s="791"/>
      <c r="J262" s="791"/>
      <c r="K262" s="791"/>
      <c r="L262" s="804"/>
      <c r="M262" s="2032" t="s">
        <v>1082</v>
      </c>
      <c r="N262" s="2033"/>
      <c r="O262" s="2034"/>
      <c r="P262" s="1806">
        <f>SUM(P241:P261)</f>
        <v>509</v>
      </c>
      <c r="Q262" s="1756">
        <f>SUM(Q241:Q261)</f>
        <v>818003945</v>
      </c>
      <c r="R262" s="1807"/>
      <c r="S262" s="795"/>
      <c r="T262" s="1808" t="s">
        <v>1082</v>
      </c>
      <c r="U262" s="1806">
        <f>SUM(U241:U261)</f>
        <v>522</v>
      </c>
      <c r="V262" s="1756">
        <f>SUM(V241:V261)</f>
        <v>821201945</v>
      </c>
      <c r="X262" s="1808" t="s">
        <v>1082</v>
      </c>
      <c r="Y262" s="797"/>
      <c r="Z262" s="787"/>
    </row>
    <row r="263" spans="1:27" s="772" customFormat="1" ht="11.25" customHeight="1">
      <c r="B263" s="806"/>
      <c r="C263" s="806"/>
      <c r="E263" s="816"/>
      <c r="G263" s="807"/>
      <c r="H263" s="808"/>
      <c r="I263" s="808"/>
      <c r="J263" s="808"/>
      <c r="K263" s="808"/>
      <c r="L263" s="809"/>
      <c r="P263" s="806"/>
      <c r="Q263" s="810"/>
      <c r="S263" s="774"/>
      <c r="T263" s="808"/>
      <c r="V263" s="774"/>
      <c r="X263" s="808"/>
      <c r="Y263" s="806"/>
    </row>
    <row r="264" spans="1:27" s="764" customFormat="1" ht="17.25" customHeight="1">
      <c r="A264" s="1545"/>
      <c r="B264" s="2030" t="s">
        <v>10</v>
      </c>
      <c r="C264" s="2045"/>
      <c r="D264" s="2045"/>
      <c r="E264" s="2045"/>
      <c r="F264" s="2031"/>
      <c r="G264" s="2030" t="s">
        <v>11</v>
      </c>
      <c r="H264" s="2045"/>
      <c r="I264" s="2031"/>
      <c r="J264" s="2027" t="s">
        <v>15</v>
      </c>
      <c r="K264" s="2027" t="s">
        <v>13</v>
      </c>
      <c r="L264" s="2027" t="s">
        <v>700</v>
      </c>
      <c r="M264" s="2027" t="s">
        <v>701</v>
      </c>
      <c r="N264" s="2027" t="s">
        <v>16</v>
      </c>
      <c r="O264" s="2027" t="s">
        <v>702</v>
      </c>
      <c r="P264" s="2041" t="s">
        <v>12</v>
      </c>
      <c r="Q264" s="2042"/>
      <c r="R264" s="2027" t="s">
        <v>17</v>
      </c>
      <c r="S264" s="763"/>
      <c r="T264" s="2027" t="s">
        <v>1022</v>
      </c>
      <c r="U264" s="2056" t="s">
        <v>1023</v>
      </c>
      <c r="V264" s="2056" t="s">
        <v>1081</v>
      </c>
      <c r="W264" s="2056" t="s">
        <v>732</v>
      </c>
      <c r="X264" s="2027" t="s">
        <v>1022</v>
      </c>
      <c r="Y264" s="2056" t="s">
        <v>1025</v>
      </c>
      <c r="Z264" s="1545"/>
      <c r="AA264" s="1545"/>
    </row>
    <row r="265" spans="1:27" s="764" customFormat="1" ht="29.25" customHeight="1">
      <c r="A265" s="1545"/>
      <c r="B265" s="2041" t="s">
        <v>18</v>
      </c>
      <c r="C265" s="2042"/>
      <c r="D265" s="2027" t="s">
        <v>19</v>
      </c>
      <c r="E265" s="2041" t="s">
        <v>20</v>
      </c>
      <c r="F265" s="2042"/>
      <c r="G265" s="2027" t="s">
        <v>21</v>
      </c>
      <c r="H265" s="2027" t="s">
        <v>14</v>
      </c>
      <c r="I265" s="2027" t="s">
        <v>505</v>
      </c>
      <c r="J265" s="2028"/>
      <c r="K265" s="2028"/>
      <c r="L265" s="2028"/>
      <c r="M265" s="2028"/>
      <c r="N265" s="2028"/>
      <c r="O265" s="2028"/>
      <c r="P265" s="2043"/>
      <c r="Q265" s="2044"/>
      <c r="R265" s="2028"/>
      <c r="S265" s="763"/>
      <c r="T265" s="2028"/>
      <c r="U265" s="2057"/>
      <c r="V265" s="2057"/>
      <c r="W265" s="2057"/>
      <c r="X265" s="2028"/>
      <c r="Y265" s="2057"/>
      <c r="Z265" s="1545"/>
      <c r="AA265" s="1545"/>
    </row>
    <row r="266" spans="1:27" s="764" customFormat="1" ht="29.25" customHeight="1">
      <c r="A266" s="1545"/>
      <c r="B266" s="2043"/>
      <c r="C266" s="2044"/>
      <c r="D266" s="2029"/>
      <c r="E266" s="2043"/>
      <c r="F266" s="2044"/>
      <c r="G266" s="2029"/>
      <c r="H266" s="2029"/>
      <c r="I266" s="2029"/>
      <c r="J266" s="2029"/>
      <c r="K266" s="2029"/>
      <c r="L266" s="2029"/>
      <c r="M266" s="2029"/>
      <c r="N266" s="2029"/>
      <c r="O266" s="2029"/>
      <c r="P266" s="1776" t="s">
        <v>22</v>
      </c>
      <c r="Q266" s="1752" t="s">
        <v>23</v>
      </c>
      <c r="R266" s="2029"/>
      <c r="S266" s="763"/>
      <c r="T266" s="2029"/>
      <c r="U266" s="2058"/>
      <c r="V266" s="2058"/>
      <c r="W266" s="2058"/>
      <c r="X266" s="2029"/>
      <c r="Y266" s="2058"/>
      <c r="Z266" s="1545"/>
      <c r="AA266" s="1545"/>
    </row>
    <row r="267" spans="1:27" s="764" customFormat="1" ht="12.75" customHeight="1">
      <c r="A267" s="1545"/>
      <c r="B267" s="2030" t="s">
        <v>24</v>
      </c>
      <c r="C267" s="2031"/>
      <c r="D267" s="1777" t="s">
        <v>25</v>
      </c>
      <c r="E267" s="2030" t="s">
        <v>26</v>
      </c>
      <c r="F267" s="2031"/>
      <c r="G267" s="1776" t="s">
        <v>27</v>
      </c>
      <c r="H267" s="1776" t="s">
        <v>28</v>
      </c>
      <c r="I267" s="1776" t="s">
        <v>29</v>
      </c>
      <c r="J267" s="1776" t="s">
        <v>30</v>
      </c>
      <c r="K267" s="1776" t="s">
        <v>31</v>
      </c>
      <c r="L267" s="1776" t="s">
        <v>32</v>
      </c>
      <c r="M267" s="1776" t="s">
        <v>33</v>
      </c>
      <c r="N267" s="1776" t="s">
        <v>34</v>
      </c>
      <c r="O267" s="1776" t="s">
        <v>35</v>
      </c>
      <c r="P267" s="1776" t="s">
        <v>36</v>
      </c>
      <c r="Q267" s="1752" t="s">
        <v>37</v>
      </c>
      <c r="R267" s="1776" t="s">
        <v>38</v>
      </c>
      <c r="S267" s="763"/>
      <c r="T267" s="1778"/>
      <c r="U267" s="1753"/>
      <c r="V267" s="1753"/>
      <c r="W267" s="1753"/>
      <c r="X267" s="1778"/>
      <c r="Y267" s="1753"/>
      <c r="Z267" s="1545"/>
      <c r="AA267" s="1545"/>
    </row>
    <row r="268" spans="1:27" s="764" customFormat="1" ht="4.5" customHeight="1">
      <c r="A268" s="1545"/>
      <c r="B268" s="2016"/>
      <c r="C268" s="2017"/>
      <c r="D268" s="2017"/>
      <c r="E268" s="2017"/>
      <c r="F268" s="2017"/>
      <c r="G268" s="2017"/>
      <c r="H268" s="2017"/>
      <c r="I268" s="2017"/>
      <c r="J268" s="2017"/>
      <c r="K268" s="2017"/>
      <c r="L268" s="2017"/>
      <c r="M268" s="2017"/>
      <c r="N268" s="2017"/>
      <c r="O268" s="2017"/>
      <c r="P268" s="2017"/>
      <c r="Q268" s="2017"/>
      <c r="R268" s="2018"/>
      <c r="S268" s="763"/>
      <c r="T268" s="768"/>
      <c r="U268" s="769"/>
      <c r="V268" s="769"/>
      <c r="W268" s="770"/>
      <c r="X268" s="768"/>
      <c r="Y268" s="771"/>
      <c r="Z268" s="1545"/>
      <c r="AA268" s="1545"/>
    </row>
    <row r="269" spans="1:27" s="764" customFormat="1" ht="26.25" customHeight="1">
      <c r="A269" s="1545"/>
      <c r="B269" s="1771"/>
      <c r="C269" s="1772"/>
      <c r="D269" s="800"/>
      <c r="E269" s="1680"/>
      <c r="F269" s="800"/>
      <c r="G269" s="800"/>
      <c r="H269" s="800"/>
      <c r="I269" s="800"/>
      <c r="J269" s="800"/>
      <c r="K269" s="800"/>
      <c r="L269" s="800"/>
      <c r="M269" s="2035" t="s">
        <v>1086</v>
      </c>
      <c r="N269" s="2036"/>
      <c r="O269" s="2037"/>
      <c r="P269" s="1809">
        <f>P262</f>
        <v>509</v>
      </c>
      <c r="Q269" s="1757">
        <f>Q262</f>
        <v>818003945</v>
      </c>
      <c r="R269" s="1810"/>
      <c r="S269" s="802"/>
      <c r="T269" s="1811" t="s">
        <v>1086</v>
      </c>
      <c r="U269" s="1809">
        <f>U262</f>
        <v>522</v>
      </c>
      <c r="V269" s="1757">
        <f>V262</f>
        <v>821201945</v>
      </c>
      <c r="W269" s="776"/>
      <c r="X269" s="1811" t="s">
        <v>1086</v>
      </c>
      <c r="Y269" s="775"/>
      <c r="Z269" s="1545"/>
      <c r="AA269" s="1545"/>
    </row>
    <row r="270" spans="1:27" s="772" customFormat="1" ht="24.95" customHeight="1">
      <c r="B270" s="2019">
        <v>181</v>
      </c>
      <c r="C270" s="2020"/>
      <c r="D270" s="776" t="s">
        <v>274</v>
      </c>
      <c r="E270" s="816" t="s">
        <v>270</v>
      </c>
      <c r="F270" s="776"/>
      <c r="G270" s="777" t="s">
        <v>275</v>
      </c>
      <c r="H270" s="779" t="s">
        <v>276</v>
      </c>
      <c r="I270" s="779" t="s">
        <v>43</v>
      </c>
      <c r="J270" s="779" t="s">
        <v>85</v>
      </c>
      <c r="K270" s="779" t="s">
        <v>277</v>
      </c>
      <c r="L270" s="786">
        <v>2006</v>
      </c>
      <c r="M270" s="776" t="s">
        <v>43</v>
      </c>
      <c r="N270" s="776"/>
      <c r="O270" s="776" t="s">
        <v>45</v>
      </c>
      <c r="P270" s="1768">
        <v>1</v>
      </c>
      <c r="Q270" s="782">
        <v>400000</v>
      </c>
      <c r="R270" s="776"/>
      <c r="S270" s="774">
        <f t="shared" si="20"/>
        <v>400000</v>
      </c>
      <c r="T270" s="783" t="s">
        <v>1070</v>
      </c>
      <c r="U270" s="775">
        <v>1</v>
      </c>
      <c r="V270" s="784">
        <f t="shared" si="16"/>
        <v>400000</v>
      </c>
      <c r="W270" s="775"/>
      <c r="X270" s="783" t="s">
        <v>1070</v>
      </c>
      <c r="Y270" s="1775">
        <f t="shared" si="21"/>
        <v>0</v>
      </c>
      <c r="Z270" s="772" t="b">
        <f t="shared" si="17"/>
        <v>1</v>
      </c>
    </row>
    <row r="271" spans="1:27" s="772" customFormat="1" ht="24.95" customHeight="1">
      <c r="B271" s="1988">
        <v>182</v>
      </c>
      <c r="C271" s="1989"/>
      <c r="D271" s="776" t="s">
        <v>278</v>
      </c>
      <c r="E271" s="816" t="s">
        <v>47</v>
      </c>
      <c r="F271" s="776"/>
      <c r="G271" s="777" t="s">
        <v>279</v>
      </c>
      <c r="H271" s="779" t="s">
        <v>280</v>
      </c>
      <c r="I271" s="779" t="s">
        <v>43</v>
      </c>
      <c r="J271" s="779" t="s">
        <v>43</v>
      </c>
      <c r="K271" s="779" t="s">
        <v>44</v>
      </c>
      <c r="L271" s="786">
        <v>2006</v>
      </c>
      <c r="M271" s="776" t="s">
        <v>43</v>
      </c>
      <c r="N271" s="776"/>
      <c r="O271" s="776" t="s">
        <v>45</v>
      </c>
      <c r="P271" s="1768">
        <v>1</v>
      </c>
      <c r="Q271" s="782">
        <v>6300000</v>
      </c>
      <c r="R271" s="776"/>
      <c r="S271" s="774">
        <f t="shared" si="20"/>
        <v>6300000</v>
      </c>
      <c r="T271" s="783" t="s">
        <v>961</v>
      </c>
      <c r="U271" s="775">
        <v>1</v>
      </c>
      <c r="V271" s="784">
        <f t="shared" si="16"/>
        <v>6300000</v>
      </c>
      <c r="W271" s="775"/>
      <c r="X271" s="783" t="s">
        <v>961</v>
      </c>
      <c r="Y271" s="1775">
        <f t="shared" si="21"/>
        <v>0</v>
      </c>
      <c r="Z271" s="772" t="b">
        <f t="shared" si="17"/>
        <v>1</v>
      </c>
    </row>
    <row r="272" spans="1:27" s="772" customFormat="1" ht="24.95" customHeight="1">
      <c r="B272" s="1988">
        <v>183</v>
      </c>
      <c r="C272" s="1989"/>
      <c r="D272" s="776" t="s">
        <v>281</v>
      </c>
      <c r="E272" s="816" t="s">
        <v>47</v>
      </c>
      <c r="F272" s="776"/>
      <c r="G272" s="777" t="s">
        <v>282</v>
      </c>
      <c r="H272" s="1722" t="s">
        <v>42</v>
      </c>
      <c r="I272" s="779" t="s">
        <v>43</v>
      </c>
      <c r="J272" s="779" t="s">
        <v>85</v>
      </c>
      <c r="K272" s="779" t="s">
        <v>190</v>
      </c>
      <c r="L272" s="786">
        <v>2006</v>
      </c>
      <c r="M272" s="776" t="s">
        <v>43</v>
      </c>
      <c r="N272" s="776"/>
      <c r="O272" s="776" t="s">
        <v>45</v>
      </c>
      <c r="P272" s="1768">
        <v>1</v>
      </c>
      <c r="Q272" s="782">
        <v>2000000</v>
      </c>
      <c r="R272" s="776"/>
      <c r="S272" s="774">
        <f t="shared" si="20"/>
        <v>2000000</v>
      </c>
      <c r="T272" s="783" t="s">
        <v>947</v>
      </c>
      <c r="U272" s="775">
        <v>1</v>
      </c>
      <c r="V272" s="784">
        <f t="shared" si="16"/>
        <v>2000000</v>
      </c>
      <c r="W272" s="775"/>
      <c r="X272" s="783" t="s">
        <v>947</v>
      </c>
      <c r="Y272" s="1775">
        <f t="shared" si="21"/>
        <v>0</v>
      </c>
      <c r="Z272" s="772" t="b">
        <f t="shared" si="17"/>
        <v>1</v>
      </c>
    </row>
    <row r="273" spans="2:26" s="772" customFormat="1" ht="24.95" customHeight="1">
      <c r="B273" s="1988">
        <v>184</v>
      </c>
      <c r="C273" s="1989"/>
      <c r="D273" s="776" t="s">
        <v>283</v>
      </c>
      <c r="E273" s="816" t="s">
        <v>47</v>
      </c>
      <c r="F273" s="776"/>
      <c r="G273" s="777" t="s">
        <v>284</v>
      </c>
      <c r="H273" s="779" t="s">
        <v>285</v>
      </c>
      <c r="I273" s="779" t="s">
        <v>43</v>
      </c>
      <c r="J273" s="779" t="s">
        <v>43</v>
      </c>
      <c r="K273" s="779" t="s">
        <v>44</v>
      </c>
      <c r="L273" s="786">
        <v>2007</v>
      </c>
      <c r="M273" s="776" t="s">
        <v>43</v>
      </c>
      <c r="N273" s="776"/>
      <c r="O273" s="776" t="s">
        <v>45</v>
      </c>
      <c r="P273" s="1768">
        <v>1</v>
      </c>
      <c r="Q273" s="782">
        <v>3450000</v>
      </c>
      <c r="R273" s="776"/>
      <c r="S273" s="774">
        <f>Q273/P273</f>
        <v>3450000</v>
      </c>
      <c r="T273" s="783" t="s">
        <v>961</v>
      </c>
      <c r="U273" s="775">
        <v>1</v>
      </c>
      <c r="V273" s="784">
        <f t="shared" si="16"/>
        <v>3450000</v>
      </c>
      <c r="W273" s="775"/>
      <c r="X273" s="783" t="s">
        <v>961</v>
      </c>
      <c r="Y273" s="1775">
        <f>P273-U273</f>
        <v>0</v>
      </c>
      <c r="Z273" s="772" t="b">
        <f t="shared" si="17"/>
        <v>1</v>
      </c>
    </row>
    <row r="274" spans="2:26" s="772" customFormat="1" ht="24.95" customHeight="1">
      <c r="B274" s="1988">
        <v>185</v>
      </c>
      <c r="C274" s="1989"/>
      <c r="D274" s="776" t="s">
        <v>98</v>
      </c>
      <c r="E274" s="816" t="s">
        <v>270</v>
      </c>
      <c r="F274" s="776"/>
      <c r="G274" s="777" t="s">
        <v>100</v>
      </c>
      <c r="H274" s="779" t="s">
        <v>286</v>
      </c>
      <c r="I274" s="779" t="s">
        <v>43</v>
      </c>
      <c r="J274" s="779" t="s">
        <v>43</v>
      </c>
      <c r="K274" s="779" t="s">
        <v>277</v>
      </c>
      <c r="L274" s="786">
        <v>2007</v>
      </c>
      <c r="M274" s="776" t="s">
        <v>43</v>
      </c>
      <c r="N274" s="776"/>
      <c r="O274" s="776" t="s">
        <v>45</v>
      </c>
      <c r="P274" s="1768">
        <v>1</v>
      </c>
      <c r="Q274" s="782">
        <v>1200000</v>
      </c>
      <c r="R274" s="776"/>
      <c r="S274" s="774">
        <f t="shared" ref="S274:S303" si="22">Q274/P274</f>
        <v>1200000</v>
      </c>
      <c r="T274" s="783" t="s">
        <v>945</v>
      </c>
      <c r="U274" s="775">
        <v>1</v>
      </c>
      <c r="V274" s="784">
        <f t="shared" si="16"/>
        <v>1200000</v>
      </c>
      <c r="W274" s="775"/>
      <c r="X274" s="783" t="s">
        <v>945</v>
      </c>
      <c r="Y274" s="1775">
        <f t="shared" ref="Y274:Y303" si="23">P274-U274</f>
        <v>0</v>
      </c>
      <c r="Z274" s="772" t="b">
        <f t="shared" si="17"/>
        <v>1</v>
      </c>
    </row>
    <row r="275" spans="2:26" s="772" customFormat="1" ht="24.95" customHeight="1">
      <c r="B275" s="1988">
        <v>186</v>
      </c>
      <c r="C275" s="1989"/>
      <c r="D275" s="776" t="s">
        <v>201</v>
      </c>
      <c r="E275" s="816" t="s">
        <v>58</v>
      </c>
      <c r="F275" s="776"/>
      <c r="G275" s="777" t="s">
        <v>202</v>
      </c>
      <c r="H275" s="779" t="s">
        <v>203</v>
      </c>
      <c r="I275" s="779" t="s">
        <v>43</v>
      </c>
      <c r="J275" s="779" t="s">
        <v>43</v>
      </c>
      <c r="K275" s="779" t="s">
        <v>44</v>
      </c>
      <c r="L275" s="786">
        <v>2007</v>
      </c>
      <c r="M275" s="776" t="s">
        <v>43</v>
      </c>
      <c r="N275" s="776"/>
      <c r="O275" s="776" t="s">
        <v>45</v>
      </c>
      <c r="P275" s="1768">
        <v>1</v>
      </c>
      <c r="Q275" s="782">
        <v>3850000</v>
      </c>
      <c r="R275" s="776"/>
      <c r="S275" s="774">
        <f t="shared" si="22"/>
        <v>3850000</v>
      </c>
      <c r="T275" s="783" t="s">
        <v>943</v>
      </c>
      <c r="U275" s="775">
        <v>1</v>
      </c>
      <c r="V275" s="784">
        <f t="shared" si="16"/>
        <v>3850000</v>
      </c>
      <c r="W275" s="775"/>
      <c r="X275" s="783" t="s">
        <v>943</v>
      </c>
      <c r="Y275" s="1775">
        <f t="shared" si="23"/>
        <v>0</v>
      </c>
      <c r="Z275" s="772" t="b">
        <f t="shared" si="17"/>
        <v>1</v>
      </c>
    </row>
    <row r="276" spans="2:26" s="772" customFormat="1" ht="24.95" customHeight="1">
      <c r="B276" s="1988">
        <v>187</v>
      </c>
      <c r="C276" s="1989"/>
      <c r="D276" s="776" t="s">
        <v>201</v>
      </c>
      <c r="E276" s="816" t="s">
        <v>287</v>
      </c>
      <c r="F276" s="776"/>
      <c r="G276" s="777" t="s">
        <v>202</v>
      </c>
      <c r="H276" s="779" t="s">
        <v>203</v>
      </c>
      <c r="I276" s="779" t="s">
        <v>43</v>
      </c>
      <c r="J276" s="779" t="s">
        <v>43</v>
      </c>
      <c r="K276" s="779" t="s">
        <v>44</v>
      </c>
      <c r="L276" s="786">
        <v>2007</v>
      </c>
      <c r="M276" s="776" t="s">
        <v>43</v>
      </c>
      <c r="N276" s="776"/>
      <c r="O276" s="776" t="s">
        <v>45</v>
      </c>
      <c r="P276" s="1768">
        <v>1</v>
      </c>
      <c r="Q276" s="782">
        <v>3850000</v>
      </c>
      <c r="R276" s="776"/>
      <c r="S276" s="774">
        <f t="shared" si="22"/>
        <v>3850000</v>
      </c>
      <c r="T276" s="783" t="s">
        <v>987</v>
      </c>
      <c r="U276" s="775">
        <v>1</v>
      </c>
      <c r="V276" s="784">
        <f t="shared" si="16"/>
        <v>3850000</v>
      </c>
      <c r="W276" s="775"/>
      <c r="X276" s="783" t="s">
        <v>987</v>
      </c>
      <c r="Y276" s="1775">
        <f t="shared" si="23"/>
        <v>0</v>
      </c>
      <c r="Z276" s="772" t="b">
        <f t="shared" si="17"/>
        <v>1</v>
      </c>
    </row>
    <row r="277" spans="2:26" s="772" customFormat="1" ht="24.95" customHeight="1">
      <c r="B277" s="1988">
        <v>188</v>
      </c>
      <c r="C277" s="1989"/>
      <c r="D277" s="776" t="s">
        <v>113</v>
      </c>
      <c r="E277" s="816" t="s">
        <v>47</v>
      </c>
      <c r="F277" s="776"/>
      <c r="G277" s="777" t="s">
        <v>114</v>
      </c>
      <c r="H277" s="778" t="s">
        <v>288</v>
      </c>
      <c r="I277" s="779" t="s">
        <v>43</v>
      </c>
      <c r="J277" s="779" t="s">
        <v>43</v>
      </c>
      <c r="K277" s="779" t="s">
        <v>44</v>
      </c>
      <c r="L277" s="786">
        <v>2007</v>
      </c>
      <c r="M277" s="776" t="s">
        <v>43</v>
      </c>
      <c r="N277" s="776"/>
      <c r="O277" s="776" t="s">
        <v>45</v>
      </c>
      <c r="P277" s="1768">
        <v>1</v>
      </c>
      <c r="Q277" s="782">
        <v>21655000</v>
      </c>
      <c r="R277" s="776"/>
      <c r="S277" s="774">
        <f t="shared" si="22"/>
        <v>21655000</v>
      </c>
      <c r="T277" s="783" t="s">
        <v>931</v>
      </c>
      <c r="U277" s="775">
        <v>1</v>
      </c>
      <c r="V277" s="784">
        <f t="shared" si="16"/>
        <v>21655000</v>
      </c>
      <c r="W277" s="775"/>
      <c r="X277" s="783" t="s">
        <v>931</v>
      </c>
      <c r="Y277" s="1775">
        <f t="shared" si="23"/>
        <v>0</v>
      </c>
      <c r="Z277" s="772" t="b">
        <f t="shared" si="17"/>
        <v>1</v>
      </c>
    </row>
    <row r="278" spans="2:26" s="772" customFormat="1" ht="24.95" customHeight="1">
      <c r="B278" s="1988">
        <v>189</v>
      </c>
      <c r="C278" s="1989"/>
      <c r="D278" s="776" t="s">
        <v>711</v>
      </c>
      <c r="E278" s="816" t="s">
        <v>67</v>
      </c>
      <c r="F278" s="776"/>
      <c r="G278" s="777" t="s">
        <v>290</v>
      </c>
      <c r="H278" s="779" t="s">
        <v>291</v>
      </c>
      <c r="I278" s="779" t="s">
        <v>43</v>
      </c>
      <c r="J278" s="779" t="s">
        <v>43</v>
      </c>
      <c r="K278" s="779" t="s">
        <v>44</v>
      </c>
      <c r="L278" s="786">
        <v>2007</v>
      </c>
      <c r="M278" s="776" t="s">
        <v>43</v>
      </c>
      <c r="N278" s="776"/>
      <c r="O278" s="776" t="s">
        <v>45</v>
      </c>
      <c r="P278" s="1768">
        <v>3</v>
      </c>
      <c r="Q278" s="782">
        <v>52778211</v>
      </c>
      <c r="R278" s="778"/>
      <c r="S278" s="774">
        <f t="shared" si="22"/>
        <v>17592737</v>
      </c>
      <c r="T278" s="783" t="s">
        <v>965</v>
      </c>
      <c r="U278" s="775">
        <v>3</v>
      </c>
      <c r="V278" s="784">
        <f t="shared" si="16"/>
        <v>52778211</v>
      </c>
      <c r="W278" s="784" t="s">
        <v>1348</v>
      </c>
      <c r="X278" s="783" t="s">
        <v>965</v>
      </c>
      <c r="Y278" s="1775">
        <f t="shared" si="23"/>
        <v>0</v>
      </c>
      <c r="Z278" s="772" t="b">
        <f t="shared" si="17"/>
        <v>1</v>
      </c>
    </row>
    <row r="279" spans="2:26" s="772" customFormat="1" ht="24.95" customHeight="1">
      <c r="B279" s="1988">
        <v>190</v>
      </c>
      <c r="C279" s="1989"/>
      <c r="D279" s="776" t="s">
        <v>292</v>
      </c>
      <c r="E279" s="816" t="s">
        <v>47</v>
      </c>
      <c r="F279" s="776"/>
      <c r="G279" s="777" t="s">
        <v>293</v>
      </c>
      <c r="H279" s="779" t="s">
        <v>42</v>
      </c>
      <c r="I279" s="779" t="s">
        <v>43</v>
      </c>
      <c r="J279" s="779" t="s">
        <v>43</v>
      </c>
      <c r="K279" s="779" t="s">
        <v>44</v>
      </c>
      <c r="L279" s="786">
        <v>2007</v>
      </c>
      <c r="M279" s="776" t="s">
        <v>43</v>
      </c>
      <c r="N279" s="776"/>
      <c r="O279" s="776" t="s">
        <v>45</v>
      </c>
      <c r="P279" s="1768">
        <v>1</v>
      </c>
      <c r="Q279" s="782">
        <v>6300000</v>
      </c>
      <c r="R279" s="1827"/>
      <c r="S279" s="774">
        <f t="shared" si="22"/>
        <v>6300000</v>
      </c>
      <c r="T279" s="783" t="s">
        <v>961</v>
      </c>
      <c r="U279" s="775">
        <v>1</v>
      </c>
      <c r="V279" s="784">
        <f t="shared" si="16"/>
        <v>6300000</v>
      </c>
      <c r="W279" s="783" t="s">
        <v>1349</v>
      </c>
      <c r="X279" s="783" t="s">
        <v>961</v>
      </c>
      <c r="Y279" s="1775">
        <f t="shared" si="23"/>
        <v>0</v>
      </c>
      <c r="Z279" s="772" t="b">
        <f t="shared" si="17"/>
        <v>1</v>
      </c>
    </row>
    <row r="280" spans="2:26" s="772" customFormat="1" ht="24.95" customHeight="1">
      <c r="B280" s="1988">
        <v>191</v>
      </c>
      <c r="C280" s="1989"/>
      <c r="D280" s="776" t="s">
        <v>39</v>
      </c>
      <c r="E280" s="816" t="s">
        <v>40</v>
      </c>
      <c r="F280" s="776"/>
      <c r="G280" s="777" t="s">
        <v>41</v>
      </c>
      <c r="H280" s="779" t="s">
        <v>42</v>
      </c>
      <c r="I280" s="779" t="s">
        <v>43</v>
      </c>
      <c r="J280" s="779" t="s">
        <v>43</v>
      </c>
      <c r="K280" s="779" t="s">
        <v>44</v>
      </c>
      <c r="L280" s="786">
        <v>2008</v>
      </c>
      <c r="M280" s="776" t="s">
        <v>43</v>
      </c>
      <c r="N280" s="776"/>
      <c r="O280" s="776" t="s">
        <v>45</v>
      </c>
      <c r="P280" s="1768">
        <v>8</v>
      </c>
      <c r="Q280" s="782">
        <v>5805520</v>
      </c>
      <c r="R280" s="778"/>
      <c r="S280" s="774">
        <f t="shared" si="22"/>
        <v>725690</v>
      </c>
      <c r="T280" s="783" t="s">
        <v>993</v>
      </c>
      <c r="U280" s="775">
        <v>8</v>
      </c>
      <c r="V280" s="784">
        <f t="shared" si="16"/>
        <v>5805520</v>
      </c>
      <c r="W280" s="775" t="s">
        <v>1334</v>
      </c>
      <c r="X280" s="783" t="s">
        <v>993</v>
      </c>
      <c r="Y280" s="1775">
        <f>P280-U280</f>
        <v>0</v>
      </c>
      <c r="Z280" s="772" t="b">
        <f t="shared" si="17"/>
        <v>1</v>
      </c>
    </row>
    <row r="281" spans="2:26" s="772" customFormat="1" ht="24.95" customHeight="1">
      <c r="B281" s="1988">
        <v>192</v>
      </c>
      <c r="C281" s="1989"/>
      <c r="D281" s="776" t="s">
        <v>46</v>
      </c>
      <c r="E281" s="816" t="s">
        <v>47</v>
      </c>
      <c r="F281" s="776"/>
      <c r="G281" s="777" t="s">
        <v>48</v>
      </c>
      <c r="H281" s="779" t="s">
        <v>42</v>
      </c>
      <c r="I281" s="779" t="s">
        <v>43</v>
      </c>
      <c r="J281" s="779" t="s">
        <v>43</v>
      </c>
      <c r="K281" s="779" t="s">
        <v>44</v>
      </c>
      <c r="L281" s="786">
        <v>2008</v>
      </c>
      <c r="M281" s="776" t="s">
        <v>43</v>
      </c>
      <c r="N281" s="776"/>
      <c r="O281" s="776" t="s">
        <v>45</v>
      </c>
      <c r="P281" s="1768">
        <v>1</v>
      </c>
      <c r="Q281" s="782">
        <v>1646534</v>
      </c>
      <c r="R281" s="776"/>
      <c r="S281" s="774">
        <f t="shared" si="22"/>
        <v>1646534</v>
      </c>
      <c r="T281" s="783" t="s">
        <v>961</v>
      </c>
      <c r="U281" s="775">
        <v>1</v>
      </c>
      <c r="V281" s="784">
        <f t="shared" si="16"/>
        <v>1646534</v>
      </c>
      <c r="W281" s="775"/>
      <c r="X281" s="783" t="s">
        <v>961</v>
      </c>
      <c r="Y281" s="1775">
        <f t="shared" si="23"/>
        <v>0</v>
      </c>
      <c r="Z281" s="772" t="b">
        <f t="shared" si="17"/>
        <v>1</v>
      </c>
    </row>
    <row r="282" spans="2:26" s="772" customFormat="1" ht="24.95" customHeight="1">
      <c r="B282" s="1988">
        <v>193</v>
      </c>
      <c r="C282" s="1989"/>
      <c r="D282" s="776" t="s">
        <v>49</v>
      </c>
      <c r="E282" s="816" t="s">
        <v>47</v>
      </c>
      <c r="F282" s="776"/>
      <c r="G282" s="777" t="s">
        <v>50</v>
      </c>
      <c r="H282" s="779" t="s">
        <v>42</v>
      </c>
      <c r="I282" s="779" t="s">
        <v>43</v>
      </c>
      <c r="J282" s="776"/>
      <c r="K282" s="779" t="s">
        <v>44</v>
      </c>
      <c r="L282" s="786">
        <v>2008</v>
      </c>
      <c r="M282" s="776" t="s">
        <v>43</v>
      </c>
      <c r="N282" s="776"/>
      <c r="O282" s="776" t="s">
        <v>45</v>
      </c>
      <c r="P282" s="1768">
        <v>1</v>
      </c>
      <c r="Q282" s="782">
        <v>3740000</v>
      </c>
      <c r="R282" s="776"/>
      <c r="S282" s="774">
        <f t="shared" si="22"/>
        <v>3740000</v>
      </c>
      <c r="T282" s="783" t="s">
        <v>929</v>
      </c>
      <c r="U282" s="775">
        <v>1</v>
      </c>
      <c r="V282" s="784">
        <f t="shared" si="16"/>
        <v>3740000</v>
      </c>
      <c r="W282" s="775" t="s">
        <v>966</v>
      </c>
      <c r="X282" s="783" t="s">
        <v>929</v>
      </c>
      <c r="Y282" s="1775">
        <f t="shared" si="23"/>
        <v>0</v>
      </c>
      <c r="Z282" s="772" t="b">
        <f t="shared" si="17"/>
        <v>1</v>
      </c>
    </row>
    <row r="283" spans="2:26" s="772" customFormat="1" ht="24.95" customHeight="1">
      <c r="B283" s="1988">
        <v>194</v>
      </c>
      <c r="C283" s="1989"/>
      <c r="D283" s="776" t="s">
        <v>51</v>
      </c>
      <c r="E283" s="816" t="s">
        <v>52</v>
      </c>
      <c r="F283" s="776"/>
      <c r="G283" s="777" t="s">
        <v>53</v>
      </c>
      <c r="H283" s="779" t="s">
        <v>42</v>
      </c>
      <c r="I283" s="779" t="s">
        <v>43</v>
      </c>
      <c r="J283" s="779" t="s">
        <v>43</v>
      </c>
      <c r="K283" s="779" t="s">
        <v>44</v>
      </c>
      <c r="L283" s="786">
        <v>2008</v>
      </c>
      <c r="M283" s="776" t="s">
        <v>43</v>
      </c>
      <c r="N283" s="776"/>
      <c r="O283" s="776" t="s">
        <v>45</v>
      </c>
      <c r="P283" s="1768">
        <v>4</v>
      </c>
      <c r="Q283" s="782">
        <v>5698572</v>
      </c>
      <c r="R283" s="778"/>
      <c r="S283" s="774">
        <f t="shared" si="22"/>
        <v>1424643</v>
      </c>
      <c r="T283" s="783" t="s">
        <v>1069</v>
      </c>
      <c r="U283" s="775">
        <v>4</v>
      </c>
      <c r="V283" s="784">
        <f t="shared" ref="V283:V370" si="24">U283*S283</f>
        <v>5698572</v>
      </c>
      <c r="W283" s="775" t="s">
        <v>1334</v>
      </c>
      <c r="X283" s="783" t="s">
        <v>1069</v>
      </c>
      <c r="Y283" s="1775">
        <f t="shared" si="23"/>
        <v>0</v>
      </c>
      <c r="Z283" s="772" t="b">
        <f t="shared" ref="Z283:Z370" si="25">V283=Q283</f>
        <v>1</v>
      </c>
    </row>
    <row r="284" spans="2:26" s="772" customFormat="1" ht="24.95" customHeight="1">
      <c r="B284" s="1988">
        <v>195</v>
      </c>
      <c r="C284" s="1989"/>
      <c r="D284" s="776" t="s">
        <v>54</v>
      </c>
      <c r="E284" s="816" t="s">
        <v>55</v>
      </c>
      <c r="F284" s="776"/>
      <c r="G284" s="777" t="s">
        <v>56</v>
      </c>
      <c r="H284" s="779" t="s">
        <v>57</v>
      </c>
      <c r="I284" s="779" t="s">
        <v>43</v>
      </c>
      <c r="J284" s="779" t="s">
        <v>43</v>
      </c>
      <c r="K284" s="779" t="s">
        <v>44</v>
      </c>
      <c r="L284" s="786">
        <v>2008</v>
      </c>
      <c r="M284" s="776" t="s">
        <v>43</v>
      </c>
      <c r="N284" s="776"/>
      <c r="O284" s="776" t="s">
        <v>45</v>
      </c>
      <c r="P284" s="1768">
        <v>2</v>
      </c>
      <c r="Q284" s="782">
        <v>9214480</v>
      </c>
      <c r="R284" s="778"/>
      <c r="S284" s="774">
        <f t="shared" si="22"/>
        <v>4607240</v>
      </c>
      <c r="T284" s="783" t="s">
        <v>1040</v>
      </c>
      <c r="U284" s="775">
        <v>2</v>
      </c>
      <c r="V284" s="784">
        <f t="shared" si="24"/>
        <v>9214480</v>
      </c>
      <c r="W284" s="775"/>
      <c r="X284" s="783" t="s">
        <v>1040</v>
      </c>
      <c r="Y284" s="1775">
        <f t="shared" si="23"/>
        <v>0</v>
      </c>
      <c r="Z284" s="772" t="b">
        <f t="shared" si="25"/>
        <v>1</v>
      </c>
    </row>
    <row r="285" spans="2:26" s="772" customFormat="1" ht="24.95" customHeight="1">
      <c r="B285" s="1988">
        <v>196</v>
      </c>
      <c r="C285" s="1989"/>
      <c r="D285" s="776" t="s">
        <v>54</v>
      </c>
      <c r="E285" s="816" t="s">
        <v>58</v>
      </c>
      <c r="F285" s="776"/>
      <c r="G285" s="777" t="s">
        <v>56</v>
      </c>
      <c r="H285" s="779" t="s">
        <v>59</v>
      </c>
      <c r="I285" s="779" t="s">
        <v>43</v>
      </c>
      <c r="J285" s="779" t="s">
        <v>43</v>
      </c>
      <c r="K285" s="779" t="s">
        <v>44</v>
      </c>
      <c r="L285" s="786">
        <v>2008</v>
      </c>
      <c r="M285" s="776" t="s">
        <v>43</v>
      </c>
      <c r="N285" s="776"/>
      <c r="O285" s="776" t="s">
        <v>45</v>
      </c>
      <c r="P285" s="1768">
        <v>1</v>
      </c>
      <c r="Q285" s="782">
        <v>3590240</v>
      </c>
      <c r="R285" s="776"/>
      <c r="S285" s="774">
        <f t="shared" si="22"/>
        <v>3590240</v>
      </c>
      <c r="T285" s="783" t="s">
        <v>1040</v>
      </c>
      <c r="U285" s="775">
        <v>1</v>
      </c>
      <c r="V285" s="784">
        <f t="shared" si="24"/>
        <v>3590240</v>
      </c>
      <c r="W285" s="775"/>
      <c r="X285" s="783" t="s">
        <v>1040</v>
      </c>
      <c r="Y285" s="1775">
        <f t="shared" si="23"/>
        <v>0</v>
      </c>
      <c r="Z285" s="772" t="b">
        <f t="shared" si="25"/>
        <v>1</v>
      </c>
    </row>
    <row r="286" spans="2:26" s="772" customFormat="1" ht="24.95" customHeight="1">
      <c r="B286" s="1988">
        <v>197</v>
      </c>
      <c r="C286" s="1989"/>
      <c r="D286" s="776" t="s">
        <v>54</v>
      </c>
      <c r="E286" s="816" t="s">
        <v>60</v>
      </c>
      <c r="F286" s="776"/>
      <c r="G286" s="777" t="s">
        <v>56</v>
      </c>
      <c r="H286" s="778" t="s">
        <v>61</v>
      </c>
      <c r="I286" s="779" t="s">
        <v>43</v>
      </c>
      <c r="J286" s="779" t="s">
        <v>43</v>
      </c>
      <c r="K286" s="779" t="s">
        <v>44</v>
      </c>
      <c r="L286" s="786">
        <v>2008</v>
      </c>
      <c r="M286" s="776" t="s">
        <v>43</v>
      </c>
      <c r="N286" s="776"/>
      <c r="O286" s="776" t="s">
        <v>45</v>
      </c>
      <c r="P286" s="1768">
        <v>2</v>
      </c>
      <c r="Q286" s="782">
        <v>1123680</v>
      </c>
      <c r="R286" s="778"/>
      <c r="S286" s="774">
        <f t="shared" si="22"/>
        <v>561840</v>
      </c>
      <c r="T286" s="783" t="s">
        <v>1040</v>
      </c>
      <c r="U286" s="775">
        <v>2</v>
      </c>
      <c r="V286" s="784">
        <f t="shared" si="24"/>
        <v>1123680</v>
      </c>
      <c r="W286" s="775" t="s">
        <v>1334</v>
      </c>
      <c r="X286" s="783" t="s">
        <v>1040</v>
      </c>
      <c r="Y286" s="1775">
        <f t="shared" si="23"/>
        <v>0</v>
      </c>
      <c r="Z286" s="772" t="b">
        <f t="shared" si="25"/>
        <v>1</v>
      </c>
    </row>
    <row r="287" spans="2:26" s="772" customFormat="1" ht="24.95" customHeight="1">
      <c r="B287" s="1988">
        <v>198</v>
      </c>
      <c r="C287" s="1989"/>
      <c r="D287" s="776" t="s">
        <v>62</v>
      </c>
      <c r="E287" s="816" t="s">
        <v>47</v>
      </c>
      <c r="F287" s="776"/>
      <c r="G287" s="777" t="s">
        <v>63</v>
      </c>
      <c r="H287" s="778" t="s">
        <v>64</v>
      </c>
      <c r="I287" s="779" t="s">
        <v>43</v>
      </c>
      <c r="J287" s="779" t="s">
        <v>43</v>
      </c>
      <c r="K287" s="779" t="s">
        <v>44</v>
      </c>
      <c r="L287" s="786">
        <v>2008</v>
      </c>
      <c r="M287" s="776" t="s">
        <v>43</v>
      </c>
      <c r="N287" s="776"/>
      <c r="O287" s="776" t="s">
        <v>45</v>
      </c>
      <c r="P287" s="1768">
        <v>1</v>
      </c>
      <c r="Q287" s="782">
        <v>3994125</v>
      </c>
      <c r="R287" s="776"/>
      <c r="S287" s="774">
        <f t="shared" si="22"/>
        <v>3994125</v>
      </c>
      <c r="T287" s="783" t="s">
        <v>993</v>
      </c>
      <c r="U287" s="775">
        <v>1</v>
      </c>
      <c r="V287" s="784">
        <f t="shared" si="24"/>
        <v>3994125</v>
      </c>
      <c r="W287" s="775"/>
      <c r="X287" s="783" t="s">
        <v>993</v>
      </c>
      <c r="Y287" s="1775">
        <f t="shared" si="23"/>
        <v>0</v>
      </c>
      <c r="Z287" s="772" t="b">
        <f t="shared" si="25"/>
        <v>1</v>
      </c>
    </row>
    <row r="288" spans="2:26" s="772" customFormat="1" ht="24.95" customHeight="1">
      <c r="B288" s="1988">
        <v>199</v>
      </c>
      <c r="C288" s="1989"/>
      <c r="D288" s="776" t="s">
        <v>134</v>
      </c>
      <c r="E288" s="816" t="s">
        <v>58</v>
      </c>
      <c r="F288" s="776"/>
      <c r="G288" s="777" t="s">
        <v>135</v>
      </c>
      <c r="H288" s="778" t="s">
        <v>137</v>
      </c>
      <c r="I288" s="779" t="s">
        <v>43</v>
      </c>
      <c r="J288" s="779" t="s">
        <v>43</v>
      </c>
      <c r="K288" s="779" t="s">
        <v>44</v>
      </c>
      <c r="L288" s="786">
        <v>2008</v>
      </c>
      <c r="M288" s="776" t="s">
        <v>43</v>
      </c>
      <c r="N288" s="776"/>
      <c r="O288" s="776" t="s">
        <v>45</v>
      </c>
      <c r="P288" s="1768">
        <v>1</v>
      </c>
      <c r="Q288" s="782">
        <v>4290000</v>
      </c>
      <c r="R288" s="776"/>
      <c r="S288" s="774">
        <f>Q288/P288</f>
        <v>4290000</v>
      </c>
      <c r="T288" s="783" t="s">
        <v>1019</v>
      </c>
      <c r="U288" s="775">
        <v>1</v>
      </c>
      <c r="V288" s="784">
        <f t="shared" si="24"/>
        <v>4290000</v>
      </c>
      <c r="W288" s="775"/>
      <c r="X288" s="783" t="s">
        <v>1019</v>
      </c>
      <c r="Y288" s="1775">
        <f>P288-U288</f>
        <v>0</v>
      </c>
      <c r="Z288" s="772" t="b">
        <f t="shared" si="25"/>
        <v>1</v>
      </c>
    </row>
    <row r="289" spans="1:27" s="772" customFormat="1" ht="24.95" customHeight="1">
      <c r="B289" s="1988">
        <v>200</v>
      </c>
      <c r="C289" s="1989"/>
      <c r="D289" s="776" t="s">
        <v>66</v>
      </c>
      <c r="E289" s="816" t="s">
        <v>67</v>
      </c>
      <c r="F289" s="776"/>
      <c r="G289" s="777" t="s">
        <v>68</v>
      </c>
      <c r="H289" s="779" t="s">
        <v>42</v>
      </c>
      <c r="I289" s="779" t="s">
        <v>43</v>
      </c>
      <c r="J289" s="779" t="s">
        <v>43</v>
      </c>
      <c r="K289" s="779" t="s">
        <v>44</v>
      </c>
      <c r="L289" s="786">
        <v>2008</v>
      </c>
      <c r="M289" s="776" t="s">
        <v>43</v>
      </c>
      <c r="N289" s="776"/>
      <c r="O289" s="776" t="s">
        <v>45</v>
      </c>
      <c r="P289" s="1768">
        <v>3</v>
      </c>
      <c r="Q289" s="782">
        <v>5923929</v>
      </c>
      <c r="R289" s="778"/>
      <c r="S289" s="774">
        <f t="shared" si="22"/>
        <v>1974643</v>
      </c>
      <c r="T289" s="783" t="s">
        <v>1068</v>
      </c>
      <c r="U289" s="775">
        <v>3</v>
      </c>
      <c r="V289" s="784">
        <f t="shared" si="24"/>
        <v>5923929</v>
      </c>
      <c r="W289" s="775"/>
      <c r="X289" s="783" t="s">
        <v>1068</v>
      </c>
      <c r="Y289" s="1775">
        <f t="shared" si="23"/>
        <v>0</v>
      </c>
      <c r="Z289" s="772" t="b">
        <f t="shared" si="25"/>
        <v>1</v>
      </c>
    </row>
    <row r="290" spans="1:27" s="805" customFormat="1" ht="24.95" customHeight="1">
      <c r="A290" s="787"/>
      <c r="B290" s="788"/>
      <c r="C290" s="788"/>
      <c r="D290" s="789"/>
      <c r="E290" s="1679"/>
      <c r="F290" s="789"/>
      <c r="G290" s="790"/>
      <c r="H290" s="791"/>
      <c r="I290" s="791"/>
      <c r="J290" s="791"/>
      <c r="K290" s="791"/>
      <c r="L290" s="804"/>
      <c r="M290" s="2032" t="s">
        <v>1082</v>
      </c>
      <c r="N290" s="2033"/>
      <c r="O290" s="2034"/>
      <c r="P290" s="1806">
        <f>SUM(P269:P289)</f>
        <v>545</v>
      </c>
      <c r="Q290" s="1756">
        <f>SUM(Q269:Q289)</f>
        <v>964814236</v>
      </c>
      <c r="R290" s="1807"/>
      <c r="S290" s="795"/>
      <c r="T290" s="1808" t="s">
        <v>1082</v>
      </c>
      <c r="U290" s="1806">
        <f>SUM(U269:U289)</f>
        <v>558</v>
      </c>
      <c r="V290" s="1756">
        <f>SUM(V269:V289)</f>
        <v>968012236</v>
      </c>
      <c r="X290" s="1808" t="s">
        <v>1082</v>
      </c>
      <c r="Y290" s="797"/>
      <c r="Z290" s="787"/>
    </row>
    <row r="291" spans="1:27" s="772" customFormat="1" ht="11.25" customHeight="1">
      <c r="B291" s="806"/>
      <c r="C291" s="806"/>
      <c r="E291" s="816"/>
      <c r="G291" s="807"/>
      <c r="H291" s="808"/>
      <c r="I291" s="808"/>
      <c r="J291" s="808"/>
      <c r="K291" s="808"/>
      <c r="L291" s="809"/>
      <c r="P291" s="806"/>
      <c r="Q291" s="810"/>
      <c r="S291" s="774"/>
      <c r="T291" s="808"/>
      <c r="V291" s="774"/>
      <c r="X291" s="808"/>
      <c r="Y291" s="806"/>
    </row>
    <row r="292" spans="1:27" s="764" customFormat="1" ht="17.25" customHeight="1">
      <c r="A292" s="1545"/>
      <c r="B292" s="2046" t="s">
        <v>10</v>
      </c>
      <c r="C292" s="2046"/>
      <c r="D292" s="2046"/>
      <c r="E292" s="2046"/>
      <c r="F292" s="2046"/>
      <c r="G292" s="2046" t="s">
        <v>11</v>
      </c>
      <c r="H292" s="2046"/>
      <c r="I292" s="2046"/>
      <c r="J292" s="2046" t="s">
        <v>15</v>
      </c>
      <c r="K292" s="2046" t="s">
        <v>13</v>
      </c>
      <c r="L292" s="2046" t="s">
        <v>700</v>
      </c>
      <c r="M292" s="2046" t="s">
        <v>701</v>
      </c>
      <c r="N292" s="2046" t="s">
        <v>16</v>
      </c>
      <c r="O292" s="2046" t="s">
        <v>702</v>
      </c>
      <c r="P292" s="2046" t="s">
        <v>12</v>
      </c>
      <c r="Q292" s="2046"/>
      <c r="R292" s="2046" t="s">
        <v>17</v>
      </c>
      <c r="S292" s="763"/>
      <c r="T292" s="2046" t="s">
        <v>1022</v>
      </c>
      <c r="U292" s="2053" t="s">
        <v>1023</v>
      </c>
      <c r="V292" s="2056" t="s">
        <v>1081</v>
      </c>
      <c r="W292" s="2053" t="s">
        <v>732</v>
      </c>
      <c r="X292" s="2046" t="s">
        <v>1022</v>
      </c>
      <c r="Y292" s="2056" t="s">
        <v>1025</v>
      </c>
      <c r="Z292" s="1545"/>
      <c r="AA292" s="1545"/>
    </row>
    <row r="293" spans="1:27" s="764" customFormat="1" ht="29.25" customHeight="1">
      <c r="A293" s="1545"/>
      <c r="B293" s="2046" t="s">
        <v>18</v>
      </c>
      <c r="C293" s="2046"/>
      <c r="D293" s="2046" t="s">
        <v>19</v>
      </c>
      <c r="E293" s="2046" t="s">
        <v>20</v>
      </c>
      <c r="F293" s="2046"/>
      <c r="G293" s="2046" t="s">
        <v>21</v>
      </c>
      <c r="H293" s="2046" t="s">
        <v>14</v>
      </c>
      <c r="I293" s="2046" t="s">
        <v>505</v>
      </c>
      <c r="J293" s="2046"/>
      <c r="K293" s="2046"/>
      <c r="L293" s="2046"/>
      <c r="M293" s="2046"/>
      <c r="N293" s="2046"/>
      <c r="O293" s="2046"/>
      <c r="P293" s="2046"/>
      <c r="Q293" s="2046"/>
      <c r="R293" s="2046"/>
      <c r="S293" s="763"/>
      <c r="T293" s="2046"/>
      <c r="U293" s="2053"/>
      <c r="V293" s="2057"/>
      <c r="W293" s="2053"/>
      <c r="X293" s="2046"/>
      <c r="Y293" s="2057"/>
      <c r="Z293" s="1545"/>
      <c r="AA293" s="1545"/>
    </row>
    <row r="294" spans="1:27" s="764" customFormat="1" ht="29.25" customHeight="1">
      <c r="A294" s="1545"/>
      <c r="B294" s="2046"/>
      <c r="C294" s="2046"/>
      <c r="D294" s="2046"/>
      <c r="E294" s="2046"/>
      <c r="F294" s="2046"/>
      <c r="G294" s="2046"/>
      <c r="H294" s="2046"/>
      <c r="I294" s="2046"/>
      <c r="J294" s="2046"/>
      <c r="K294" s="2046"/>
      <c r="L294" s="2046"/>
      <c r="M294" s="2046"/>
      <c r="N294" s="2046"/>
      <c r="O294" s="2046"/>
      <c r="P294" s="1776" t="s">
        <v>22</v>
      </c>
      <c r="Q294" s="1752" t="s">
        <v>23</v>
      </c>
      <c r="R294" s="2046"/>
      <c r="S294" s="763"/>
      <c r="T294" s="2046"/>
      <c r="U294" s="2053"/>
      <c r="V294" s="2058"/>
      <c r="W294" s="2053"/>
      <c r="X294" s="2046"/>
      <c r="Y294" s="2058"/>
      <c r="Z294" s="1545"/>
      <c r="AA294" s="1545"/>
    </row>
    <row r="295" spans="1:27" s="764" customFormat="1" ht="12.75" customHeight="1">
      <c r="A295" s="1545"/>
      <c r="B295" s="2030" t="s">
        <v>24</v>
      </c>
      <c r="C295" s="2031"/>
      <c r="D295" s="1777" t="s">
        <v>25</v>
      </c>
      <c r="E295" s="2030" t="s">
        <v>26</v>
      </c>
      <c r="F295" s="2031"/>
      <c r="G295" s="1776" t="s">
        <v>27</v>
      </c>
      <c r="H295" s="1776" t="s">
        <v>28</v>
      </c>
      <c r="I295" s="1776" t="s">
        <v>29</v>
      </c>
      <c r="J295" s="1776" t="s">
        <v>30</v>
      </c>
      <c r="K295" s="1776" t="s">
        <v>31</v>
      </c>
      <c r="L295" s="1776" t="s">
        <v>32</v>
      </c>
      <c r="M295" s="1776" t="s">
        <v>33</v>
      </c>
      <c r="N295" s="1776" t="s">
        <v>34</v>
      </c>
      <c r="O295" s="1776" t="s">
        <v>35</v>
      </c>
      <c r="P295" s="1776" t="s">
        <v>36</v>
      </c>
      <c r="Q295" s="1752" t="s">
        <v>37</v>
      </c>
      <c r="R295" s="1776" t="s">
        <v>38</v>
      </c>
      <c r="S295" s="763"/>
      <c r="T295" s="1778"/>
      <c r="U295" s="1753"/>
      <c r="V295" s="1753"/>
      <c r="W295" s="1753"/>
      <c r="X295" s="1778"/>
      <c r="Y295" s="1753"/>
      <c r="Z295" s="1545"/>
      <c r="AA295" s="1545"/>
    </row>
    <row r="296" spans="1:27" s="764" customFormat="1" ht="4.5" customHeight="1">
      <c r="A296" s="1545"/>
      <c r="B296" s="2016"/>
      <c r="C296" s="2017"/>
      <c r="D296" s="2017"/>
      <c r="E296" s="2017"/>
      <c r="F296" s="2017"/>
      <c r="G296" s="2017"/>
      <c r="H296" s="2017"/>
      <c r="I296" s="2017"/>
      <c r="J296" s="2017"/>
      <c r="K296" s="2017"/>
      <c r="L296" s="2017"/>
      <c r="M296" s="2017"/>
      <c r="N296" s="2017"/>
      <c r="O296" s="2017"/>
      <c r="P296" s="2017"/>
      <c r="Q296" s="2017"/>
      <c r="R296" s="2018"/>
      <c r="S296" s="763"/>
      <c r="T296" s="768"/>
      <c r="U296" s="769"/>
      <c r="V296" s="769"/>
      <c r="W296" s="770"/>
      <c r="X296" s="768"/>
      <c r="Y296" s="771"/>
      <c r="Z296" s="1545"/>
      <c r="AA296" s="1545"/>
    </row>
    <row r="297" spans="1:27" s="764" customFormat="1" ht="26.25" customHeight="1">
      <c r="A297" s="1545"/>
      <c r="B297" s="1771"/>
      <c r="C297" s="1772"/>
      <c r="D297" s="800"/>
      <c r="E297" s="1680"/>
      <c r="F297" s="800"/>
      <c r="G297" s="800"/>
      <c r="H297" s="800"/>
      <c r="I297" s="800"/>
      <c r="J297" s="800"/>
      <c r="K297" s="800"/>
      <c r="L297" s="800"/>
      <c r="M297" s="2035" t="s">
        <v>1086</v>
      </c>
      <c r="N297" s="2036"/>
      <c r="O297" s="2037"/>
      <c r="P297" s="1809">
        <f>P290</f>
        <v>545</v>
      </c>
      <c r="Q297" s="1757">
        <f>Q290</f>
        <v>964814236</v>
      </c>
      <c r="R297" s="1810"/>
      <c r="S297" s="802"/>
      <c r="T297" s="1811" t="s">
        <v>1086</v>
      </c>
      <c r="U297" s="1809">
        <f>U290</f>
        <v>558</v>
      </c>
      <c r="V297" s="1757">
        <f>V290</f>
        <v>968012236</v>
      </c>
      <c r="W297" s="776"/>
      <c r="X297" s="1811" t="s">
        <v>1086</v>
      </c>
      <c r="Y297" s="775"/>
      <c r="Z297" s="1545"/>
      <c r="AA297" s="1545"/>
    </row>
    <row r="298" spans="1:27" s="772" customFormat="1" ht="24.95" customHeight="1">
      <c r="B298" s="1988">
        <v>201</v>
      </c>
      <c r="C298" s="1989"/>
      <c r="D298" s="776" t="s">
        <v>266</v>
      </c>
      <c r="E298" s="816" t="s">
        <v>58</v>
      </c>
      <c r="F298" s="776"/>
      <c r="G298" s="777" t="s">
        <v>267</v>
      </c>
      <c r="H298" s="779" t="s">
        <v>294</v>
      </c>
      <c r="I298" s="779" t="s">
        <v>43</v>
      </c>
      <c r="J298" s="779" t="s">
        <v>197</v>
      </c>
      <c r="K298" s="779" t="s">
        <v>44</v>
      </c>
      <c r="L298" s="786">
        <v>2008</v>
      </c>
      <c r="M298" s="776" t="s">
        <v>43</v>
      </c>
      <c r="N298" s="776"/>
      <c r="O298" s="776" t="s">
        <v>45</v>
      </c>
      <c r="P298" s="1768">
        <v>1</v>
      </c>
      <c r="Q298" s="782">
        <v>2109313</v>
      </c>
      <c r="R298" s="776"/>
      <c r="S298" s="774">
        <f t="shared" si="22"/>
        <v>2109313</v>
      </c>
      <c r="T298" s="783" t="s">
        <v>992</v>
      </c>
      <c r="U298" s="775">
        <v>3</v>
      </c>
      <c r="V298" s="784">
        <f t="shared" si="24"/>
        <v>6327939</v>
      </c>
      <c r="W298" s="775"/>
      <c r="X298" s="783" t="s">
        <v>992</v>
      </c>
      <c r="Y298" s="1775">
        <f t="shared" si="23"/>
        <v>-2</v>
      </c>
      <c r="Z298" s="772" t="b">
        <f t="shared" si="25"/>
        <v>0</v>
      </c>
    </row>
    <row r="299" spans="1:27" s="772" customFormat="1" ht="24.95" customHeight="1">
      <c r="B299" s="1988">
        <v>202</v>
      </c>
      <c r="C299" s="1989"/>
      <c r="D299" s="776" t="s">
        <v>266</v>
      </c>
      <c r="E299" s="816" t="s">
        <v>295</v>
      </c>
      <c r="F299" s="776"/>
      <c r="G299" s="777" t="s">
        <v>267</v>
      </c>
      <c r="H299" s="779" t="s">
        <v>294</v>
      </c>
      <c r="I299" s="779" t="s">
        <v>43</v>
      </c>
      <c r="J299" s="779" t="s">
        <v>197</v>
      </c>
      <c r="K299" s="779" t="s">
        <v>44</v>
      </c>
      <c r="L299" s="786">
        <v>2008</v>
      </c>
      <c r="M299" s="776" t="s">
        <v>43</v>
      </c>
      <c r="N299" s="776"/>
      <c r="O299" s="776" t="s">
        <v>45</v>
      </c>
      <c r="P299" s="1768">
        <v>1</v>
      </c>
      <c r="Q299" s="782">
        <v>2109313</v>
      </c>
      <c r="R299" s="776"/>
      <c r="S299" s="774">
        <f t="shared" si="22"/>
        <v>2109313</v>
      </c>
      <c r="T299" s="783" t="s">
        <v>923</v>
      </c>
      <c r="U299" s="775">
        <v>1</v>
      </c>
      <c r="V299" s="784">
        <f t="shared" si="24"/>
        <v>2109313</v>
      </c>
      <c r="W299" s="775"/>
      <c r="X299" s="783" t="s">
        <v>923</v>
      </c>
      <c r="Y299" s="1775">
        <f t="shared" si="23"/>
        <v>0</v>
      </c>
      <c r="Z299" s="772" t="b">
        <f t="shared" si="25"/>
        <v>1</v>
      </c>
    </row>
    <row r="300" spans="1:27" s="772" customFormat="1" ht="24.95" customHeight="1">
      <c r="B300" s="1988">
        <v>203</v>
      </c>
      <c r="C300" s="1989"/>
      <c r="D300" s="776" t="s">
        <v>77</v>
      </c>
      <c r="E300" s="816" t="s">
        <v>220</v>
      </c>
      <c r="F300" s="776"/>
      <c r="G300" s="777" t="s">
        <v>79</v>
      </c>
      <c r="H300" s="778" t="s">
        <v>296</v>
      </c>
      <c r="I300" s="779" t="s">
        <v>43</v>
      </c>
      <c r="J300" s="779" t="s">
        <v>89</v>
      </c>
      <c r="K300" s="779" t="s">
        <v>44</v>
      </c>
      <c r="L300" s="786">
        <v>2008</v>
      </c>
      <c r="M300" s="776" t="s">
        <v>43</v>
      </c>
      <c r="N300" s="776"/>
      <c r="O300" s="776" t="s">
        <v>45</v>
      </c>
      <c r="P300" s="1768">
        <v>1</v>
      </c>
      <c r="Q300" s="782">
        <v>4200000</v>
      </c>
      <c r="R300" s="776"/>
      <c r="S300" s="774">
        <f t="shared" si="22"/>
        <v>4200000</v>
      </c>
      <c r="T300" s="783" t="s">
        <v>940</v>
      </c>
      <c r="U300" s="775">
        <v>1</v>
      </c>
      <c r="V300" s="784">
        <f t="shared" si="24"/>
        <v>4200000</v>
      </c>
      <c r="W300" s="775"/>
      <c r="X300" s="783" t="s">
        <v>940</v>
      </c>
      <c r="Y300" s="1775">
        <f t="shared" si="23"/>
        <v>0</v>
      </c>
      <c r="Z300" s="772" t="b">
        <f t="shared" si="25"/>
        <v>1</v>
      </c>
    </row>
    <row r="301" spans="1:27" s="772" customFormat="1" ht="24.95" customHeight="1">
      <c r="B301" s="1988">
        <v>204</v>
      </c>
      <c r="C301" s="1989"/>
      <c r="D301" s="776" t="s">
        <v>297</v>
      </c>
      <c r="E301" s="816" t="s">
        <v>55</v>
      </c>
      <c r="F301" s="776"/>
      <c r="G301" s="777" t="s">
        <v>298</v>
      </c>
      <c r="H301" s="778" t="s">
        <v>299</v>
      </c>
      <c r="I301" s="779" t="s">
        <v>43</v>
      </c>
      <c r="J301" s="779" t="s">
        <v>43</v>
      </c>
      <c r="K301" s="779" t="s">
        <v>44</v>
      </c>
      <c r="L301" s="786">
        <v>2008</v>
      </c>
      <c r="M301" s="776" t="s">
        <v>43</v>
      </c>
      <c r="N301" s="776"/>
      <c r="O301" s="776" t="s">
        <v>45</v>
      </c>
      <c r="P301" s="1768">
        <v>2</v>
      </c>
      <c r="Q301" s="782">
        <v>6249286</v>
      </c>
      <c r="R301" s="778"/>
      <c r="S301" s="774">
        <f t="shared" si="22"/>
        <v>3124643</v>
      </c>
      <c r="T301" s="783" t="s">
        <v>999</v>
      </c>
      <c r="U301" s="775">
        <v>2</v>
      </c>
      <c r="V301" s="784">
        <f t="shared" si="24"/>
        <v>6249286</v>
      </c>
      <c r="W301" s="775"/>
      <c r="X301" s="783" t="s">
        <v>999</v>
      </c>
      <c r="Y301" s="1775">
        <f t="shared" si="23"/>
        <v>0</v>
      </c>
      <c r="Z301" s="772" t="b">
        <f t="shared" si="25"/>
        <v>1</v>
      </c>
    </row>
    <row r="302" spans="1:27" s="772" customFormat="1" ht="24.95" customHeight="1">
      <c r="B302" s="1988">
        <v>205</v>
      </c>
      <c r="C302" s="1989"/>
      <c r="D302" s="776" t="s">
        <v>297</v>
      </c>
      <c r="E302" s="816" t="s">
        <v>58</v>
      </c>
      <c r="F302" s="776"/>
      <c r="G302" s="777" t="s">
        <v>298</v>
      </c>
      <c r="H302" s="778" t="s">
        <v>299</v>
      </c>
      <c r="I302" s="779" t="s">
        <v>43</v>
      </c>
      <c r="J302" s="779" t="s">
        <v>43</v>
      </c>
      <c r="K302" s="779" t="s">
        <v>190</v>
      </c>
      <c r="L302" s="786">
        <v>2008</v>
      </c>
      <c r="M302" s="776" t="s">
        <v>43</v>
      </c>
      <c r="N302" s="776"/>
      <c r="O302" s="776" t="s">
        <v>45</v>
      </c>
      <c r="P302" s="1768">
        <v>1</v>
      </c>
      <c r="Q302" s="782">
        <v>3124643</v>
      </c>
      <c r="R302" s="776"/>
      <c r="S302" s="774">
        <f t="shared" si="22"/>
        <v>3124643</v>
      </c>
      <c r="T302" s="783" t="s">
        <v>996</v>
      </c>
      <c r="U302" s="775">
        <v>1</v>
      </c>
      <c r="V302" s="784">
        <f t="shared" si="24"/>
        <v>3124643</v>
      </c>
      <c r="W302" s="775"/>
      <c r="X302" s="783" t="s">
        <v>996</v>
      </c>
      <c r="Y302" s="1775">
        <f t="shared" si="23"/>
        <v>0</v>
      </c>
      <c r="Z302" s="772" t="b">
        <f t="shared" si="25"/>
        <v>1</v>
      </c>
    </row>
    <row r="303" spans="1:27" s="772" customFormat="1" ht="24.95" customHeight="1">
      <c r="B303" s="1988">
        <v>206</v>
      </c>
      <c r="C303" s="1989"/>
      <c r="D303" s="776" t="s">
        <v>251</v>
      </c>
      <c r="E303" s="816" t="s">
        <v>47</v>
      </c>
      <c r="F303" s="776"/>
      <c r="G303" s="777" t="s">
        <v>253</v>
      </c>
      <c r="H303" s="779" t="s">
        <v>42</v>
      </c>
      <c r="I303" s="779" t="s">
        <v>43</v>
      </c>
      <c r="J303" s="779" t="s">
        <v>300</v>
      </c>
      <c r="K303" s="779" t="s">
        <v>771</v>
      </c>
      <c r="L303" s="786">
        <v>2008</v>
      </c>
      <c r="M303" s="776" t="s">
        <v>43</v>
      </c>
      <c r="N303" s="776"/>
      <c r="O303" s="776" t="s">
        <v>45</v>
      </c>
      <c r="P303" s="1768">
        <v>1</v>
      </c>
      <c r="Q303" s="782">
        <v>598000</v>
      </c>
      <c r="R303" s="776"/>
      <c r="S303" s="774">
        <f t="shared" si="22"/>
        <v>598000</v>
      </c>
      <c r="T303" s="783" t="s">
        <v>944</v>
      </c>
      <c r="U303" s="775">
        <v>1</v>
      </c>
      <c r="V303" s="784">
        <f t="shared" si="24"/>
        <v>598000</v>
      </c>
      <c r="W303" s="775"/>
      <c r="X303" s="783" t="s">
        <v>944</v>
      </c>
      <c r="Y303" s="1775">
        <f t="shared" si="23"/>
        <v>0</v>
      </c>
      <c r="Z303" s="772" t="b">
        <f t="shared" si="25"/>
        <v>1</v>
      </c>
    </row>
    <row r="304" spans="1:27" s="1781" customFormat="1" ht="24.95" customHeight="1">
      <c r="B304" s="2038">
        <v>207</v>
      </c>
      <c r="C304" s="2039"/>
      <c r="D304" s="1796" t="s">
        <v>251</v>
      </c>
      <c r="E304" s="1795" t="s">
        <v>65</v>
      </c>
      <c r="F304" s="1796"/>
      <c r="G304" s="1797" t="s">
        <v>253</v>
      </c>
      <c r="H304" s="1798" t="s">
        <v>42</v>
      </c>
      <c r="I304" s="1798" t="s">
        <v>43</v>
      </c>
      <c r="J304" s="1798" t="s">
        <v>300</v>
      </c>
      <c r="K304" s="1798" t="s">
        <v>301</v>
      </c>
      <c r="L304" s="1805">
        <v>2008</v>
      </c>
      <c r="M304" s="1796" t="s">
        <v>43</v>
      </c>
      <c r="N304" s="1796"/>
      <c r="O304" s="1796" t="s">
        <v>242</v>
      </c>
      <c r="P304" s="1800">
        <v>2</v>
      </c>
      <c r="Q304" s="1801">
        <v>1196000</v>
      </c>
      <c r="R304" s="1804"/>
      <c r="S304" s="1791">
        <f>Q304/P304</f>
        <v>598000</v>
      </c>
      <c r="T304" s="1802" t="s">
        <v>1067</v>
      </c>
      <c r="U304" s="1794">
        <v>2</v>
      </c>
      <c r="V304" s="1755">
        <f t="shared" si="24"/>
        <v>1196000</v>
      </c>
      <c r="W304" s="1794"/>
      <c r="X304" s="1802" t="s">
        <v>1067</v>
      </c>
      <c r="Y304" s="1803">
        <f>P304-U304</f>
        <v>0</v>
      </c>
      <c r="Z304" s="1781" t="b">
        <f t="shared" si="25"/>
        <v>1</v>
      </c>
    </row>
    <row r="305" spans="1:26" s="772" customFormat="1" ht="24.95" customHeight="1">
      <c r="B305" s="1988">
        <v>208</v>
      </c>
      <c r="C305" s="1989"/>
      <c r="D305" s="776" t="s">
        <v>98</v>
      </c>
      <c r="E305" s="816" t="s">
        <v>302</v>
      </c>
      <c r="F305" s="776"/>
      <c r="G305" s="777" t="s">
        <v>100</v>
      </c>
      <c r="H305" s="779" t="s">
        <v>303</v>
      </c>
      <c r="I305" s="779" t="s">
        <v>43</v>
      </c>
      <c r="J305" s="779" t="s">
        <v>85</v>
      </c>
      <c r="K305" s="779" t="s">
        <v>301</v>
      </c>
      <c r="L305" s="786">
        <v>2008</v>
      </c>
      <c r="M305" s="776" t="s">
        <v>43</v>
      </c>
      <c r="N305" s="776"/>
      <c r="O305" s="776" t="s">
        <v>45</v>
      </c>
      <c r="P305" s="1768">
        <v>2</v>
      </c>
      <c r="Q305" s="782">
        <v>4930000</v>
      </c>
      <c r="R305" s="778"/>
      <c r="S305" s="774">
        <f t="shared" ref="S305:S335" si="26">Q305/P305</f>
        <v>2465000</v>
      </c>
      <c r="T305" s="783" t="s">
        <v>1019</v>
      </c>
      <c r="U305" s="775">
        <v>1</v>
      </c>
      <c r="V305" s="784">
        <f t="shared" si="24"/>
        <v>2465000</v>
      </c>
      <c r="W305" s="775"/>
      <c r="X305" s="783" t="s">
        <v>1019</v>
      </c>
      <c r="Y305" s="1775">
        <f t="shared" ref="Y305:Y335" si="27">P305-U305</f>
        <v>1</v>
      </c>
      <c r="Z305" s="772" t="b">
        <f t="shared" si="25"/>
        <v>0</v>
      </c>
    </row>
    <row r="306" spans="1:26" s="772" customFormat="1" ht="24.95" customHeight="1">
      <c r="B306" s="1988">
        <v>209</v>
      </c>
      <c r="C306" s="1989"/>
      <c r="D306" s="776" t="s">
        <v>98</v>
      </c>
      <c r="E306" s="816" t="s">
        <v>161</v>
      </c>
      <c r="F306" s="776"/>
      <c r="G306" s="777" t="s">
        <v>100</v>
      </c>
      <c r="H306" s="779" t="s">
        <v>303</v>
      </c>
      <c r="I306" s="779" t="s">
        <v>43</v>
      </c>
      <c r="J306" s="779" t="s">
        <v>85</v>
      </c>
      <c r="K306" s="779" t="s">
        <v>301</v>
      </c>
      <c r="L306" s="786">
        <v>2008</v>
      </c>
      <c r="M306" s="776" t="s">
        <v>43</v>
      </c>
      <c r="N306" s="776"/>
      <c r="O306" s="776" t="s">
        <v>45</v>
      </c>
      <c r="P306" s="1768">
        <v>1</v>
      </c>
      <c r="Q306" s="782">
        <v>2465000</v>
      </c>
      <c r="R306" s="776"/>
      <c r="S306" s="774">
        <f t="shared" si="26"/>
        <v>2465000</v>
      </c>
      <c r="T306" s="783" t="s">
        <v>1010</v>
      </c>
      <c r="U306" s="775">
        <v>1</v>
      </c>
      <c r="V306" s="784">
        <f t="shared" si="24"/>
        <v>2465000</v>
      </c>
      <c r="W306" s="775"/>
      <c r="X306" s="783" t="s">
        <v>1010</v>
      </c>
      <c r="Y306" s="1775">
        <f t="shared" si="27"/>
        <v>0</v>
      </c>
      <c r="Z306" s="772" t="b">
        <f t="shared" si="25"/>
        <v>1</v>
      </c>
    </row>
    <row r="307" spans="1:26" s="772" customFormat="1" ht="24.95" customHeight="1">
      <c r="B307" s="1988">
        <v>210</v>
      </c>
      <c r="C307" s="1989"/>
      <c r="D307" s="776" t="s">
        <v>201</v>
      </c>
      <c r="E307" s="816" t="s">
        <v>304</v>
      </c>
      <c r="F307" s="776"/>
      <c r="G307" s="777" t="s">
        <v>202</v>
      </c>
      <c r="H307" s="779" t="s">
        <v>185</v>
      </c>
      <c r="I307" s="779" t="s">
        <v>43</v>
      </c>
      <c r="J307" s="779" t="s">
        <v>43</v>
      </c>
      <c r="K307" s="779" t="s">
        <v>44</v>
      </c>
      <c r="L307" s="786">
        <v>2008</v>
      </c>
      <c r="M307" s="776" t="s">
        <v>43</v>
      </c>
      <c r="N307" s="776"/>
      <c r="O307" s="776" t="s">
        <v>45</v>
      </c>
      <c r="P307" s="1768">
        <v>3</v>
      </c>
      <c r="Q307" s="782">
        <v>10977939</v>
      </c>
      <c r="R307" s="778"/>
      <c r="S307" s="774">
        <f>Q307/P307</f>
        <v>3659313</v>
      </c>
      <c r="T307" s="783" t="s">
        <v>1020</v>
      </c>
      <c r="U307" s="775">
        <v>3</v>
      </c>
      <c r="V307" s="784">
        <f t="shared" si="24"/>
        <v>10977939</v>
      </c>
      <c r="W307" s="775"/>
      <c r="X307" s="783" t="s">
        <v>1020</v>
      </c>
      <c r="Y307" s="1775">
        <f t="shared" si="27"/>
        <v>0</v>
      </c>
      <c r="Z307" s="772" t="b">
        <f t="shared" si="25"/>
        <v>1</v>
      </c>
    </row>
    <row r="308" spans="1:26" s="772" customFormat="1" ht="24.95" customHeight="1">
      <c r="B308" s="1988">
        <v>211</v>
      </c>
      <c r="C308" s="1989"/>
      <c r="D308" s="776" t="s">
        <v>191</v>
      </c>
      <c r="E308" s="816" t="s">
        <v>163</v>
      </c>
      <c r="F308" s="776"/>
      <c r="G308" s="777" t="s">
        <v>192</v>
      </c>
      <c r="H308" s="779" t="s">
        <v>305</v>
      </c>
      <c r="I308" s="779" t="s">
        <v>43</v>
      </c>
      <c r="J308" s="779" t="s">
        <v>43</v>
      </c>
      <c r="K308" s="779" t="s">
        <v>301</v>
      </c>
      <c r="L308" s="786">
        <v>2008</v>
      </c>
      <c r="M308" s="776" t="s">
        <v>43</v>
      </c>
      <c r="N308" s="776"/>
      <c r="O308" s="776" t="s">
        <v>45</v>
      </c>
      <c r="P308" s="1768">
        <v>1</v>
      </c>
      <c r="Q308" s="782">
        <v>325000</v>
      </c>
      <c r="R308" s="776"/>
      <c r="S308" s="774">
        <f t="shared" si="26"/>
        <v>325000</v>
      </c>
      <c r="T308" s="783" t="s">
        <v>1002</v>
      </c>
      <c r="U308" s="775">
        <v>2</v>
      </c>
      <c r="V308" s="784">
        <f t="shared" si="24"/>
        <v>650000</v>
      </c>
      <c r="W308" s="775"/>
      <c r="X308" s="783" t="s">
        <v>1002</v>
      </c>
      <c r="Y308" s="1775">
        <f t="shared" si="27"/>
        <v>-1</v>
      </c>
      <c r="Z308" s="772" t="b">
        <f t="shared" si="25"/>
        <v>0</v>
      </c>
    </row>
    <row r="309" spans="1:26" s="772" customFormat="1" ht="24.95" customHeight="1">
      <c r="B309" s="1988">
        <v>212</v>
      </c>
      <c r="C309" s="1989"/>
      <c r="D309" s="776" t="s">
        <v>109</v>
      </c>
      <c r="E309" s="816" t="s">
        <v>306</v>
      </c>
      <c r="F309" s="776"/>
      <c r="G309" s="777" t="s">
        <v>111</v>
      </c>
      <c r="H309" s="778" t="s">
        <v>307</v>
      </c>
      <c r="I309" s="779" t="s">
        <v>43</v>
      </c>
      <c r="J309" s="779" t="s">
        <v>43</v>
      </c>
      <c r="K309" s="779" t="s">
        <v>44</v>
      </c>
      <c r="L309" s="786">
        <v>2008</v>
      </c>
      <c r="M309" s="776" t="s">
        <v>43</v>
      </c>
      <c r="N309" s="776"/>
      <c r="O309" s="776" t="s">
        <v>45</v>
      </c>
      <c r="P309" s="1768">
        <v>3</v>
      </c>
      <c r="Q309" s="782">
        <v>33000000</v>
      </c>
      <c r="R309" s="778"/>
      <c r="S309" s="774">
        <f t="shared" si="26"/>
        <v>11000000</v>
      </c>
      <c r="T309" s="783" t="s">
        <v>1066</v>
      </c>
      <c r="U309" s="775">
        <v>3</v>
      </c>
      <c r="V309" s="784">
        <f t="shared" si="24"/>
        <v>33000000</v>
      </c>
      <c r="W309" s="775"/>
      <c r="X309" s="783" t="s">
        <v>1066</v>
      </c>
      <c r="Y309" s="1775">
        <f t="shared" si="27"/>
        <v>0</v>
      </c>
      <c r="Z309" s="772" t="b">
        <f t="shared" si="25"/>
        <v>1</v>
      </c>
    </row>
    <row r="310" spans="1:26" s="772" customFormat="1" ht="24.95" customHeight="1">
      <c r="B310" s="1988">
        <v>213</v>
      </c>
      <c r="C310" s="1989"/>
      <c r="D310" s="776" t="s">
        <v>308</v>
      </c>
      <c r="E310" s="816" t="s">
        <v>47</v>
      </c>
      <c r="F310" s="776"/>
      <c r="G310" s="777" t="s">
        <v>309</v>
      </c>
      <c r="H310" s="779" t="s">
        <v>42</v>
      </c>
      <c r="I310" s="779" t="s">
        <v>43</v>
      </c>
      <c r="J310" s="779" t="s">
        <v>89</v>
      </c>
      <c r="K310" s="779" t="s">
        <v>301</v>
      </c>
      <c r="L310" s="786">
        <v>2008</v>
      </c>
      <c r="M310" s="776" t="s">
        <v>43</v>
      </c>
      <c r="N310" s="776"/>
      <c r="O310" s="776" t="s">
        <v>45</v>
      </c>
      <c r="P310" s="1768">
        <v>1</v>
      </c>
      <c r="Q310" s="782">
        <v>12795000</v>
      </c>
      <c r="R310" s="776"/>
      <c r="S310" s="774">
        <f t="shared" si="26"/>
        <v>12795000</v>
      </c>
      <c r="T310" s="783" t="s">
        <v>941</v>
      </c>
      <c r="U310" s="775">
        <v>1</v>
      </c>
      <c r="V310" s="784">
        <f t="shared" si="24"/>
        <v>12795000</v>
      </c>
      <c r="W310" s="775"/>
      <c r="X310" s="783" t="s">
        <v>941</v>
      </c>
      <c r="Y310" s="1775">
        <f t="shared" si="27"/>
        <v>0</v>
      </c>
      <c r="Z310" s="772" t="b">
        <f t="shared" si="25"/>
        <v>1</v>
      </c>
    </row>
    <row r="311" spans="1:26" s="772" customFormat="1" ht="24.95" customHeight="1">
      <c r="B311" s="1988">
        <v>214</v>
      </c>
      <c r="C311" s="1989"/>
      <c r="D311" s="776" t="s">
        <v>259</v>
      </c>
      <c r="E311" s="816" t="s">
        <v>58</v>
      </c>
      <c r="F311" s="776"/>
      <c r="G311" s="777" t="s">
        <v>260</v>
      </c>
      <c r="H311" s="779" t="s">
        <v>310</v>
      </c>
      <c r="I311" s="779" t="s">
        <v>43</v>
      </c>
      <c r="J311" s="779" t="s">
        <v>43</v>
      </c>
      <c r="K311" s="779" t="s">
        <v>44</v>
      </c>
      <c r="L311" s="786">
        <v>2008</v>
      </c>
      <c r="M311" s="776" t="s">
        <v>43</v>
      </c>
      <c r="N311" s="776"/>
      <c r="O311" s="776" t="s">
        <v>45</v>
      </c>
      <c r="P311" s="1768">
        <v>1</v>
      </c>
      <c r="Q311" s="782">
        <v>2974643</v>
      </c>
      <c r="R311" s="776"/>
      <c r="S311" s="774">
        <f t="shared" si="26"/>
        <v>2974643</v>
      </c>
      <c r="T311" s="783" t="s">
        <v>1040</v>
      </c>
      <c r="U311" s="775">
        <v>1</v>
      </c>
      <c r="V311" s="784">
        <f t="shared" si="24"/>
        <v>2974643</v>
      </c>
      <c r="W311" s="775"/>
      <c r="X311" s="783" t="s">
        <v>1040</v>
      </c>
      <c r="Y311" s="1775">
        <f>P311-U311</f>
        <v>0</v>
      </c>
      <c r="Z311" s="772" t="b">
        <f t="shared" si="25"/>
        <v>1</v>
      </c>
    </row>
    <row r="312" spans="1:26" s="194" customFormat="1" ht="20.100000000000001" customHeight="1">
      <c r="B312" s="1988">
        <v>215</v>
      </c>
      <c r="C312" s="1989"/>
      <c r="D312" s="897" t="s">
        <v>98</v>
      </c>
      <c r="E312" s="1009" t="s">
        <v>99</v>
      </c>
      <c r="F312" s="132"/>
      <c r="G312" s="860" t="s">
        <v>100</v>
      </c>
      <c r="H312" s="901" t="s">
        <v>101</v>
      </c>
      <c r="I312" s="898" t="s">
        <v>43</v>
      </c>
      <c r="J312" s="898" t="s">
        <v>43</v>
      </c>
      <c r="K312" s="898" t="s">
        <v>44</v>
      </c>
      <c r="L312" s="955">
        <v>2009</v>
      </c>
      <c r="M312" s="132" t="s">
        <v>43</v>
      </c>
      <c r="N312" s="132"/>
      <c r="O312" s="132" t="s">
        <v>45</v>
      </c>
      <c r="P312" s="1774">
        <v>1</v>
      </c>
      <c r="Q312" s="1581">
        <v>16720000</v>
      </c>
      <c r="R312" s="132"/>
      <c r="S312" s="1828">
        <f t="shared" si="26"/>
        <v>16720000</v>
      </c>
      <c r="U312" s="1774">
        <v>1</v>
      </c>
      <c r="V312" s="1581">
        <v>16720000</v>
      </c>
      <c r="X312" s="194" t="s">
        <v>1275</v>
      </c>
    </row>
    <row r="313" spans="1:26" s="772" customFormat="1" ht="24.95" customHeight="1">
      <c r="B313" s="1988">
        <v>216</v>
      </c>
      <c r="C313" s="1989"/>
      <c r="D313" s="776" t="s">
        <v>70</v>
      </c>
      <c r="E313" s="816" t="s">
        <v>47</v>
      </c>
      <c r="F313" s="776"/>
      <c r="G313" s="777" t="s">
        <v>71</v>
      </c>
      <c r="H313" s="779" t="s">
        <v>72</v>
      </c>
      <c r="I313" s="779" t="s">
        <v>43</v>
      </c>
      <c r="J313" s="779" t="s">
        <v>43</v>
      </c>
      <c r="K313" s="779" t="s">
        <v>44</v>
      </c>
      <c r="L313" s="786">
        <v>2009</v>
      </c>
      <c r="M313" s="776" t="s">
        <v>73</v>
      </c>
      <c r="N313" s="776"/>
      <c r="O313" s="776" t="s">
        <v>45</v>
      </c>
      <c r="P313" s="1768">
        <v>1</v>
      </c>
      <c r="Q313" s="782">
        <v>4867500</v>
      </c>
      <c r="R313" s="776"/>
      <c r="S313" s="774">
        <f t="shared" si="26"/>
        <v>4867500</v>
      </c>
      <c r="T313" s="783" t="s">
        <v>967</v>
      </c>
      <c r="U313" s="775">
        <v>1</v>
      </c>
      <c r="V313" s="784">
        <f t="shared" si="24"/>
        <v>4867500</v>
      </c>
      <c r="W313" s="775"/>
      <c r="X313" s="783" t="s">
        <v>967</v>
      </c>
      <c r="Y313" s="1775">
        <f t="shared" si="27"/>
        <v>0</v>
      </c>
      <c r="Z313" s="772" t="b">
        <f t="shared" si="25"/>
        <v>1</v>
      </c>
    </row>
    <row r="314" spans="1:26" s="772" customFormat="1" ht="24.95" customHeight="1">
      <c r="B314" s="1988">
        <v>217</v>
      </c>
      <c r="C314" s="1989"/>
      <c r="D314" s="776" t="s">
        <v>74</v>
      </c>
      <c r="E314" s="816" t="s">
        <v>75</v>
      </c>
      <c r="F314" s="776"/>
      <c r="G314" s="777" t="s">
        <v>76</v>
      </c>
      <c r="H314" s="779" t="s">
        <v>42</v>
      </c>
      <c r="I314" s="779" t="s">
        <v>43</v>
      </c>
      <c r="J314" s="779" t="s">
        <v>43</v>
      </c>
      <c r="K314" s="779" t="s">
        <v>44</v>
      </c>
      <c r="L314" s="786">
        <v>2009</v>
      </c>
      <c r="M314" s="776" t="s">
        <v>43</v>
      </c>
      <c r="N314" s="776"/>
      <c r="O314" s="776" t="s">
        <v>45</v>
      </c>
      <c r="P314" s="1768">
        <v>1</v>
      </c>
      <c r="Q314" s="782">
        <v>10175000</v>
      </c>
      <c r="R314" s="776"/>
      <c r="S314" s="774">
        <f t="shared" si="26"/>
        <v>10175000</v>
      </c>
      <c r="T314" s="783" t="s">
        <v>929</v>
      </c>
      <c r="U314" s="775">
        <v>1</v>
      </c>
      <c r="V314" s="784">
        <f t="shared" si="24"/>
        <v>10175000</v>
      </c>
      <c r="W314" s="775"/>
      <c r="X314" s="783" t="s">
        <v>929</v>
      </c>
      <c r="Y314" s="1775">
        <f t="shared" si="27"/>
        <v>0</v>
      </c>
      <c r="Z314" s="772" t="b">
        <f t="shared" si="25"/>
        <v>1</v>
      </c>
    </row>
    <row r="315" spans="1:26" s="772" customFormat="1" ht="24.95" customHeight="1">
      <c r="B315" s="1988">
        <v>218</v>
      </c>
      <c r="C315" s="1989"/>
      <c r="D315" s="776" t="s">
        <v>77</v>
      </c>
      <c r="E315" s="816" t="s">
        <v>78</v>
      </c>
      <c r="F315" s="776"/>
      <c r="G315" s="777" t="s">
        <v>79</v>
      </c>
      <c r="H315" s="779" t="s">
        <v>80</v>
      </c>
      <c r="I315" s="779" t="s">
        <v>43</v>
      </c>
      <c r="J315" s="779" t="s">
        <v>81</v>
      </c>
      <c r="K315" s="779" t="s">
        <v>44</v>
      </c>
      <c r="L315" s="786">
        <v>2009</v>
      </c>
      <c r="M315" s="776" t="s">
        <v>43</v>
      </c>
      <c r="N315" s="776"/>
      <c r="O315" s="776" t="s">
        <v>45</v>
      </c>
      <c r="P315" s="1768">
        <v>2</v>
      </c>
      <c r="Q315" s="782">
        <v>6600000</v>
      </c>
      <c r="R315" s="778"/>
      <c r="S315" s="774">
        <f t="shared" si="26"/>
        <v>3300000</v>
      </c>
      <c r="T315" s="783" t="s">
        <v>942</v>
      </c>
      <c r="U315" s="775">
        <v>2</v>
      </c>
      <c r="V315" s="784">
        <f t="shared" si="24"/>
        <v>6600000</v>
      </c>
      <c r="W315" s="775"/>
      <c r="X315" s="783" t="s">
        <v>942</v>
      </c>
      <c r="Y315" s="1775">
        <f t="shared" si="27"/>
        <v>0</v>
      </c>
      <c r="Z315" s="772" t="b">
        <f t="shared" si="25"/>
        <v>1</v>
      </c>
    </row>
    <row r="316" spans="1:26" s="1781" customFormat="1" ht="24.95" customHeight="1">
      <c r="B316" s="2038">
        <v>219</v>
      </c>
      <c r="C316" s="2039"/>
      <c r="D316" s="1796" t="s">
        <v>82</v>
      </c>
      <c r="E316" s="1795" t="s">
        <v>47</v>
      </c>
      <c r="F316" s="1796"/>
      <c r="G316" s="1797" t="s">
        <v>83</v>
      </c>
      <c r="H316" s="1804" t="s">
        <v>84</v>
      </c>
      <c r="I316" s="1798" t="s">
        <v>43</v>
      </c>
      <c r="J316" s="1798" t="s">
        <v>85</v>
      </c>
      <c r="K316" s="1798" t="s">
        <v>44</v>
      </c>
      <c r="L316" s="1805">
        <v>2009</v>
      </c>
      <c r="M316" s="1796" t="s">
        <v>86</v>
      </c>
      <c r="N316" s="1796"/>
      <c r="O316" s="1796" t="s">
        <v>345</v>
      </c>
      <c r="P316" s="1800">
        <v>1</v>
      </c>
      <c r="Q316" s="1801">
        <v>7661500</v>
      </c>
      <c r="R316" s="1796"/>
      <c r="S316" s="1791">
        <f t="shared" si="26"/>
        <v>7661500</v>
      </c>
      <c r="T316" s="1802" t="s">
        <v>963</v>
      </c>
      <c r="U316" s="1794">
        <v>1</v>
      </c>
      <c r="V316" s="1755">
        <f t="shared" si="24"/>
        <v>7661500</v>
      </c>
      <c r="W316" s="1794"/>
      <c r="X316" s="1802" t="s">
        <v>963</v>
      </c>
      <c r="Y316" s="1803">
        <f t="shared" si="27"/>
        <v>0</v>
      </c>
      <c r="Z316" s="1781" t="b">
        <f t="shared" si="25"/>
        <v>1</v>
      </c>
    </row>
    <row r="317" spans="1:26" s="1826" customFormat="1" ht="24.95" customHeight="1">
      <c r="B317" s="1988">
        <v>220</v>
      </c>
      <c r="C317" s="1989"/>
      <c r="D317" s="776" t="s">
        <v>87</v>
      </c>
      <c r="E317" s="816" t="s">
        <v>40</v>
      </c>
      <c r="F317" s="776"/>
      <c r="G317" s="777" t="s">
        <v>88</v>
      </c>
      <c r="H317" s="779" t="s">
        <v>42</v>
      </c>
      <c r="I317" s="779" t="s">
        <v>43</v>
      </c>
      <c r="J317" s="779" t="s">
        <v>89</v>
      </c>
      <c r="K317" s="779" t="s">
        <v>44</v>
      </c>
      <c r="L317" s="786">
        <v>2009</v>
      </c>
      <c r="M317" s="776" t="s">
        <v>43</v>
      </c>
      <c r="N317" s="776"/>
      <c r="O317" s="776" t="s">
        <v>45</v>
      </c>
      <c r="P317" s="1768">
        <v>8</v>
      </c>
      <c r="Q317" s="782">
        <v>8712000</v>
      </c>
      <c r="R317" s="778"/>
      <c r="S317" s="774">
        <f t="shared" si="26"/>
        <v>1089000</v>
      </c>
      <c r="T317" s="783" t="s">
        <v>1065</v>
      </c>
      <c r="U317" s="775">
        <v>8</v>
      </c>
      <c r="V317" s="784">
        <f t="shared" si="24"/>
        <v>8712000</v>
      </c>
      <c r="W317" s="1825"/>
      <c r="X317" s="783" t="s">
        <v>1065</v>
      </c>
      <c r="Y317" s="1775">
        <f t="shared" si="27"/>
        <v>0</v>
      </c>
      <c r="Z317" s="772" t="b">
        <f t="shared" si="25"/>
        <v>1</v>
      </c>
    </row>
    <row r="318" spans="1:26" s="772" customFormat="1" ht="24.95" customHeight="1">
      <c r="B318" s="1988">
        <v>221</v>
      </c>
      <c r="C318" s="1989"/>
      <c r="D318" s="776" t="s">
        <v>90</v>
      </c>
      <c r="E318" s="816" t="s">
        <v>91</v>
      </c>
      <c r="F318" s="776"/>
      <c r="G318" s="777" t="s">
        <v>92</v>
      </c>
      <c r="H318" s="1722" t="s">
        <v>93</v>
      </c>
      <c r="I318" s="779" t="s">
        <v>43</v>
      </c>
      <c r="J318" s="779" t="s">
        <v>85</v>
      </c>
      <c r="K318" s="779" t="s">
        <v>44</v>
      </c>
      <c r="L318" s="786">
        <v>2009</v>
      </c>
      <c r="M318" s="776" t="s">
        <v>43</v>
      </c>
      <c r="N318" s="776"/>
      <c r="O318" s="776" t="s">
        <v>45</v>
      </c>
      <c r="P318" s="1768">
        <v>19</v>
      </c>
      <c r="Q318" s="782">
        <v>7106000</v>
      </c>
      <c r="R318" s="778"/>
      <c r="S318" s="774">
        <f t="shared" si="26"/>
        <v>374000</v>
      </c>
      <c r="T318" s="783" t="s">
        <v>1003</v>
      </c>
      <c r="U318" s="775">
        <v>19</v>
      </c>
      <c r="V318" s="784">
        <f t="shared" si="24"/>
        <v>7106000</v>
      </c>
      <c r="W318" s="784"/>
      <c r="X318" s="783" t="s">
        <v>1003</v>
      </c>
      <c r="Y318" s="1775">
        <f t="shared" si="27"/>
        <v>0</v>
      </c>
      <c r="Z318" s="772" t="b">
        <f t="shared" si="25"/>
        <v>1</v>
      </c>
    </row>
    <row r="319" spans="1:26" s="805" customFormat="1" ht="24.95" customHeight="1">
      <c r="A319" s="787"/>
      <c r="B319" s="788"/>
      <c r="C319" s="788"/>
      <c r="D319" s="789"/>
      <c r="E319" s="1679"/>
      <c r="F319" s="789"/>
      <c r="G319" s="790"/>
      <c r="H319" s="791"/>
      <c r="I319" s="791"/>
      <c r="J319" s="791"/>
      <c r="K319" s="791"/>
      <c r="L319" s="804"/>
      <c r="M319" s="2032" t="s">
        <v>1082</v>
      </c>
      <c r="N319" s="2033"/>
      <c r="O319" s="2034"/>
      <c r="P319" s="1806">
        <f>SUM(P297:P318)</f>
        <v>599</v>
      </c>
      <c r="Q319" s="1756">
        <f>SUM(Q297:Q318)</f>
        <v>1113710373</v>
      </c>
      <c r="R319" s="1807"/>
      <c r="S319" s="795"/>
      <c r="T319" s="1808" t="s">
        <v>1082</v>
      </c>
      <c r="U319" s="1806">
        <f>SUM(U297:U318)</f>
        <v>614</v>
      </c>
      <c r="V319" s="1756">
        <f>SUM(V297:V318)</f>
        <v>1118986999</v>
      </c>
      <c r="X319" s="1808" t="s">
        <v>1082</v>
      </c>
      <c r="Y319" s="797"/>
      <c r="Z319" s="787"/>
    </row>
    <row r="320" spans="1:26" s="772" customFormat="1" ht="11.25" customHeight="1">
      <c r="B320" s="806"/>
      <c r="C320" s="806"/>
      <c r="E320" s="816"/>
      <c r="G320" s="807"/>
      <c r="H320" s="808"/>
      <c r="I320" s="808"/>
      <c r="J320" s="808"/>
      <c r="K320" s="808"/>
      <c r="L320" s="809"/>
      <c r="P320" s="806"/>
      <c r="Q320" s="810"/>
      <c r="S320" s="774"/>
      <c r="T320" s="808"/>
      <c r="V320" s="774"/>
      <c r="X320" s="808"/>
      <c r="Y320" s="806"/>
    </row>
    <row r="321" spans="1:27" s="764" customFormat="1" ht="17.25" customHeight="1">
      <c r="A321" s="1545"/>
      <c r="B321" s="2046" t="s">
        <v>10</v>
      </c>
      <c r="C321" s="2046"/>
      <c r="D321" s="2046"/>
      <c r="E321" s="2046"/>
      <c r="F321" s="2046"/>
      <c r="G321" s="2046" t="s">
        <v>11</v>
      </c>
      <c r="H321" s="2046"/>
      <c r="I321" s="2046"/>
      <c r="J321" s="2046" t="s">
        <v>15</v>
      </c>
      <c r="K321" s="2046" t="s">
        <v>13</v>
      </c>
      <c r="L321" s="2046" t="s">
        <v>700</v>
      </c>
      <c r="M321" s="2046" t="s">
        <v>701</v>
      </c>
      <c r="N321" s="2046" t="s">
        <v>16</v>
      </c>
      <c r="O321" s="2046" t="s">
        <v>702</v>
      </c>
      <c r="P321" s="2046" t="s">
        <v>12</v>
      </c>
      <c r="Q321" s="2046"/>
      <c r="R321" s="2046" t="s">
        <v>17</v>
      </c>
      <c r="S321" s="763"/>
      <c r="T321" s="2046" t="s">
        <v>1022</v>
      </c>
      <c r="U321" s="2053" t="s">
        <v>1023</v>
      </c>
      <c r="V321" s="2056" t="s">
        <v>1081</v>
      </c>
      <c r="W321" s="2053" t="s">
        <v>732</v>
      </c>
      <c r="X321" s="2046" t="s">
        <v>1022</v>
      </c>
      <c r="Y321" s="2056" t="s">
        <v>1025</v>
      </c>
      <c r="Z321" s="1545"/>
      <c r="AA321" s="1545"/>
    </row>
    <row r="322" spans="1:27" s="764" customFormat="1" ht="29.25" customHeight="1">
      <c r="A322" s="1545"/>
      <c r="B322" s="2046" t="s">
        <v>18</v>
      </c>
      <c r="C322" s="2046"/>
      <c r="D322" s="2046" t="s">
        <v>19</v>
      </c>
      <c r="E322" s="2046" t="s">
        <v>20</v>
      </c>
      <c r="F322" s="2046"/>
      <c r="G322" s="2046" t="s">
        <v>21</v>
      </c>
      <c r="H322" s="2046" t="s">
        <v>14</v>
      </c>
      <c r="I322" s="2046" t="s">
        <v>505</v>
      </c>
      <c r="J322" s="2046"/>
      <c r="K322" s="2046"/>
      <c r="L322" s="2046"/>
      <c r="M322" s="2046"/>
      <c r="N322" s="2046"/>
      <c r="O322" s="2046"/>
      <c r="P322" s="2046"/>
      <c r="Q322" s="2046"/>
      <c r="R322" s="2046"/>
      <c r="S322" s="763"/>
      <c r="T322" s="2046"/>
      <c r="U322" s="2053"/>
      <c r="V322" s="2057"/>
      <c r="W322" s="2053"/>
      <c r="X322" s="2046"/>
      <c r="Y322" s="2057"/>
      <c r="Z322" s="1545"/>
      <c r="AA322" s="1545"/>
    </row>
    <row r="323" spans="1:27" s="764" customFormat="1" ht="29.25" customHeight="1">
      <c r="A323" s="1545"/>
      <c r="B323" s="2046"/>
      <c r="C323" s="2046"/>
      <c r="D323" s="2046"/>
      <c r="E323" s="2046"/>
      <c r="F323" s="2046"/>
      <c r="G323" s="2046"/>
      <c r="H323" s="2046"/>
      <c r="I323" s="2046"/>
      <c r="J323" s="2046"/>
      <c r="K323" s="2046"/>
      <c r="L323" s="2046"/>
      <c r="M323" s="2046"/>
      <c r="N323" s="2046"/>
      <c r="O323" s="2046"/>
      <c r="P323" s="1776" t="s">
        <v>22</v>
      </c>
      <c r="Q323" s="1752" t="s">
        <v>23</v>
      </c>
      <c r="R323" s="2046"/>
      <c r="S323" s="763"/>
      <c r="T323" s="2046"/>
      <c r="U323" s="2053"/>
      <c r="V323" s="2058"/>
      <c r="W323" s="2053"/>
      <c r="X323" s="2046"/>
      <c r="Y323" s="2058"/>
      <c r="Z323" s="1545"/>
      <c r="AA323" s="1545"/>
    </row>
    <row r="324" spans="1:27" s="764" customFormat="1" ht="12.75" customHeight="1">
      <c r="A324" s="1545"/>
      <c r="B324" s="2030" t="s">
        <v>24</v>
      </c>
      <c r="C324" s="2031"/>
      <c r="D324" s="1777" t="s">
        <v>25</v>
      </c>
      <c r="E324" s="2030" t="s">
        <v>26</v>
      </c>
      <c r="F324" s="2031"/>
      <c r="G324" s="1776" t="s">
        <v>27</v>
      </c>
      <c r="H324" s="1776" t="s">
        <v>28</v>
      </c>
      <c r="I324" s="1776" t="s">
        <v>29</v>
      </c>
      <c r="J324" s="1776" t="s">
        <v>30</v>
      </c>
      <c r="K324" s="1776" t="s">
        <v>31</v>
      </c>
      <c r="L324" s="1776" t="s">
        <v>32</v>
      </c>
      <c r="M324" s="1776" t="s">
        <v>33</v>
      </c>
      <c r="N324" s="1776" t="s">
        <v>34</v>
      </c>
      <c r="O324" s="1776" t="s">
        <v>35</v>
      </c>
      <c r="P324" s="1776" t="s">
        <v>36</v>
      </c>
      <c r="Q324" s="1752" t="s">
        <v>37</v>
      </c>
      <c r="R324" s="1776" t="s">
        <v>38</v>
      </c>
      <c r="S324" s="763"/>
      <c r="T324" s="1778"/>
      <c r="U324" s="1753"/>
      <c r="V324" s="1753"/>
      <c r="W324" s="1753"/>
      <c r="X324" s="1778"/>
      <c r="Y324" s="1753"/>
      <c r="Z324" s="1545"/>
      <c r="AA324" s="1545"/>
    </row>
    <row r="325" spans="1:27" s="764" customFormat="1" ht="4.5" customHeight="1">
      <c r="A325" s="1545"/>
      <c r="B325" s="2016"/>
      <c r="C325" s="2017"/>
      <c r="D325" s="2017"/>
      <c r="E325" s="2017"/>
      <c r="F325" s="2017"/>
      <c r="G325" s="2017"/>
      <c r="H325" s="2017"/>
      <c r="I325" s="2017"/>
      <c r="J325" s="2017"/>
      <c r="K325" s="2017"/>
      <c r="L325" s="2017"/>
      <c r="M325" s="2017"/>
      <c r="N325" s="2017"/>
      <c r="O325" s="2017"/>
      <c r="P325" s="2017"/>
      <c r="Q325" s="2017"/>
      <c r="R325" s="2018"/>
      <c r="S325" s="763"/>
      <c r="T325" s="768"/>
      <c r="U325" s="769"/>
      <c r="V325" s="769"/>
      <c r="W325" s="770"/>
      <c r="X325" s="768"/>
      <c r="Y325" s="771"/>
      <c r="Z325" s="1545"/>
      <c r="AA325" s="1545"/>
    </row>
    <row r="326" spans="1:27" s="764" customFormat="1" ht="26.25" customHeight="1">
      <c r="A326" s="1545"/>
      <c r="B326" s="1771"/>
      <c r="C326" s="1772"/>
      <c r="D326" s="800"/>
      <c r="E326" s="1680"/>
      <c r="F326" s="800"/>
      <c r="G326" s="800"/>
      <c r="H326" s="800"/>
      <c r="I326" s="800"/>
      <c r="J326" s="800"/>
      <c r="K326" s="800"/>
      <c r="L326" s="800"/>
      <c r="M326" s="2035" t="s">
        <v>1086</v>
      </c>
      <c r="N326" s="2036"/>
      <c r="O326" s="2037"/>
      <c r="P326" s="1809">
        <f>P319</f>
        <v>599</v>
      </c>
      <c r="Q326" s="1757">
        <f>Q319</f>
        <v>1113710373</v>
      </c>
      <c r="R326" s="1810"/>
      <c r="S326" s="802"/>
      <c r="T326" s="1811" t="s">
        <v>1086</v>
      </c>
      <c r="U326" s="1809">
        <f>U319</f>
        <v>614</v>
      </c>
      <c r="V326" s="1757">
        <f>V319</f>
        <v>1118986999</v>
      </c>
      <c r="W326" s="776"/>
      <c r="X326" s="1811" t="s">
        <v>1086</v>
      </c>
      <c r="Y326" s="775"/>
      <c r="Z326" s="1545"/>
      <c r="AA326" s="1545"/>
    </row>
    <row r="327" spans="1:27" s="772" customFormat="1" ht="24.95" customHeight="1">
      <c r="B327" s="1988">
        <v>222</v>
      </c>
      <c r="C327" s="1989"/>
      <c r="D327" s="776" t="s">
        <v>94</v>
      </c>
      <c r="E327" s="816" t="s">
        <v>55</v>
      </c>
      <c r="F327" s="776"/>
      <c r="G327" s="777" t="s">
        <v>95</v>
      </c>
      <c r="H327" s="1722" t="s">
        <v>42</v>
      </c>
      <c r="I327" s="779" t="s">
        <v>43</v>
      </c>
      <c r="J327" s="779" t="s">
        <v>43</v>
      </c>
      <c r="K327" s="779" t="s">
        <v>44</v>
      </c>
      <c r="L327" s="786">
        <v>2009</v>
      </c>
      <c r="M327" s="776" t="s">
        <v>43</v>
      </c>
      <c r="N327" s="776"/>
      <c r="O327" s="776" t="s">
        <v>45</v>
      </c>
      <c r="P327" s="1768">
        <v>2</v>
      </c>
      <c r="Q327" s="782">
        <v>1739000</v>
      </c>
      <c r="R327" s="778"/>
      <c r="S327" s="774">
        <f t="shared" si="26"/>
        <v>869500</v>
      </c>
      <c r="T327" s="783" t="s">
        <v>1011</v>
      </c>
      <c r="U327" s="775">
        <v>2</v>
      </c>
      <c r="V327" s="784">
        <f t="shared" si="24"/>
        <v>1739000</v>
      </c>
      <c r="W327" s="775"/>
      <c r="X327" s="783" t="s">
        <v>1011</v>
      </c>
      <c r="Y327" s="1775">
        <f t="shared" si="27"/>
        <v>0</v>
      </c>
      <c r="Z327" s="772" t="b">
        <f t="shared" si="25"/>
        <v>1</v>
      </c>
    </row>
    <row r="328" spans="1:27" s="772" customFormat="1" ht="24.95" customHeight="1">
      <c r="B328" s="1988">
        <v>223</v>
      </c>
      <c r="C328" s="1989"/>
      <c r="D328" s="776" t="s">
        <v>96</v>
      </c>
      <c r="E328" s="816" t="s">
        <v>55</v>
      </c>
      <c r="F328" s="776"/>
      <c r="G328" s="777" t="s">
        <v>97</v>
      </c>
      <c r="H328" s="779" t="s">
        <v>42</v>
      </c>
      <c r="I328" s="779" t="s">
        <v>43</v>
      </c>
      <c r="J328" s="779" t="s">
        <v>43</v>
      </c>
      <c r="K328" s="779" t="s">
        <v>44</v>
      </c>
      <c r="L328" s="786">
        <v>2009</v>
      </c>
      <c r="M328" s="776" t="s">
        <v>43</v>
      </c>
      <c r="N328" s="776"/>
      <c r="O328" s="776" t="s">
        <v>45</v>
      </c>
      <c r="P328" s="1768">
        <v>2</v>
      </c>
      <c r="Q328" s="782">
        <v>3926000</v>
      </c>
      <c r="R328" s="778"/>
      <c r="S328" s="774">
        <f>Q328/P328</f>
        <v>1963000</v>
      </c>
      <c r="T328" s="783" t="s">
        <v>952</v>
      </c>
      <c r="U328" s="775">
        <v>2</v>
      </c>
      <c r="V328" s="784">
        <f t="shared" si="24"/>
        <v>3926000</v>
      </c>
      <c r="W328" s="784"/>
      <c r="X328" s="783" t="s">
        <v>952</v>
      </c>
      <c r="Y328" s="1775">
        <f>P328-U328</f>
        <v>0</v>
      </c>
      <c r="Z328" s="772" t="b">
        <f t="shared" si="25"/>
        <v>1</v>
      </c>
    </row>
    <row r="329" spans="1:27" s="772" customFormat="1" ht="24.95" customHeight="1">
      <c r="B329" s="1988">
        <v>224</v>
      </c>
      <c r="C329" s="1989"/>
      <c r="D329" s="776" t="s">
        <v>102</v>
      </c>
      <c r="E329" s="816" t="s">
        <v>103</v>
      </c>
      <c r="F329" s="776"/>
      <c r="G329" s="777" t="s">
        <v>104</v>
      </c>
      <c r="H329" s="779" t="s">
        <v>105</v>
      </c>
      <c r="I329" s="779" t="s">
        <v>43</v>
      </c>
      <c r="J329" s="779" t="s">
        <v>43</v>
      </c>
      <c r="K329" s="779" t="s">
        <v>44</v>
      </c>
      <c r="L329" s="786">
        <v>2009</v>
      </c>
      <c r="M329" s="776" t="s">
        <v>43</v>
      </c>
      <c r="N329" s="776"/>
      <c r="O329" s="776" t="s">
        <v>45</v>
      </c>
      <c r="P329" s="1768">
        <v>1</v>
      </c>
      <c r="Q329" s="782">
        <v>6380000</v>
      </c>
      <c r="R329" s="778"/>
      <c r="S329" s="774">
        <f t="shared" si="26"/>
        <v>6380000</v>
      </c>
      <c r="T329" s="783" t="s">
        <v>1028</v>
      </c>
      <c r="U329" s="775">
        <v>1</v>
      </c>
      <c r="V329" s="784">
        <f t="shared" si="24"/>
        <v>6380000</v>
      </c>
      <c r="W329" s="775"/>
      <c r="X329" s="783" t="s">
        <v>1028</v>
      </c>
      <c r="Y329" s="1775">
        <f t="shared" si="27"/>
        <v>0</v>
      </c>
      <c r="Z329" s="772" t="b">
        <f t="shared" si="25"/>
        <v>1</v>
      </c>
    </row>
    <row r="330" spans="1:27" s="772" customFormat="1" ht="24.95" customHeight="1">
      <c r="B330" s="1988">
        <v>225</v>
      </c>
      <c r="C330" s="1989"/>
      <c r="D330" s="776" t="s">
        <v>106</v>
      </c>
      <c r="E330" s="816" t="s">
        <v>55</v>
      </c>
      <c r="F330" s="776"/>
      <c r="G330" s="777" t="s">
        <v>107</v>
      </c>
      <c r="H330" s="778" t="s">
        <v>108</v>
      </c>
      <c r="I330" s="779" t="s">
        <v>43</v>
      </c>
      <c r="J330" s="779" t="s">
        <v>43</v>
      </c>
      <c r="K330" s="779" t="s">
        <v>44</v>
      </c>
      <c r="L330" s="786">
        <v>2009</v>
      </c>
      <c r="M330" s="776" t="s">
        <v>43</v>
      </c>
      <c r="N330" s="776"/>
      <c r="O330" s="776" t="s">
        <v>45</v>
      </c>
      <c r="P330" s="1768">
        <v>2</v>
      </c>
      <c r="Q330" s="782">
        <v>4114000</v>
      </c>
      <c r="R330" s="778"/>
      <c r="S330" s="774">
        <f t="shared" si="26"/>
        <v>2057000</v>
      </c>
      <c r="T330" s="783" t="s">
        <v>969</v>
      </c>
      <c r="U330" s="775">
        <v>2</v>
      </c>
      <c r="V330" s="784">
        <f t="shared" si="24"/>
        <v>4114000</v>
      </c>
      <c r="W330" s="775"/>
      <c r="X330" s="783" t="s">
        <v>969</v>
      </c>
      <c r="Y330" s="1775">
        <f t="shared" si="27"/>
        <v>0</v>
      </c>
      <c r="Z330" s="772" t="b">
        <f t="shared" si="25"/>
        <v>1</v>
      </c>
    </row>
    <row r="331" spans="1:27" s="772" customFormat="1" ht="24.95" customHeight="1">
      <c r="B331" s="1988">
        <v>226</v>
      </c>
      <c r="C331" s="1989"/>
      <c r="D331" s="776" t="s">
        <v>109</v>
      </c>
      <c r="E331" s="816" t="s">
        <v>110</v>
      </c>
      <c r="F331" s="776"/>
      <c r="G331" s="777" t="s">
        <v>111</v>
      </c>
      <c r="H331" s="778" t="s">
        <v>112</v>
      </c>
      <c r="I331" s="779" t="s">
        <v>43</v>
      </c>
      <c r="J331" s="779" t="s">
        <v>43</v>
      </c>
      <c r="K331" s="779" t="s">
        <v>44</v>
      </c>
      <c r="L331" s="786">
        <v>2009</v>
      </c>
      <c r="M331" s="776" t="s">
        <v>43</v>
      </c>
      <c r="N331" s="776"/>
      <c r="O331" s="776" t="s">
        <v>45</v>
      </c>
      <c r="P331" s="1768">
        <v>3</v>
      </c>
      <c r="Q331" s="782">
        <v>31680000</v>
      </c>
      <c r="R331" s="778"/>
      <c r="S331" s="774">
        <f t="shared" si="26"/>
        <v>10560000</v>
      </c>
      <c r="T331" s="803" t="s">
        <v>1064</v>
      </c>
      <c r="U331" s="775">
        <v>3</v>
      </c>
      <c r="V331" s="784">
        <f t="shared" si="24"/>
        <v>31680000</v>
      </c>
      <c r="W331" s="775"/>
      <c r="X331" s="803" t="s">
        <v>1064</v>
      </c>
      <c r="Y331" s="1775">
        <f t="shared" si="27"/>
        <v>0</v>
      </c>
      <c r="Z331" s="772" t="b">
        <f t="shared" si="25"/>
        <v>1</v>
      </c>
    </row>
    <row r="332" spans="1:27" s="772" customFormat="1" ht="24.95" customHeight="1">
      <c r="B332" s="1988">
        <v>227</v>
      </c>
      <c r="C332" s="1989"/>
      <c r="D332" s="776" t="s">
        <v>113</v>
      </c>
      <c r="E332" s="816" t="s">
        <v>75</v>
      </c>
      <c r="F332" s="776"/>
      <c r="G332" s="777" t="s">
        <v>114</v>
      </c>
      <c r="H332" s="778" t="s">
        <v>115</v>
      </c>
      <c r="I332" s="779" t="s">
        <v>43</v>
      </c>
      <c r="J332" s="779" t="s">
        <v>43</v>
      </c>
      <c r="K332" s="779" t="s">
        <v>44</v>
      </c>
      <c r="L332" s="786">
        <v>2009</v>
      </c>
      <c r="M332" s="776" t="s">
        <v>43</v>
      </c>
      <c r="N332" s="776"/>
      <c r="O332" s="776" t="s">
        <v>45</v>
      </c>
      <c r="P332" s="1768">
        <v>1</v>
      </c>
      <c r="Q332" s="782">
        <v>20762500</v>
      </c>
      <c r="R332" s="776"/>
      <c r="S332" s="774">
        <f t="shared" si="26"/>
        <v>20762500</v>
      </c>
      <c r="T332" s="783" t="s">
        <v>1043</v>
      </c>
      <c r="U332" s="775">
        <v>1</v>
      </c>
      <c r="V332" s="784">
        <f t="shared" si="24"/>
        <v>20762500</v>
      </c>
      <c r="W332" s="775"/>
      <c r="X332" s="783" t="s">
        <v>1043</v>
      </c>
      <c r="Y332" s="1775">
        <f t="shared" si="27"/>
        <v>0</v>
      </c>
      <c r="Z332" s="772" t="b">
        <f t="shared" si="25"/>
        <v>1</v>
      </c>
    </row>
    <row r="333" spans="1:27" s="772" customFormat="1" ht="24.95" customHeight="1">
      <c r="B333" s="1988">
        <v>228</v>
      </c>
      <c r="C333" s="1989"/>
      <c r="D333" s="776" t="s">
        <v>116</v>
      </c>
      <c r="E333" s="816" t="s">
        <v>47</v>
      </c>
      <c r="F333" s="776"/>
      <c r="G333" s="777" t="s">
        <v>117</v>
      </c>
      <c r="H333" s="779" t="s">
        <v>118</v>
      </c>
      <c r="I333" s="779" t="s">
        <v>43</v>
      </c>
      <c r="J333" s="779" t="s">
        <v>43</v>
      </c>
      <c r="K333" s="779" t="s">
        <v>44</v>
      </c>
      <c r="L333" s="786">
        <v>2009</v>
      </c>
      <c r="M333" s="776" t="s">
        <v>43</v>
      </c>
      <c r="N333" s="776"/>
      <c r="O333" s="776" t="s">
        <v>45</v>
      </c>
      <c r="P333" s="1768">
        <v>1</v>
      </c>
      <c r="Q333" s="782">
        <v>1991000</v>
      </c>
      <c r="R333" s="776"/>
      <c r="S333" s="774">
        <f t="shared" si="26"/>
        <v>1991000</v>
      </c>
      <c r="T333" s="783" t="s">
        <v>1063</v>
      </c>
      <c r="U333" s="775">
        <v>1</v>
      </c>
      <c r="V333" s="784">
        <f t="shared" si="24"/>
        <v>1991000</v>
      </c>
      <c r="W333" s="775"/>
      <c r="X333" s="783" t="s">
        <v>1063</v>
      </c>
      <c r="Y333" s="1775">
        <f t="shared" si="27"/>
        <v>0</v>
      </c>
      <c r="Z333" s="772" t="b">
        <f t="shared" si="25"/>
        <v>1</v>
      </c>
    </row>
    <row r="334" spans="1:27" s="772" customFormat="1" ht="24.95" customHeight="1">
      <c r="B334" s="1988">
        <v>229</v>
      </c>
      <c r="C334" s="1989"/>
      <c r="D334" s="776" t="s">
        <v>119</v>
      </c>
      <c r="E334" s="816" t="s">
        <v>47</v>
      </c>
      <c r="F334" s="776"/>
      <c r="G334" s="777" t="s">
        <v>120</v>
      </c>
      <c r="H334" s="779" t="s">
        <v>121</v>
      </c>
      <c r="I334" s="779" t="s">
        <v>43</v>
      </c>
      <c r="J334" s="779" t="s">
        <v>43</v>
      </c>
      <c r="K334" s="779" t="s">
        <v>44</v>
      </c>
      <c r="L334" s="786">
        <v>2009</v>
      </c>
      <c r="M334" s="776" t="s">
        <v>43</v>
      </c>
      <c r="N334" s="776"/>
      <c r="O334" s="776" t="s">
        <v>45</v>
      </c>
      <c r="P334" s="1768">
        <v>1</v>
      </c>
      <c r="Q334" s="782">
        <v>2200000</v>
      </c>
      <c r="R334" s="776"/>
      <c r="S334" s="774">
        <f t="shared" si="26"/>
        <v>2200000</v>
      </c>
      <c r="T334" s="783" t="s">
        <v>929</v>
      </c>
      <c r="U334" s="775">
        <v>1</v>
      </c>
      <c r="V334" s="784">
        <f t="shared" si="24"/>
        <v>2200000</v>
      </c>
      <c r="W334" s="775"/>
      <c r="X334" s="783" t="s">
        <v>929</v>
      </c>
      <c r="Y334" s="1775">
        <f t="shared" si="27"/>
        <v>0</v>
      </c>
      <c r="Z334" s="772" t="b">
        <f t="shared" si="25"/>
        <v>1</v>
      </c>
    </row>
    <row r="335" spans="1:27" s="772" customFormat="1" ht="24.95" customHeight="1">
      <c r="B335" s="1988">
        <v>230</v>
      </c>
      <c r="C335" s="1989"/>
      <c r="D335" s="776" t="s">
        <v>122</v>
      </c>
      <c r="E335" s="816" t="s">
        <v>123</v>
      </c>
      <c r="F335" s="776"/>
      <c r="G335" s="777" t="s">
        <v>124</v>
      </c>
      <c r="H335" s="779" t="s">
        <v>42</v>
      </c>
      <c r="I335" s="779" t="s">
        <v>43</v>
      </c>
      <c r="J335" s="779" t="s">
        <v>125</v>
      </c>
      <c r="K335" s="779" t="s">
        <v>44</v>
      </c>
      <c r="L335" s="786">
        <v>2009</v>
      </c>
      <c r="M335" s="776" t="s">
        <v>43</v>
      </c>
      <c r="N335" s="776"/>
      <c r="O335" s="776" t="s">
        <v>45</v>
      </c>
      <c r="P335" s="1768">
        <v>8</v>
      </c>
      <c r="Q335" s="782">
        <v>4141224</v>
      </c>
      <c r="R335" s="778"/>
      <c r="S335" s="774">
        <f t="shared" si="26"/>
        <v>517653</v>
      </c>
      <c r="T335" s="783" t="s">
        <v>1040</v>
      </c>
      <c r="U335" s="775">
        <v>8</v>
      </c>
      <c r="V335" s="784">
        <f t="shared" si="24"/>
        <v>4141224</v>
      </c>
      <c r="W335" s="775" t="s">
        <v>1334</v>
      </c>
      <c r="X335" s="783" t="s">
        <v>1040</v>
      </c>
      <c r="Y335" s="1775">
        <f t="shared" si="27"/>
        <v>0</v>
      </c>
      <c r="Z335" s="772" t="b">
        <f t="shared" si="25"/>
        <v>1</v>
      </c>
    </row>
    <row r="336" spans="1:27" s="772" customFormat="1" ht="24.95" customHeight="1">
      <c r="B336" s="1988">
        <v>231</v>
      </c>
      <c r="C336" s="1989"/>
      <c r="D336" s="776" t="s">
        <v>122</v>
      </c>
      <c r="E336" s="816" t="s">
        <v>126</v>
      </c>
      <c r="F336" s="776"/>
      <c r="G336" s="777" t="s">
        <v>124</v>
      </c>
      <c r="H336" s="779" t="s">
        <v>42</v>
      </c>
      <c r="I336" s="779" t="s">
        <v>43</v>
      </c>
      <c r="J336" s="779" t="s">
        <v>125</v>
      </c>
      <c r="K336" s="779" t="s">
        <v>44</v>
      </c>
      <c r="L336" s="786">
        <v>2009</v>
      </c>
      <c r="M336" s="776" t="s">
        <v>43</v>
      </c>
      <c r="N336" s="776"/>
      <c r="O336" s="776" t="s">
        <v>45</v>
      </c>
      <c r="P336" s="1768">
        <v>1</v>
      </c>
      <c r="Q336" s="782">
        <v>517650</v>
      </c>
      <c r="R336" s="776"/>
      <c r="S336" s="774">
        <f>Q336/P336</f>
        <v>517650</v>
      </c>
      <c r="T336" s="783" t="s">
        <v>1040</v>
      </c>
      <c r="U336" s="775">
        <v>1</v>
      </c>
      <c r="V336" s="784">
        <f t="shared" si="24"/>
        <v>517650</v>
      </c>
      <c r="W336" s="775" t="s">
        <v>1334</v>
      </c>
      <c r="X336" s="783" t="s">
        <v>1040</v>
      </c>
      <c r="Y336" s="1775">
        <f>P336-U336</f>
        <v>0</v>
      </c>
      <c r="Z336" s="772" t="b">
        <f t="shared" si="25"/>
        <v>1</v>
      </c>
    </row>
    <row r="337" spans="1:27" s="772" customFormat="1" ht="24.95" customHeight="1">
      <c r="B337" s="1988">
        <v>232</v>
      </c>
      <c r="C337" s="1989"/>
      <c r="D337" s="776" t="s">
        <v>127</v>
      </c>
      <c r="E337" s="816" t="s">
        <v>47</v>
      </c>
      <c r="F337" s="776"/>
      <c r="G337" s="777" t="s">
        <v>128</v>
      </c>
      <c r="H337" s="778" t="s">
        <v>129</v>
      </c>
      <c r="I337" s="779" t="s">
        <v>43</v>
      </c>
      <c r="J337" s="779" t="s">
        <v>43</v>
      </c>
      <c r="K337" s="779" t="s">
        <v>44</v>
      </c>
      <c r="L337" s="786">
        <v>2009</v>
      </c>
      <c r="M337" s="776" t="s">
        <v>43</v>
      </c>
      <c r="N337" s="776"/>
      <c r="O337" s="776" t="s">
        <v>45</v>
      </c>
      <c r="P337" s="1768">
        <v>1</v>
      </c>
      <c r="Q337" s="782">
        <v>4620000</v>
      </c>
      <c r="R337" s="776"/>
      <c r="S337" s="774">
        <f t="shared" ref="S337:S362" si="28">Q337/P337</f>
        <v>4620000</v>
      </c>
      <c r="T337" s="783" t="s">
        <v>962</v>
      </c>
      <c r="U337" s="775">
        <v>1</v>
      </c>
      <c r="V337" s="784">
        <f t="shared" si="24"/>
        <v>4620000</v>
      </c>
      <c r="W337" s="775"/>
      <c r="X337" s="783" t="s">
        <v>962</v>
      </c>
      <c r="Y337" s="1775">
        <f t="shared" ref="Y337:Y362" si="29">P337-U337</f>
        <v>0</v>
      </c>
      <c r="Z337" s="772" t="b">
        <f t="shared" si="25"/>
        <v>1</v>
      </c>
    </row>
    <row r="338" spans="1:27" s="772" customFormat="1" ht="24.95" customHeight="1">
      <c r="B338" s="1988">
        <v>233</v>
      </c>
      <c r="C338" s="1989"/>
      <c r="D338" s="776" t="s">
        <v>127</v>
      </c>
      <c r="E338" s="816" t="s">
        <v>130</v>
      </c>
      <c r="F338" s="776"/>
      <c r="G338" s="777" t="s">
        <v>128</v>
      </c>
      <c r="H338" s="778" t="s">
        <v>131</v>
      </c>
      <c r="I338" s="779" t="s">
        <v>43</v>
      </c>
      <c r="J338" s="779" t="s">
        <v>125</v>
      </c>
      <c r="K338" s="779" t="s">
        <v>44</v>
      </c>
      <c r="L338" s="786">
        <v>2009</v>
      </c>
      <c r="M338" s="776" t="s">
        <v>43</v>
      </c>
      <c r="N338" s="776"/>
      <c r="O338" s="776" t="s">
        <v>45</v>
      </c>
      <c r="P338" s="1768">
        <v>5</v>
      </c>
      <c r="Q338" s="782">
        <v>5163690</v>
      </c>
      <c r="R338" s="778"/>
      <c r="S338" s="774">
        <f t="shared" si="28"/>
        <v>1032738</v>
      </c>
      <c r="T338" s="783" t="s">
        <v>1026</v>
      </c>
      <c r="U338" s="775">
        <v>5</v>
      </c>
      <c r="V338" s="784">
        <f t="shared" si="24"/>
        <v>5163690</v>
      </c>
      <c r="W338" s="775" t="s">
        <v>1334</v>
      </c>
      <c r="X338" s="783" t="s">
        <v>1026</v>
      </c>
      <c r="Y338" s="1775">
        <f t="shared" si="29"/>
        <v>0</v>
      </c>
      <c r="Z338" s="772" t="b">
        <f t="shared" si="25"/>
        <v>1</v>
      </c>
    </row>
    <row r="339" spans="1:27" s="772" customFormat="1" ht="24.95" customHeight="1">
      <c r="B339" s="1988">
        <v>234</v>
      </c>
      <c r="C339" s="1989"/>
      <c r="D339" s="776" t="s">
        <v>127</v>
      </c>
      <c r="E339" s="816" t="s">
        <v>132</v>
      </c>
      <c r="F339" s="776"/>
      <c r="G339" s="777" t="s">
        <v>128</v>
      </c>
      <c r="H339" s="778" t="s">
        <v>133</v>
      </c>
      <c r="I339" s="779" t="s">
        <v>43</v>
      </c>
      <c r="J339" s="779" t="s">
        <v>125</v>
      </c>
      <c r="K339" s="779" t="s">
        <v>44</v>
      </c>
      <c r="L339" s="786">
        <v>2009</v>
      </c>
      <c r="M339" s="776" t="s">
        <v>43</v>
      </c>
      <c r="N339" s="776"/>
      <c r="O339" s="776" t="s">
        <v>45</v>
      </c>
      <c r="P339" s="1768">
        <v>5</v>
      </c>
      <c r="Q339" s="782">
        <v>5163690</v>
      </c>
      <c r="R339" s="778"/>
      <c r="S339" s="774">
        <f t="shared" si="28"/>
        <v>1032738</v>
      </c>
      <c r="T339" s="783" t="s">
        <v>1026</v>
      </c>
      <c r="U339" s="775">
        <v>5</v>
      </c>
      <c r="V339" s="784">
        <f t="shared" si="24"/>
        <v>5163690</v>
      </c>
      <c r="W339" s="775" t="s">
        <v>1334</v>
      </c>
      <c r="X339" s="783" t="s">
        <v>1026</v>
      </c>
      <c r="Y339" s="1775">
        <f t="shared" si="29"/>
        <v>0</v>
      </c>
      <c r="Z339" s="772" t="b">
        <f t="shared" si="25"/>
        <v>1</v>
      </c>
    </row>
    <row r="340" spans="1:27" s="772" customFormat="1" ht="24.95" customHeight="1">
      <c r="B340" s="1988">
        <v>235</v>
      </c>
      <c r="C340" s="1989"/>
      <c r="D340" s="776" t="s">
        <v>134</v>
      </c>
      <c r="E340" s="816" t="s">
        <v>47</v>
      </c>
      <c r="F340" s="776"/>
      <c r="G340" s="777" t="s">
        <v>135</v>
      </c>
      <c r="H340" s="778" t="s">
        <v>136</v>
      </c>
      <c r="I340" s="779" t="s">
        <v>43</v>
      </c>
      <c r="J340" s="779" t="s">
        <v>43</v>
      </c>
      <c r="K340" s="779" t="s">
        <v>44</v>
      </c>
      <c r="L340" s="786">
        <v>2009</v>
      </c>
      <c r="M340" s="776" t="s">
        <v>43</v>
      </c>
      <c r="N340" s="776"/>
      <c r="O340" s="776" t="s">
        <v>45</v>
      </c>
      <c r="P340" s="1768">
        <v>1</v>
      </c>
      <c r="Q340" s="782">
        <v>94166</v>
      </c>
      <c r="R340" s="776"/>
      <c r="S340" s="774">
        <f t="shared" si="28"/>
        <v>94166</v>
      </c>
      <c r="T340" s="783" t="s">
        <v>1019</v>
      </c>
      <c r="U340" s="775">
        <v>1</v>
      </c>
      <c r="V340" s="784">
        <f t="shared" si="24"/>
        <v>94166</v>
      </c>
      <c r="W340" s="775" t="s">
        <v>1334</v>
      </c>
      <c r="X340" s="783" t="s">
        <v>1019</v>
      </c>
      <c r="Y340" s="1775">
        <f t="shared" si="29"/>
        <v>0</v>
      </c>
      <c r="Z340" s="772" t="b">
        <f t="shared" si="25"/>
        <v>1</v>
      </c>
    </row>
    <row r="341" spans="1:27" s="772" customFormat="1" ht="24.95" customHeight="1">
      <c r="B341" s="1988">
        <v>236</v>
      </c>
      <c r="C341" s="1989"/>
      <c r="D341" s="776" t="s">
        <v>134</v>
      </c>
      <c r="E341" s="816" t="s">
        <v>75</v>
      </c>
      <c r="F341" s="776"/>
      <c r="G341" s="777" t="s">
        <v>135</v>
      </c>
      <c r="H341" s="778" t="s">
        <v>136</v>
      </c>
      <c r="I341" s="779" t="s">
        <v>43</v>
      </c>
      <c r="J341" s="779" t="s">
        <v>43</v>
      </c>
      <c r="K341" s="779" t="s">
        <v>44</v>
      </c>
      <c r="L341" s="786">
        <v>2009</v>
      </c>
      <c r="M341" s="776" t="s">
        <v>43</v>
      </c>
      <c r="N341" s="776"/>
      <c r="O341" s="776" t="s">
        <v>45</v>
      </c>
      <c r="P341" s="1768">
        <v>1</v>
      </c>
      <c r="Q341" s="782">
        <v>94168</v>
      </c>
      <c r="R341" s="776"/>
      <c r="S341" s="774">
        <f t="shared" si="28"/>
        <v>94168</v>
      </c>
      <c r="T341" s="783" t="s">
        <v>1019</v>
      </c>
      <c r="U341" s="775">
        <v>1</v>
      </c>
      <c r="V341" s="784">
        <f t="shared" si="24"/>
        <v>94168</v>
      </c>
      <c r="W341" s="775" t="s">
        <v>1334</v>
      </c>
      <c r="X341" s="783" t="s">
        <v>1019</v>
      </c>
      <c r="Y341" s="1775">
        <f t="shared" si="29"/>
        <v>0</v>
      </c>
      <c r="Z341" s="772" t="b">
        <f t="shared" si="25"/>
        <v>1</v>
      </c>
    </row>
    <row r="342" spans="1:27" s="772" customFormat="1" ht="24.95" customHeight="1">
      <c r="B342" s="1988">
        <v>237</v>
      </c>
      <c r="C342" s="1989"/>
      <c r="D342" s="776" t="s">
        <v>138</v>
      </c>
      <c r="E342" s="816" t="s">
        <v>55</v>
      </c>
      <c r="F342" s="776"/>
      <c r="G342" s="777" t="s">
        <v>139</v>
      </c>
      <c r="H342" s="778" t="s">
        <v>140</v>
      </c>
      <c r="I342" s="779" t="s">
        <v>43</v>
      </c>
      <c r="J342" s="779" t="s">
        <v>141</v>
      </c>
      <c r="K342" s="779" t="s">
        <v>44</v>
      </c>
      <c r="L342" s="786">
        <v>2009</v>
      </c>
      <c r="M342" s="776" t="s">
        <v>43</v>
      </c>
      <c r="N342" s="776"/>
      <c r="O342" s="776" t="s">
        <v>45</v>
      </c>
      <c r="P342" s="1768">
        <v>2</v>
      </c>
      <c r="Q342" s="782">
        <v>5724596</v>
      </c>
      <c r="R342" s="778"/>
      <c r="S342" s="774">
        <f t="shared" si="28"/>
        <v>2862298</v>
      </c>
      <c r="T342" s="783" t="s">
        <v>1079</v>
      </c>
      <c r="U342" s="775">
        <v>2</v>
      </c>
      <c r="V342" s="784">
        <f t="shared" si="24"/>
        <v>5724596</v>
      </c>
      <c r="W342" s="775"/>
      <c r="X342" s="783" t="s">
        <v>1079</v>
      </c>
      <c r="Y342" s="1775">
        <f t="shared" si="29"/>
        <v>0</v>
      </c>
      <c r="Z342" s="772" t="b">
        <f t="shared" si="25"/>
        <v>1</v>
      </c>
    </row>
    <row r="343" spans="1:27" s="772" customFormat="1" ht="24.95" customHeight="1">
      <c r="B343" s="1988">
        <v>238</v>
      </c>
      <c r="C343" s="1989"/>
      <c r="D343" s="776" t="s">
        <v>142</v>
      </c>
      <c r="E343" s="816" t="s">
        <v>47</v>
      </c>
      <c r="F343" s="776"/>
      <c r="G343" s="777" t="s">
        <v>143</v>
      </c>
      <c r="H343" s="778" t="s">
        <v>144</v>
      </c>
      <c r="I343" s="779" t="s">
        <v>43</v>
      </c>
      <c r="J343" s="779" t="s">
        <v>43</v>
      </c>
      <c r="K343" s="779" t="s">
        <v>44</v>
      </c>
      <c r="L343" s="786">
        <v>2009</v>
      </c>
      <c r="M343" s="776" t="s">
        <v>43</v>
      </c>
      <c r="N343" s="776"/>
      <c r="O343" s="776" t="s">
        <v>45</v>
      </c>
      <c r="P343" s="1768">
        <v>1</v>
      </c>
      <c r="Q343" s="782">
        <v>1798250</v>
      </c>
      <c r="R343" s="776"/>
      <c r="S343" s="774">
        <f t="shared" si="28"/>
        <v>1798250</v>
      </c>
      <c r="T343" s="783" t="s">
        <v>981</v>
      </c>
      <c r="U343" s="775">
        <v>1</v>
      </c>
      <c r="V343" s="784">
        <f t="shared" si="24"/>
        <v>1798250</v>
      </c>
      <c r="W343" s="775"/>
      <c r="X343" s="783" t="s">
        <v>981</v>
      </c>
      <c r="Y343" s="1775">
        <f>P343-U343</f>
        <v>0</v>
      </c>
      <c r="Z343" s="772" t="b">
        <f t="shared" si="25"/>
        <v>1</v>
      </c>
    </row>
    <row r="344" spans="1:27" s="772" customFormat="1" ht="24.95" customHeight="1">
      <c r="B344" s="1988">
        <v>239</v>
      </c>
      <c r="C344" s="1989"/>
      <c r="D344" s="776" t="s">
        <v>145</v>
      </c>
      <c r="E344" s="816" t="s">
        <v>47</v>
      </c>
      <c r="F344" s="776"/>
      <c r="G344" s="777" t="s">
        <v>146</v>
      </c>
      <c r="H344" s="779" t="s">
        <v>147</v>
      </c>
      <c r="I344" s="779" t="s">
        <v>43</v>
      </c>
      <c r="J344" s="779" t="s">
        <v>43</v>
      </c>
      <c r="K344" s="779" t="s">
        <v>44</v>
      </c>
      <c r="L344" s="786">
        <v>2009</v>
      </c>
      <c r="M344" s="776" t="s">
        <v>43</v>
      </c>
      <c r="N344" s="776"/>
      <c r="O344" s="776" t="s">
        <v>45</v>
      </c>
      <c r="P344" s="1768">
        <v>1</v>
      </c>
      <c r="Q344" s="782">
        <v>1067397</v>
      </c>
      <c r="R344" s="776"/>
      <c r="S344" s="774">
        <f t="shared" si="28"/>
        <v>1067397</v>
      </c>
      <c r="T344" s="783" t="s">
        <v>996</v>
      </c>
      <c r="U344" s="775">
        <v>1</v>
      </c>
      <c r="V344" s="784">
        <f t="shared" si="24"/>
        <v>1067397</v>
      </c>
      <c r="W344" s="775" t="s">
        <v>1334</v>
      </c>
      <c r="X344" s="783" t="s">
        <v>996</v>
      </c>
      <c r="Y344" s="1775">
        <f t="shared" si="29"/>
        <v>0</v>
      </c>
      <c r="Z344" s="772" t="b">
        <f t="shared" si="25"/>
        <v>1</v>
      </c>
    </row>
    <row r="345" spans="1:27" s="772" customFormat="1" ht="24.95" customHeight="1">
      <c r="B345" s="1988">
        <v>240</v>
      </c>
      <c r="C345" s="1989"/>
      <c r="D345" s="776" t="s">
        <v>148</v>
      </c>
      <c r="E345" s="816" t="s">
        <v>47</v>
      </c>
      <c r="F345" s="776"/>
      <c r="G345" s="777" t="s">
        <v>149</v>
      </c>
      <c r="H345" s="779" t="s">
        <v>150</v>
      </c>
      <c r="I345" s="779" t="s">
        <v>43</v>
      </c>
      <c r="J345" s="779" t="s">
        <v>43</v>
      </c>
      <c r="K345" s="779" t="s">
        <v>44</v>
      </c>
      <c r="L345" s="786">
        <v>2009</v>
      </c>
      <c r="M345" s="776" t="s">
        <v>43</v>
      </c>
      <c r="N345" s="776"/>
      <c r="O345" s="776" t="s">
        <v>45</v>
      </c>
      <c r="P345" s="1768">
        <v>1</v>
      </c>
      <c r="Q345" s="782">
        <v>39378996</v>
      </c>
      <c r="R345" s="776"/>
      <c r="S345" s="774">
        <f t="shared" si="28"/>
        <v>39378996</v>
      </c>
      <c r="T345" s="783" t="s">
        <v>996</v>
      </c>
      <c r="U345" s="775">
        <v>1</v>
      </c>
      <c r="V345" s="784">
        <f t="shared" si="24"/>
        <v>39378996</v>
      </c>
      <c r="W345" s="775"/>
      <c r="X345" s="783" t="s">
        <v>996</v>
      </c>
      <c r="Y345" s="1775">
        <f t="shared" si="29"/>
        <v>0</v>
      </c>
      <c r="Z345" s="772" t="b">
        <f t="shared" si="25"/>
        <v>1</v>
      </c>
    </row>
    <row r="346" spans="1:27" s="772" customFormat="1" ht="24.95" customHeight="1">
      <c r="B346" s="1988">
        <v>241</v>
      </c>
      <c r="C346" s="1989"/>
      <c r="D346" s="776" t="s">
        <v>151</v>
      </c>
      <c r="E346" s="816" t="s">
        <v>47</v>
      </c>
      <c r="F346" s="776"/>
      <c r="G346" s="777" t="s">
        <v>152</v>
      </c>
      <c r="H346" s="779" t="s">
        <v>42</v>
      </c>
      <c r="I346" s="779" t="s">
        <v>43</v>
      </c>
      <c r="J346" s="779" t="s">
        <v>43</v>
      </c>
      <c r="K346" s="779" t="s">
        <v>44</v>
      </c>
      <c r="L346" s="786">
        <v>2009</v>
      </c>
      <c r="M346" s="776" t="s">
        <v>153</v>
      </c>
      <c r="N346" s="776"/>
      <c r="O346" s="776" t="s">
        <v>45</v>
      </c>
      <c r="P346" s="1768">
        <v>1</v>
      </c>
      <c r="Q346" s="782">
        <v>79650000</v>
      </c>
      <c r="R346" s="776"/>
      <c r="S346" s="774">
        <f t="shared" si="28"/>
        <v>79650000</v>
      </c>
      <c r="T346" s="783" t="s">
        <v>1024</v>
      </c>
      <c r="U346" s="775">
        <v>1</v>
      </c>
      <c r="V346" s="784">
        <f t="shared" si="24"/>
        <v>79650000</v>
      </c>
      <c r="W346" s="775"/>
      <c r="X346" s="783" t="s">
        <v>1024</v>
      </c>
      <c r="Y346" s="1775">
        <f t="shared" si="29"/>
        <v>0</v>
      </c>
      <c r="Z346" s="772" t="b">
        <f t="shared" si="25"/>
        <v>1</v>
      </c>
    </row>
    <row r="347" spans="1:27" s="805" customFormat="1" ht="24.95" customHeight="1">
      <c r="A347" s="787"/>
      <c r="B347" s="788"/>
      <c r="C347" s="788"/>
      <c r="D347" s="789"/>
      <c r="E347" s="1679"/>
      <c r="F347" s="789"/>
      <c r="G347" s="790"/>
      <c r="H347" s="791"/>
      <c r="I347" s="791"/>
      <c r="J347" s="791"/>
      <c r="K347" s="791"/>
      <c r="L347" s="804"/>
      <c r="M347" s="2032" t="s">
        <v>1082</v>
      </c>
      <c r="N347" s="2033"/>
      <c r="O347" s="2034"/>
      <c r="P347" s="1806">
        <f>SUM(P326:P346)</f>
        <v>640</v>
      </c>
      <c r="Q347" s="1756">
        <f>SUM(Q326:Q346)</f>
        <v>1333916700</v>
      </c>
      <c r="R347" s="1807"/>
      <c r="S347" s="795"/>
      <c r="T347" s="1808" t="s">
        <v>1082</v>
      </c>
      <c r="U347" s="1806">
        <f>SUM(U326:U346)</f>
        <v>655</v>
      </c>
      <c r="V347" s="1756">
        <f>SUM(V326:V346)</f>
        <v>1339193326</v>
      </c>
      <c r="X347" s="1808" t="s">
        <v>1082</v>
      </c>
      <c r="Y347" s="797"/>
      <c r="Z347" s="787"/>
    </row>
    <row r="348" spans="1:27" s="772" customFormat="1" ht="11.25" customHeight="1">
      <c r="B348" s="806"/>
      <c r="C348" s="806"/>
      <c r="E348" s="816"/>
      <c r="G348" s="807"/>
      <c r="H348" s="808"/>
      <c r="I348" s="808"/>
      <c r="J348" s="808"/>
      <c r="K348" s="808"/>
      <c r="L348" s="809"/>
      <c r="P348" s="806"/>
      <c r="Q348" s="810"/>
      <c r="S348" s="774"/>
      <c r="T348" s="808"/>
      <c r="V348" s="774"/>
      <c r="X348" s="808"/>
      <c r="Y348" s="806"/>
    </row>
    <row r="349" spans="1:27" s="764" customFormat="1" ht="17.25" customHeight="1">
      <c r="A349" s="1545"/>
      <c r="B349" s="2046" t="s">
        <v>10</v>
      </c>
      <c r="C349" s="2046"/>
      <c r="D349" s="2046"/>
      <c r="E349" s="2046"/>
      <c r="F349" s="2046"/>
      <c r="G349" s="2046" t="s">
        <v>11</v>
      </c>
      <c r="H349" s="2046"/>
      <c r="I349" s="2046"/>
      <c r="J349" s="2046" t="s">
        <v>15</v>
      </c>
      <c r="K349" s="2046" t="s">
        <v>13</v>
      </c>
      <c r="L349" s="2046" t="s">
        <v>700</v>
      </c>
      <c r="M349" s="2046" t="s">
        <v>701</v>
      </c>
      <c r="N349" s="2046" t="s">
        <v>16</v>
      </c>
      <c r="O349" s="2046" t="s">
        <v>702</v>
      </c>
      <c r="P349" s="2046" t="s">
        <v>12</v>
      </c>
      <c r="Q349" s="2046"/>
      <c r="R349" s="2046" t="s">
        <v>17</v>
      </c>
      <c r="S349" s="763"/>
      <c r="T349" s="2046" t="s">
        <v>1022</v>
      </c>
      <c r="U349" s="2053" t="s">
        <v>1023</v>
      </c>
      <c r="V349" s="2056" t="s">
        <v>1081</v>
      </c>
      <c r="W349" s="2053" t="s">
        <v>732</v>
      </c>
      <c r="X349" s="2046" t="s">
        <v>1022</v>
      </c>
      <c r="Y349" s="2056" t="s">
        <v>1025</v>
      </c>
      <c r="Z349" s="1545"/>
      <c r="AA349" s="1545"/>
    </row>
    <row r="350" spans="1:27" s="764" customFormat="1" ht="29.25" customHeight="1">
      <c r="A350" s="1545"/>
      <c r="B350" s="2046" t="s">
        <v>18</v>
      </c>
      <c r="C350" s="2046"/>
      <c r="D350" s="2046" t="s">
        <v>19</v>
      </c>
      <c r="E350" s="2046" t="s">
        <v>20</v>
      </c>
      <c r="F350" s="2046"/>
      <c r="G350" s="2046" t="s">
        <v>21</v>
      </c>
      <c r="H350" s="2046" t="s">
        <v>14</v>
      </c>
      <c r="I350" s="2046" t="s">
        <v>505</v>
      </c>
      <c r="J350" s="2046"/>
      <c r="K350" s="2046"/>
      <c r="L350" s="2046"/>
      <c r="M350" s="2046"/>
      <c r="N350" s="2046"/>
      <c r="O350" s="2046"/>
      <c r="P350" s="2046"/>
      <c r="Q350" s="2046"/>
      <c r="R350" s="2046"/>
      <c r="S350" s="763"/>
      <c r="T350" s="2046"/>
      <c r="U350" s="2053"/>
      <c r="V350" s="2057"/>
      <c r="W350" s="2053"/>
      <c r="X350" s="2046"/>
      <c r="Y350" s="2057"/>
      <c r="Z350" s="1545"/>
      <c r="AA350" s="1545"/>
    </row>
    <row r="351" spans="1:27" s="764" customFormat="1" ht="29.25" customHeight="1">
      <c r="A351" s="1545"/>
      <c r="B351" s="2046"/>
      <c r="C351" s="2046"/>
      <c r="D351" s="2046"/>
      <c r="E351" s="2046"/>
      <c r="F351" s="2046"/>
      <c r="G351" s="2046"/>
      <c r="H351" s="2046"/>
      <c r="I351" s="2046"/>
      <c r="J351" s="2046"/>
      <c r="K351" s="2046"/>
      <c r="L351" s="2046"/>
      <c r="M351" s="2046"/>
      <c r="N351" s="2046"/>
      <c r="O351" s="2046"/>
      <c r="P351" s="1776" t="s">
        <v>22</v>
      </c>
      <c r="Q351" s="1752" t="s">
        <v>23</v>
      </c>
      <c r="R351" s="2046"/>
      <c r="S351" s="763"/>
      <c r="T351" s="2046"/>
      <c r="U351" s="2053"/>
      <c r="V351" s="2058"/>
      <c r="W351" s="2053"/>
      <c r="X351" s="2046"/>
      <c r="Y351" s="2058"/>
      <c r="Z351" s="1545"/>
      <c r="AA351" s="1545"/>
    </row>
    <row r="352" spans="1:27" s="764" customFormat="1" ht="12.75" customHeight="1">
      <c r="A352" s="1545"/>
      <c r="B352" s="2030" t="s">
        <v>24</v>
      </c>
      <c r="C352" s="2031"/>
      <c r="D352" s="1777" t="s">
        <v>25</v>
      </c>
      <c r="E352" s="2030" t="s">
        <v>26</v>
      </c>
      <c r="F352" s="2031"/>
      <c r="G352" s="1776" t="s">
        <v>27</v>
      </c>
      <c r="H352" s="1776" t="s">
        <v>28</v>
      </c>
      <c r="I352" s="1776" t="s">
        <v>29</v>
      </c>
      <c r="J352" s="1776" t="s">
        <v>30</v>
      </c>
      <c r="K352" s="1776" t="s">
        <v>31</v>
      </c>
      <c r="L352" s="1776" t="s">
        <v>32</v>
      </c>
      <c r="M352" s="1776" t="s">
        <v>33</v>
      </c>
      <c r="N352" s="1776" t="s">
        <v>34</v>
      </c>
      <c r="O352" s="1776" t="s">
        <v>35</v>
      </c>
      <c r="P352" s="1776" t="s">
        <v>36</v>
      </c>
      <c r="Q352" s="1752" t="s">
        <v>37</v>
      </c>
      <c r="R352" s="1776" t="s">
        <v>38</v>
      </c>
      <c r="S352" s="763"/>
      <c r="T352" s="1778"/>
      <c r="U352" s="1753"/>
      <c r="V352" s="1753"/>
      <c r="W352" s="1753"/>
      <c r="X352" s="1778"/>
      <c r="Y352" s="1753"/>
      <c r="Z352" s="1545"/>
      <c r="AA352" s="1545"/>
    </row>
    <row r="353" spans="1:27" s="764" customFormat="1" ht="4.5" customHeight="1">
      <c r="A353" s="1545"/>
      <c r="B353" s="2016"/>
      <c r="C353" s="2017"/>
      <c r="D353" s="2017"/>
      <c r="E353" s="2017"/>
      <c r="F353" s="2017"/>
      <c r="G353" s="2017"/>
      <c r="H353" s="2017"/>
      <c r="I353" s="2017"/>
      <c r="J353" s="2017"/>
      <c r="K353" s="2017"/>
      <c r="L353" s="2017"/>
      <c r="M353" s="2017"/>
      <c r="N353" s="2017"/>
      <c r="O353" s="2017"/>
      <c r="P353" s="2017"/>
      <c r="Q353" s="2017"/>
      <c r="R353" s="2018"/>
      <c r="S353" s="763"/>
      <c r="T353" s="768"/>
      <c r="U353" s="769"/>
      <c r="V353" s="769"/>
      <c r="W353" s="770"/>
      <c r="X353" s="768"/>
      <c r="Y353" s="771"/>
      <c r="Z353" s="1545"/>
      <c r="AA353" s="1545"/>
    </row>
    <row r="354" spans="1:27" s="764" customFormat="1" ht="26.25" customHeight="1">
      <c r="A354" s="1545"/>
      <c r="B354" s="1771"/>
      <c r="C354" s="1772"/>
      <c r="D354" s="800"/>
      <c r="E354" s="1680"/>
      <c r="F354" s="800"/>
      <c r="G354" s="800"/>
      <c r="H354" s="800"/>
      <c r="I354" s="800"/>
      <c r="J354" s="800"/>
      <c r="K354" s="800"/>
      <c r="L354" s="800"/>
      <c r="M354" s="2035" t="s">
        <v>1086</v>
      </c>
      <c r="N354" s="2036"/>
      <c r="O354" s="2037"/>
      <c r="P354" s="1809">
        <f>P347</f>
        <v>640</v>
      </c>
      <c r="Q354" s="1757">
        <f>Q347</f>
        <v>1333916700</v>
      </c>
      <c r="R354" s="1810"/>
      <c r="S354" s="802"/>
      <c r="T354" s="1811" t="s">
        <v>1086</v>
      </c>
      <c r="U354" s="1809">
        <f>U347</f>
        <v>655</v>
      </c>
      <c r="V354" s="1757">
        <f>V347</f>
        <v>1339193326</v>
      </c>
      <c r="W354" s="776"/>
      <c r="X354" s="1811" t="s">
        <v>1086</v>
      </c>
      <c r="Y354" s="775"/>
      <c r="Z354" s="1545"/>
      <c r="AA354" s="1545"/>
    </row>
    <row r="355" spans="1:27" s="1826" customFormat="1" ht="24.95" customHeight="1">
      <c r="A355" s="772"/>
      <c r="B355" s="1988">
        <v>242</v>
      </c>
      <c r="C355" s="1989"/>
      <c r="D355" s="776" t="s">
        <v>127</v>
      </c>
      <c r="E355" s="816" t="s">
        <v>47</v>
      </c>
      <c r="F355" s="776"/>
      <c r="G355" s="777" t="s">
        <v>128</v>
      </c>
      <c r="H355" s="778" t="s">
        <v>558</v>
      </c>
      <c r="I355" s="776" t="s">
        <v>43</v>
      </c>
      <c r="J355" s="779" t="s">
        <v>43</v>
      </c>
      <c r="K355" s="779" t="s">
        <v>44</v>
      </c>
      <c r="L355" s="786">
        <v>2009</v>
      </c>
      <c r="M355" s="776" t="s">
        <v>43</v>
      </c>
      <c r="N355" s="1822"/>
      <c r="O355" s="776" t="s">
        <v>45</v>
      </c>
      <c r="P355" s="1768">
        <v>1</v>
      </c>
      <c r="Q355" s="1829">
        <v>4620000</v>
      </c>
      <c r="R355" s="776"/>
      <c r="S355" s="1824">
        <f>Q355/P355</f>
        <v>4620000</v>
      </c>
      <c r="T355" s="783" t="s">
        <v>242</v>
      </c>
      <c r="U355" s="775">
        <v>1</v>
      </c>
      <c r="V355" s="784">
        <f>U355*S355</f>
        <v>4620000</v>
      </c>
      <c r="W355" s="1825"/>
      <c r="X355" s="783" t="s">
        <v>242</v>
      </c>
      <c r="Y355" s="1775">
        <f>P355-U355</f>
        <v>0</v>
      </c>
      <c r="Z355" s="772" t="b">
        <f>V355=Q355</f>
        <v>1</v>
      </c>
    </row>
    <row r="356" spans="1:27" s="772" customFormat="1" ht="24.95" customHeight="1">
      <c r="B356" s="1988">
        <v>243</v>
      </c>
      <c r="C356" s="1989"/>
      <c r="D356" s="776" t="s">
        <v>154</v>
      </c>
      <c r="E356" s="816" t="s">
        <v>55</v>
      </c>
      <c r="F356" s="776"/>
      <c r="G356" s="777" t="s">
        <v>155</v>
      </c>
      <c r="H356" s="778" t="s">
        <v>156</v>
      </c>
      <c r="I356" s="779" t="s">
        <v>43</v>
      </c>
      <c r="J356" s="779" t="s">
        <v>43</v>
      </c>
      <c r="K356" s="779" t="s">
        <v>44</v>
      </c>
      <c r="L356" s="786">
        <v>2010</v>
      </c>
      <c r="M356" s="776" t="s">
        <v>43</v>
      </c>
      <c r="N356" s="776"/>
      <c r="O356" s="776" t="s">
        <v>45</v>
      </c>
      <c r="P356" s="1768">
        <v>2</v>
      </c>
      <c r="Q356" s="813">
        <v>12650000</v>
      </c>
      <c r="R356" s="778"/>
      <c r="S356" s="774">
        <f t="shared" si="28"/>
        <v>6325000</v>
      </c>
      <c r="T356" s="783" t="s">
        <v>1061</v>
      </c>
      <c r="U356" s="775">
        <v>2</v>
      </c>
      <c r="V356" s="784">
        <f t="shared" si="24"/>
        <v>12650000</v>
      </c>
      <c r="W356" s="775"/>
      <c r="X356" s="783" t="s">
        <v>1061</v>
      </c>
      <c r="Y356" s="1775">
        <f t="shared" si="29"/>
        <v>0</v>
      </c>
      <c r="Z356" s="772" t="b">
        <f t="shared" si="25"/>
        <v>1</v>
      </c>
    </row>
    <row r="357" spans="1:27" s="772" customFormat="1" ht="24.95" customHeight="1">
      <c r="B357" s="1988">
        <v>244</v>
      </c>
      <c r="C357" s="1989"/>
      <c r="D357" s="776" t="s">
        <v>157</v>
      </c>
      <c r="E357" s="816" t="s">
        <v>158</v>
      </c>
      <c r="F357" s="776"/>
      <c r="G357" s="777" t="s">
        <v>159</v>
      </c>
      <c r="H357" s="779" t="s">
        <v>1027</v>
      </c>
      <c r="I357" s="779" t="s">
        <v>43</v>
      </c>
      <c r="J357" s="779" t="s">
        <v>160</v>
      </c>
      <c r="K357" s="779" t="s">
        <v>44</v>
      </c>
      <c r="L357" s="786">
        <v>2010</v>
      </c>
      <c r="M357" s="776" t="s">
        <v>43</v>
      </c>
      <c r="N357" s="776"/>
      <c r="O357" s="776" t="s">
        <v>45</v>
      </c>
      <c r="P357" s="1768">
        <v>6</v>
      </c>
      <c r="Q357" s="813">
        <v>16500000</v>
      </c>
      <c r="R357" s="778"/>
      <c r="S357" s="774">
        <f t="shared" si="28"/>
        <v>2750000</v>
      </c>
      <c r="T357" s="814" t="s">
        <v>1062</v>
      </c>
      <c r="U357" s="815">
        <v>6</v>
      </c>
      <c r="V357" s="784">
        <f t="shared" si="24"/>
        <v>16500000</v>
      </c>
      <c r="W357" s="775"/>
      <c r="X357" s="814" t="s">
        <v>1062</v>
      </c>
      <c r="Y357" s="1775">
        <f t="shared" si="29"/>
        <v>0</v>
      </c>
      <c r="Z357" s="772" t="b">
        <f t="shared" si="25"/>
        <v>1</v>
      </c>
    </row>
    <row r="358" spans="1:27" s="772" customFormat="1" ht="24.95" customHeight="1">
      <c r="B358" s="1988">
        <v>245</v>
      </c>
      <c r="C358" s="1989"/>
      <c r="D358" s="776" t="s">
        <v>157</v>
      </c>
      <c r="E358" s="816" t="s">
        <v>161</v>
      </c>
      <c r="F358" s="776"/>
      <c r="G358" s="777" t="s">
        <v>159</v>
      </c>
      <c r="H358" s="778" t="s">
        <v>162</v>
      </c>
      <c r="I358" s="779" t="s">
        <v>43</v>
      </c>
      <c r="J358" s="779" t="s">
        <v>160</v>
      </c>
      <c r="K358" s="779" t="s">
        <v>44</v>
      </c>
      <c r="L358" s="786">
        <v>2010</v>
      </c>
      <c r="M358" s="776" t="s">
        <v>43</v>
      </c>
      <c r="N358" s="776"/>
      <c r="O358" s="776" t="s">
        <v>45</v>
      </c>
      <c r="P358" s="1768">
        <v>1</v>
      </c>
      <c r="Q358" s="813">
        <v>4427500</v>
      </c>
      <c r="R358" s="776"/>
      <c r="S358" s="774">
        <f t="shared" si="28"/>
        <v>4427500</v>
      </c>
      <c r="T358" s="783" t="s">
        <v>1043</v>
      </c>
      <c r="U358" s="775">
        <v>1</v>
      </c>
      <c r="V358" s="784">
        <f t="shared" si="24"/>
        <v>4427500</v>
      </c>
      <c r="W358" s="775"/>
      <c r="X358" s="783" t="s">
        <v>1043</v>
      </c>
      <c r="Y358" s="1775">
        <f t="shared" si="29"/>
        <v>0</v>
      </c>
      <c r="Z358" s="772" t="b">
        <f t="shared" si="25"/>
        <v>1</v>
      </c>
    </row>
    <row r="359" spans="1:27" s="772" customFormat="1" ht="24.95" customHeight="1">
      <c r="B359" s="1988">
        <v>246</v>
      </c>
      <c r="C359" s="1989"/>
      <c r="D359" s="776" t="s">
        <v>157</v>
      </c>
      <c r="E359" s="816" t="s">
        <v>163</v>
      </c>
      <c r="F359" s="776"/>
      <c r="G359" s="777" t="s">
        <v>159</v>
      </c>
      <c r="H359" s="778" t="s">
        <v>164</v>
      </c>
      <c r="I359" s="779" t="s">
        <v>43</v>
      </c>
      <c r="J359" s="779" t="s">
        <v>160</v>
      </c>
      <c r="K359" s="779" t="s">
        <v>44</v>
      </c>
      <c r="L359" s="786">
        <v>2010</v>
      </c>
      <c r="M359" s="776" t="s">
        <v>43</v>
      </c>
      <c r="N359" s="776"/>
      <c r="O359" s="776" t="s">
        <v>45</v>
      </c>
      <c r="P359" s="1768">
        <v>1</v>
      </c>
      <c r="Q359" s="813">
        <v>4262500</v>
      </c>
      <c r="R359" s="776"/>
      <c r="S359" s="774">
        <f t="shared" si="28"/>
        <v>4262500</v>
      </c>
      <c r="T359" s="783" t="s">
        <v>1059</v>
      </c>
      <c r="U359" s="775">
        <v>1</v>
      </c>
      <c r="V359" s="784">
        <f t="shared" si="24"/>
        <v>4262500</v>
      </c>
      <c r="W359" s="775"/>
      <c r="X359" s="783" t="s">
        <v>1059</v>
      </c>
      <c r="Y359" s="1775">
        <f t="shared" si="29"/>
        <v>0</v>
      </c>
      <c r="Z359" s="772" t="b">
        <f t="shared" si="25"/>
        <v>1</v>
      </c>
    </row>
    <row r="360" spans="1:27" s="772" customFormat="1" ht="24.95" customHeight="1">
      <c r="B360" s="1988">
        <v>247</v>
      </c>
      <c r="C360" s="1989"/>
      <c r="D360" s="776" t="s">
        <v>157</v>
      </c>
      <c r="E360" s="816" t="s">
        <v>165</v>
      </c>
      <c r="F360" s="776"/>
      <c r="G360" s="777" t="s">
        <v>159</v>
      </c>
      <c r="H360" s="778" t="s">
        <v>166</v>
      </c>
      <c r="I360" s="779" t="s">
        <v>43</v>
      </c>
      <c r="J360" s="779" t="s">
        <v>160</v>
      </c>
      <c r="K360" s="779" t="s">
        <v>44</v>
      </c>
      <c r="L360" s="786">
        <v>2010</v>
      </c>
      <c r="M360" s="776" t="s">
        <v>43</v>
      </c>
      <c r="N360" s="776"/>
      <c r="O360" s="776" t="s">
        <v>45</v>
      </c>
      <c r="P360" s="1768">
        <v>1</v>
      </c>
      <c r="Q360" s="813">
        <v>4345000</v>
      </c>
      <c r="R360" s="776"/>
      <c r="S360" s="774">
        <f>Q360/P360</f>
        <v>4345000</v>
      </c>
      <c r="T360" s="783" t="s">
        <v>1051</v>
      </c>
      <c r="U360" s="775">
        <v>1</v>
      </c>
      <c r="V360" s="784">
        <f t="shared" si="24"/>
        <v>4345000</v>
      </c>
      <c r="W360" s="775"/>
      <c r="X360" s="783" t="s">
        <v>1051</v>
      </c>
      <c r="Y360" s="1775">
        <f>P360-U360</f>
        <v>0</v>
      </c>
      <c r="Z360" s="772" t="b">
        <f t="shared" si="25"/>
        <v>1</v>
      </c>
    </row>
    <row r="361" spans="1:27" s="772" customFormat="1" ht="24.95" customHeight="1">
      <c r="B361" s="1988">
        <v>248</v>
      </c>
      <c r="C361" s="1989"/>
      <c r="D361" s="776" t="s">
        <v>278</v>
      </c>
      <c r="E361" s="816" t="s">
        <v>65</v>
      </c>
      <c r="F361" s="776"/>
      <c r="G361" s="777" t="s">
        <v>279</v>
      </c>
      <c r="H361" s="779" t="s">
        <v>42</v>
      </c>
      <c r="I361" s="779" t="s">
        <v>43</v>
      </c>
      <c r="J361" s="779" t="s">
        <v>43</v>
      </c>
      <c r="K361" s="779" t="s">
        <v>44</v>
      </c>
      <c r="L361" s="786">
        <v>2010</v>
      </c>
      <c r="M361" s="776" t="s">
        <v>43</v>
      </c>
      <c r="N361" s="776"/>
      <c r="O361" s="776" t="s">
        <v>45</v>
      </c>
      <c r="P361" s="1768">
        <v>2</v>
      </c>
      <c r="Q361" s="813">
        <v>15180000</v>
      </c>
      <c r="R361" s="778"/>
      <c r="S361" s="774">
        <f t="shared" si="28"/>
        <v>7590000</v>
      </c>
      <c r="T361" s="783" t="s">
        <v>1043</v>
      </c>
      <c r="U361" s="775">
        <v>2</v>
      </c>
      <c r="V361" s="784">
        <f t="shared" si="24"/>
        <v>15180000</v>
      </c>
      <c r="W361" s="775">
        <f>V361/U361</f>
        <v>7590000</v>
      </c>
      <c r="X361" s="783" t="s">
        <v>1043</v>
      </c>
      <c r="Y361" s="1775">
        <f t="shared" si="29"/>
        <v>0</v>
      </c>
      <c r="Z361" s="772" t="b">
        <f t="shared" si="25"/>
        <v>1</v>
      </c>
    </row>
    <row r="362" spans="1:27" s="772" customFormat="1" ht="24.95" customHeight="1">
      <c r="B362" s="1988">
        <v>249</v>
      </c>
      <c r="C362" s="1989"/>
      <c r="D362" s="776" t="s">
        <v>109</v>
      </c>
      <c r="E362" s="816" t="s">
        <v>167</v>
      </c>
      <c r="F362" s="776"/>
      <c r="G362" s="777" t="s">
        <v>111</v>
      </c>
      <c r="H362" s="778" t="s">
        <v>168</v>
      </c>
      <c r="I362" s="779" t="s">
        <v>43</v>
      </c>
      <c r="J362" s="779" t="s">
        <v>43</v>
      </c>
      <c r="K362" s="779" t="s">
        <v>44</v>
      </c>
      <c r="L362" s="786">
        <v>2010</v>
      </c>
      <c r="M362" s="776" t="s">
        <v>43</v>
      </c>
      <c r="N362" s="776"/>
      <c r="O362" s="776" t="s">
        <v>45</v>
      </c>
      <c r="P362" s="1768">
        <v>3</v>
      </c>
      <c r="Q362" s="813">
        <v>32736000</v>
      </c>
      <c r="R362" s="778"/>
      <c r="S362" s="774">
        <f t="shared" si="28"/>
        <v>10912000</v>
      </c>
      <c r="T362" s="783" t="s">
        <v>1060</v>
      </c>
      <c r="U362" s="775">
        <v>3</v>
      </c>
      <c r="V362" s="784">
        <f t="shared" si="24"/>
        <v>32736000</v>
      </c>
      <c r="W362" s="775"/>
      <c r="X362" s="783" t="s">
        <v>1060</v>
      </c>
      <c r="Y362" s="1775">
        <f t="shared" si="29"/>
        <v>0</v>
      </c>
      <c r="Z362" s="772" t="b">
        <f t="shared" si="25"/>
        <v>1</v>
      </c>
    </row>
    <row r="363" spans="1:27" s="772" customFormat="1" ht="24.95" hidden="1" customHeight="1">
      <c r="B363" s="2049"/>
      <c r="C363" s="2050"/>
      <c r="D363" s="1830"/>
      <c r="E363" s="1831"/>
      <c r="F363" s="1830"/>
      <c r="G363" s="1832"/>
      <c r="H363" s="1833"/>
      <c r="I363" s="1833"/>
      <c r="J363" s="1833"/>
      <c r="K363" s="1833"/>
      <c r="L363" s="1834"/>
      <c r="M363" s="1830"/>
      <c r="N363" s="1830"/>
      <c r="O363" s="1830"/>
      <c r="P363" s="1835"/>
      <c r="Q363" s="1836"/>
      <c r="R363" s="1830"/>
      <c r="S363" s="1676"/>
      <c r="T363" s="1674"/>
      <c r="U363" s="1675"/>
      <c r="V363" s="1758"/>
      <c r="W363" s="1675"/>
      <c r="X363" s="783"/>
      <c r="Y363" s="1775"/>
    </row>
    <row r="364" spans="1:27" s="772" customFormat="1" ht="24.95" hidden="1" customHeight="1">
      <c r="B364" s="2049"/>
      <c r="C364" s="2050"/>
      <c r="D364" s="1830"/>
      <c r="E364" s="1831"/>
      <c r="F364" s="1830"/>
      <c r="G364" s="1832"/>
      <c r="H364" s="1833"/>
      <c r="I364" s="1833"/>
      <c r="J364" s="1833"/>
      <c r="K364" s="1833"/>
      <c r="L364" s="1834"/>
      <c r="M364" s="1830"/>
      <c r="N364" s="1830"/>
      <c r="O364" s="1830"/>
      <c r="P364" s="1835"/>
      <c r="Q364" s="1836"/>
      <c r="R364" s="1830"/>
      <c r="S364" s="1676"/>
      <c r="T364" s="1674"/>
      <c r="U364" s="1675"/>
      <c r="V364" s="1758"/>
      <c r="W364" s="1675"/>
      <c r="X364" s="783"/>
      <c r="Y364" s="1775"/>
    </row>
    <row r="365" spans="1:27" s="772" customFormat="1" ht="24.95" hidden="1" customHeight="1">
      <c r="B365" s="2049"/>
      <c r="C365" s="2050"/>
      <c r="D365" s="1830"/>
      <c r="E365" s="1831"/>
      <c r="F365" s="1830"/>
      <c r="G365" s="1832"/>
      <c r="H365" s="1837"/>
      <c r="I365" s="1833"/>
      <c r="J365" s="1833"/>
      <c r="K365" s="1833"/>
      <c r="L365" s="1834"/>
      <c r="M365" s="1830"/>
      <c r="N365" s="1830"/>
      <c r="O365" s="1830"/>
      <c r="P365" s="1835"/>
      <c r="Q365" s="1836"/>
      <c r="R365" s="1830"/>
      <c r="S365" s="1676"/>
      <c r="T365" s="1674"/>
      <c r="U365" s="1675"/>
      <c r="V365" s="1758"/>
      <c r="W365" s="1675"/>
      <c r="X365" s="783"/>
      <c r="Y365" s="1775"/>
    </row>
    <row r="366" spans="1:27" s="772" customFormat="1" ht="24.95" hidden="1" customHeight="1">
      <c r="B366" s="2049"/>
      <c r="C366" s="2050"/>
      <c r="D366" s="1830"/>
      <c r="E366" s="1831"/>
      <c r="F366" s="1830"/>
      <c r="G366" s="1832"/>
      <c r="H366" s="1833"/>
      <c r="I366" s="1833"/>
      <c r="J366" s="1833"/>
      <c r="K366" s="1833"/>
      <c r="L366" s="1834"/>
      <c r="M366" s="1830"/>
      <c r="N366" s="1830"/>
      <c r="O366" s="1830"/>
      <c r="P366" s="1835"/>
      <c r="Q366" s="1836"/>
      <c r="R366" s="1830"/>
      <c r="S366" s="1676"/>
      <c r="T366" s="1674"/>
      <c r="U366" s="1675"/>
      <c r="V366" s="1758"/>
      <c r="W366" s="1675"/>
      <c r="X366" s="783"/>
      <c r="Y366" s="1775"/>
    </row>
    <row r="367" spans="1:27" s="772" customFormat="1" ht="24.95" hidden="1" customHeight="1">
      <c r="B367" s="2049"/>
      <c r="C367" s="2050"/>
      <c r="D367" s="1830"/>
      <c r="E367" s="1831"/>
      <c r="F367" s="1830"/>
      <c r="G367" s="1832"/>
      <c r="H367" s="1837"/>
      <c r="I367" s="1833"/>
      <c r="J367" s="1833"/>
      <c r="K367" s="1833"/>
      <c r="L367" s="1834"/>
      <c r="M367" s="1830"/>
      <c r="N367" s="1830"/>
      <c r="O367" s="1830"/>
      <c r="P367" s="1835"/>
      <c r="Q367" s="1836"/>
      <c r="R367" s="1830"/>
      <c r="S367" s="1676"/>
      <c r="T367" s="1674"/>
      <c r="U367" s="1675"/>
      <c r="V367" s="1758"/>
      <c r="W367" s="1675"/>
      <c r="X367" s="783"/>
      <c r="Y367" s="1775"/>
    </row>
    <row r="368" spans="1:27" s="772" customFormat="1" ht="24.95" hidden="1" customHeight="1">
      <c r="B368" s="2049"/>
      <c r="C368" s="2050"/>
      <c r="D368" s="1830"/>
      <c r="E368" s="1831"/>
      <c r="F368" s="1830"/>
      <c r="G368" s="1832"/>
      <c r="H368" s="1837"/>
      <c r="I368" s="1833"/>
      <c r="J368" s="1833"/>
      <c r="K368" s="1833"/>
      <c r="L368" s="1834"/>
      <c r="M368" s="1830"/>
      <c r="N368" s="1830"/>
      <c r="O368" s="1830"/>
      <c r="P368" s="1835"/>
      <c r="Q368" s="1836"/>
      <c r="R368" s="1830"/>
      <c r="S368" s="1676"/>
      <c r="T368" s="1674"/>
      <c r="U368" s="1675"/>
      <c r="V368" s="1758"/>
      <c r="W368" s="1675"/>
      <c r="X368" s="783"/>
      <c r="Y368" s="1775"/>
    </row>
    <row r="369" spans="1:27" s="772" customFormat="1" ht="24.95" hidden="1" customHeight="1">
      <c r="B369" s="2049"/>
      <c r="C369" s="2050"/>
      <c r="D369" s="1830"/>
      <c r="E369" s="1831"/>
      <c r="F369" s="1830"/>
      <c r="G369" s="1832"/>
      <c r="H369" s="1833"/>
      <c r="I369" s="1833"/>
      <c r="J369" s="1833"/>
      <c r="K369" s="1833"/>
      <c r="L369" s="1834"/>
      <c r="M369" s="1830"/>
      <c r="N369" s="1830"/>
      <c r="O369" s="1830"/>
      <c r="P369" s="1835"/>
      <c r="Q369" s="1836"/>
      <c r="R369" s="1830"/>
      <c r="S369" s="1676"/>
      <c r="T369" s="1674"/>
      <c r="U369" s="1675"/>
      <c r="V369" s="1758"/>
      <c r="W369" s="1675"/>
      <c r="X369" s="783"/>
      <c r="Y369" s="1775"/>
    </row>
    <row r="370" spans="1:27" s="772" customFormat="1" ht="24.95" customHeight="1">
      <c r="B370" s="1988">
        <v>257</v>
      </c>
      <c r="C370" s="1989"/>
      <c r="D370" s="776" t="s">
        <v>51</v>
      </c>
      <c r="E370" s="816" t="s">
        <v>171</v>
      </c>
      <c r="F370" s="776"/>
      <c r="G370" s="777" t="s">
        <v>53</v>
      </c>
      <c r="H370" s="779" t="s">
        <v>172</v>
      </c>
      <c r="I370" s="779" t="s">
        <v>43</v>
      </c>
      <c r="J370" s="779" t="s">
        <v>43</v>
      </c>
      <c r="K370" s="779" t="s">
        <v>44</v>
      </c>
      <c r="L370" s="786">
        <v>2010</v>
      </c>
      <c r="M370" s="776" t="s">
        <v>43</v>
      </c>
      <c r="N370" s="776"/>
      <c r="O370" s="776" t="s">
        <v>45</v>
      </c>
      <c r="P370" s="1768">
        <v>9</v>
      </c>
      <c r="Q370" s="782">
        <v>15406875</v>
      </c>
      <c r="R370" s="778"/>
      <c r="S370" s="774">
        <f t="shared" ref="S370:S397" si="30">Q370/P370</f>
        <v>1711875</v>
      </c>
      <c r="T370" s="783" t="s">
        <v>1058</v>
      </c>
      <c r="U370" s="775">
        <v>9</v>
      </c>
      <c r="V370" s="784">
        <f t="shared" si="24"/>
        <v>15406875</v>
      </c>
      <c r="W370" s="775"/>
      <c r="X370" s="783" t="s">
        <v>1058</v>
      </c>
      <c r="Y370" s="1775">
        <f t="shared" ref="Y370:Y397" si="31">P370-U370</f>
        <v>0</v>
      </c>
      <c r="Z370" s="772" t="b">
        <f t="shared" si="25"/>
        <v>1</v>
      </c>
    </row>
    <row r="371" spans="1:27" s="772" customFormat="1" ht="24.95" customHeight="1">
      <c r="B371" s="1988">
        <v>258</v>
      </c>
      <c r="C371" s="1989"/>
      <c r="D371" s="776" t="s">
        <v>173</v>
      </c>
      <c r="E371" s="816" t="s">
        <v>78</v>
      </c>
      <c r="F371" s="776"/>
      <c r="G371" s="777" t="s">
        <v>174</v>
      </c>
      <c r="H371" s="779" t="s">
        <v>42</v>
      </c>
      <c r="I371" s="779" t="s">
        <v>43</v>
      </c>
      <c r="J371" s="779" t="s">
        <v>43</v>
      </c>
      <c r="K371" s="779" t="s">
        <v>44</v>
      </c>
      <c r="L371" s="786">
        <v>2010</v>
      </c>
      <c r="M371" s="776" t="s">
        <v>43</v>
      </c>
      <c r="N371" s="776"/>
      <c r="O371" s="776" t="s">
        <v>45</v>
      </c>
      <c r="P371" s="1768">
        <v>3</v>
      </c>
      <c r="Q371" s="782">
        <v>4785000</v>
      </c>
      <c r="R371" s="778"/>
      <c r="S371" s="774">
        <f t="shared" si="30"/>
        <v>1595000</v>
      </c>
      <c r="T371" s="783" t="s">
        <v>1029</v>
      </c>
      <c r="U371" s="775">
        <v>3</v>
      </c>
      <c r="V371" s="784">
        <f t="shared" ref="V371:V397" si="32">U371*S371</f>
        <v>4785000</v>
      </c>
      <c r="W371" s="775"/>
      <c r="X371" s="783" t="s">
        <v>1029</v>
      </c>
      <c r="Y371" s="1775">
        <f t="shared" si="31"/>
        <v>0</v>
      </c>
      <c r="Z371" s="772" t="b">
        <f t="shared" ref="Z371:Z397" si="33">V371=Q371</f>
        <v>1</v>
      </c>
    </row>
    <row r="372" spans="1:27" s="772" customFormat="1" ht="24.95" customHeight="1">
      <c r="B372" s="1988">
        <v>259</v>
      </c>
      <c r="C372" s="1989"/>
      <c r="D372" s="776" t="s">
        <v>175</v>
      </c>
      <c r="E372" s="816" t="s">
        <v>58</v>
      </c>
      <c r="F372" s="776"/>
      <c r="G372" s="777" t="s">
        <v>176</v>
      </c>
      <c r="H372" s="778" t="s">
        <v>177</v>
      </c>
      <c r="I372" s="779" t="s">
        <v>43</v>
      </c>
      <c r="J372" s="779" t="s">
        <v>43</v>
      </c>
      <c r="K372" s="779" t="s">
        <v>44</v>
      </c>
      <c r="L372" s="786">
        <v>2010</v>
      </c>
      <c r="M372" s="776" t="s">
        <v>43</v>
      </c>
      <c r="N372" s="776"/>
      <c r="O372" s="776" t="s">
        <v>45</v>
      </c>
      <c r="P372" s="1768">
        <v>1</v>
      </c>
      <c r="Q372" s="782">
        <v>82500000</v>
      </c>
      <c r="R372" s="776"/>
      <c r="S372" s="774">
        <f t="shared" si="30"/>
        <v>82500000</v>
      </c>
      <c r="T372" s="783" t="s">
        <v>1040</v>
      </c>
      <c r="U372" s="775">
        <v>1</v>
      </c>
      <c r="V372" s="784">
        <f t="shared" si="32"/>
        <v>82500000</v>
      </c>
      <c r="W372" s="775"/>
      <c r="X372" s="783" t="s">
        <v>1040</v>
      </c>
      <c r="Y372" s="1775">
        <f t="shared" si="31"/>
        <v>0</v>
      </c>
      <c r="Z372" s="772" t="b">
        <f t="shared" si="33"/>
        <v>1</v>
      </c>
    </row>
    <row r="373" spans="1:27" s="772" customFormat="1" ht="24.95" customHeight="1">
      <c r="B373" s="1988">
        <v>260</v>
      </c>
      <c r="C373" s="1989"/>
      <c r="D373" s="776" t="s">
        <v>178</v>
      </c>
      <c r="E373" s="816" t="s">
        <v>47</v>
      </c>
      <c r="F373" s="776"/>
      <c r="G373" s="777" t="s">
        <v>179</v>
      </c>
      <c r="H373" s="779" t="s">
        <v>180</v>
      </c>
      <c r="I373" s="779" t="s">
        <v>43</v>
      </c>
      <c r="J373" s="779" t="s">
        <v>43</v>
      </c>
      <c r="K373" s="779" t="s">
        <v>44</v>
      </c>
      <c r="L373" s="786">
        <v>2010</v>
      </c>
      <c r="M373" s="776" t="s">
        <v>43</v>
      </c>
      <c r="N373" s="776"/>
      <c r="O373" s="776" t="s">
        <v>45</v>
      </c>
      <c r="P373" s="1768">
        <v>1</v>
      </c>
      <c r="Q373" s="782">
        <v>3850000</v>
      </c>
      <c r="R373" s="776"/>
      <c r="S373" s="774">
        <f t="shared" si="30"/>
        <v>3850000</v>
      </c>
      <c r="T373" s="783" t="s">
        <v>1024</v>
      </c>
      <c r="U373" s="775">
        <v>1</v>
      </c>
      <c r="V373" s="784">
        <f t="shared" si="32"/>
        <v>3850000</v>
      </c>
      <c r="W373" s="775"/>
      <c r="X373" s="783" t="s">
        <v>1024</v>
      </c>
      <c r="Y373" s="1775">
        <f t="shared" si="31"/>
        <v>0</v>
      </c>
      <c r="Z373" s="772" t="b">
        <f t="shared" si="33"/>
        <v>1</v>
      </c>
    </row>
    <row r="374" spans="1:27" s="772" customFormat="1" ht="24.95" hidden="1" customHeight="1">
      <c r="B374" s="2049"/>
      <c r="C374" s="2050"/>
      <c r="D374" s="1830"/>
      <c r="E374" s="1831"/>
      <c r="F374" s="1830"/>
      <c r="G374" s="1832"/>
      <c r="H374" s="1833"/>
      <c r="I374" s="1833"/>
      <c r="J374" s="1833"/>
      <c r="K374" s="1833"/>
      <c r="L374" s="1834"/>
      <c r="M374" s="1830"/>
      <c r="N374" s="1830"/>
      <c r="O374" s="1830"/>
      <c r="P374" s="1835"/>
      <c r="Q374" s="1838"/>
      <c r="R374" s="1830"/>
      <c r="S374" s="1676"/>
      <c r="T374" s="1674"/>
      <c r="U374" s="1675"/>
      <c r="V374" s="1758"/>
      <c r="W374" s="1675"/>
      <c r="X374" s="783"/>
      <c r="Y374" s="1775"/>
    </row>
    <row r="375" spans="1:27" s="805" customFormat="1" ht="24.95" customHeight="1">
      <c r="A375" s="787"/>
      <c r="B375" s="788"/>
      <c r="C375" s="788"/>
      <c r="D375" s="789"/>
      <c r="E375" s="1679"/>
      <c r="F375" s="789"/>
      <c r="G375" s="790"/>
      <c r="H375" s="791"/>
      <c r="I375" s="791"/>
      <c r="J375" s="791"/>
      <c r="K375" s="791"/>
      <c r="L375" s="804"/>
      <c r="M375" s="2032" t="s">
        <v>1082</v>
      </c>
      <c r="N375" s="2033"/>
      <c r="O375" s="2034"/>
      <c r="P375" s="1806">
        <f>SUM(P354:P374)</f>
        <v>671</v>
      </c>
      <c r="Q375" s="1756">
        <f>SUM(Q354:Q374)</f>
        <v>1535179575</v>
      </c>
      <c r="R375" s="1807"/>
      <c r="S375" s="795"/>
      <c r="T375" s="1808" t="s">
        <v>1082</v>
      </c>
      <c r="U375" s="1806">
        <f>SUM(U354:U374)</f>
        <v>686</v>
      </c>
      <c r="V375" s="1756">
        <f>SUM(V354:V374)</f>
        <v>1540456201</v>
      </c>
      <c r="X375" s="1808" t="s">
        <v>1082</v>
      </c>
      <c r="Y375" s="797"/>
      <c r="Z375" s="787"/>
    </row>
    <row r="376" spans="1:27" s="772" customFormat="1" ht="11.25" customHeight="1">
      <c r="B376" s="806"/>
      <c r="C376" s="806"/>
      <c r="E376" s="816"/>
      <c r="G376" s="807"/>
      <c r="H376" s="808"/>
      <c r="I376" s="808"/>
      <c r="J376" s="808"/>
      <c r="K376" s="808"/>
      <c r="L376" s="809"/>
      <c r="P376" s="806"/>
      <c r="Q376" s="810"/>
      <c r="S376" s="774"/>
      <c r="T376" s="808"/>
      <c r="V376" s="774"/>
      <c r="X376" s="808"/>
      <c r="Y376" s="806"/>
    </row>
    <row r="377" spans="1:27" s="764" customFormat="1" ht="17.25" customHeight="1">
      <c r="A377" s="1545"/>
      <c r="B377" s="2046" t="s">
        <v>10</v>
      </c>
      <c r="C377" s="2046"/>
      <c r="D377" s="2046"/>
      <c r="E377" s="2046"/>
      <c r="F377" s="2046"/>
      <c r="G377" s="2046" t="s">
        <v>11</v>
      </c>
      <c r="H377" s="2046"/>
      <c r="I377" s="2046"/>
      <c r="J377" s="2046" t="s">
        <v>15</v>
      </c>
      <c r="K377" s="2046" t="s">
        <v>13</v>
      </c>
      <c r="L377" s="2046" t="s">
        <v>700</v>
      </c>
      <c r="M377" s="2046" t="s">
        <v>701</v>
      </c>
      <c r="N377" s="2046" t="s">
        <v>16</v>
      </c>
      <c r="O377" s="2046" t="s">
        <v>702</v>
      </c>
      <c r="P377" s="2046" t="s">
        <v>12</v>
      </c>
      <c r="Q377" s="2046"/>
      <c r="R377" s="2046" t="s">
        <v>17</v>
      </c>
      <c r="S377" s="763"/>
      <c r="T377" s="2046" t="s">
        <v>1022</v>
      </c>
      <c r="U377" s="2053" t="s">
        <v>1023</v>
      </c>
      <c r="V377" s="2056" t="s">
        <v>1081</v>
      </c>
      <c r="W377" s="2053" t="s">
        <v>732</v>
      </c>
      <c r="X377" s="2046" t="s">
        <v>1022</v>
      </c>
      <c r="Y377" s="2056" t="s">
        <v>1025</v>
      </c>
      <c r="Z377" s="1545"/>
      <c r="AA377" s="1545"/>
    </row>
    <row r="378" spans="1:27" s="764" customFormat="1" ht="29.25" customHeight="1">
      <c r="A378" s="1545"/>
      <c r="B378" s="2046" t="s">
        <v>18</v>
      </c>
      <c r="C378" s="2046"/>
      <c r="D378" s="2046" t="s">
        <v>19</v>
      </c>
      <c r="E378" s="2046" t="s">
        <v>20</v>
      </c>
      <c r="F378" s="2046"/>
      <c r="G378" s="2046" t="s">
        <v>21</v>
      </c>
      <c r="H378" s="2046" t="s">
        <v>14</v>
      </c>
      <c r="I378" s="2046" t="s">
        <v>505</v>
      </c>
      <c r="J378" s="2046"/>
      <c r="K378" s="2046"/>
      <c r="L378" s="2046"/>
      <c r="M378" s="2046"/>
      <c r="N378" s="2046"/>
      <c r="O378" s="2046"/>
      <c r="P378" s="2046"/>
      <c r="Q378" s="2046"/>
      <c r="R378" s="2046"/>
      <c r="S378" s="763"/>
      <c r="T378" s="2046"/>
      <c r="U378" s="2053"/>
      <c r="V378" s="2057"/>
      <c r="W378" s="2053"/>
      <c r="X378" s="2046"/>
      <c r="Y378" s="2057"/>
      <c r="Z378" s="1545"/>
      <c r="AA378" s="1545"/>
    </row>
    <row r="379" spans="1:27" s="764" customFormat="1" ht="29.25" customHeight="1">
      <c r="A379" s="1545"/>
      <c r="B379" s="2046"/>
      <c r="C379" s="2046"/>
      <c r="D379" s="2046"/>
      <c r="E379" s="2046"/>
      <c r="F379" s="2046"/>
      <c r="G379" s="2046"/>
      <c r="H379" s="2046"/>
      <c r="I379" s="2046"/>
      <c r="J379" s="2046"/>
      <c r="K379" s="2046"/>
      <c r="L379" s="2046"/>
      <c r="M379" s="2046"/>
      <c r="N379" s="2046"/>
      <c r="O379" s="2046"/>
      <c r="P379" s="1776" t="s">
        <v>22</v>
      </c>
      <c r="Q379" s="1752" t="s">
        <v>23</v>
      </c>
      <c r="R379" s="2046"/>
      <c r="S379" s="763"/>
      <c r="T379" s="2046"/>
      <c r="U379" s="2053"/>
      <c r="V379" s="2058"/>
      <c r="W379" s="2053"/>
      <c r="X379" s="2046"/>
      <c r="Y379" s="2058"/>
      <c r="Z379" s="1545"/>
      <c r="AA379" s="1545"/>
    </row>
    <row r="380" spans="1:27" s="764" customFormat="1" ht="12.75" customHeight="1">
      <c r="A380" s="1545"/>
      <c r="B380" s="2030" t="s">
        <v>24</v>
      </c>
      <c r="C380" s="2031"/>
      <c r="D380" s="1777" t="s">
        <v>25</v>
      </c>
      <c r="E380" s="2030" t="s">
        <v>26</v>
      </c>
      <c r="F380" s="2031"/>
      <c r="G380" s="1776" t="s">
        <v>27</v>
      </c>
      <c r="H380" s="1776" t="s">
        <v>28</v>
      </c>
      <c r="I380" s="1776" t="s">
        <v>29</v>
      </c>
      <c r="J380" s="1776" t="s">
        <v>30</v>
      </c>
      <c r="K380" s="1776" t="s">
        <v>31</v>
      </c>
      <c r="L380" s="1776" t="s">
        <v>32</v>
      </c>
      <c r="M380" s="1776" t="s">
        <v>33</v>
      </c>
      <c r="N380" s="1776" t="s">
        <v>34</v>
      </c>
      <c r="O380" s="1776" t="s">
        <v>35</v>
      </c>
      <c r="P380" s="1776" t="s">
        <v>36</v>
      </c>
      <c r="Q380" s="1752" t="s">
        <v>37</v>
      </c>
      <c r="R380" s="1776" t="s">
        <v>38</v>
      </c>
      <c r="S380" s="763"/>
      <c r="T380" s="1778"/>
      <c r="U380" s="1753"/>
      <c r="V380" s="1753"/>
      <c r="W380" s="1753"/>
      <c r="X380" s="1778"/>
      <c r="Y380" s="1753"/>
      <c r="Z380" s="1545"/>
      <c r="AA380" s="1545"/>
    </row>
    <row r="381" spans="1:27" s="764" customFormat="1" ht="4.5" customHeight="1">
      <c r="A381" s="1545"/>
      <c r="B381" s="2016"/>
      <c r="C381" s="2017"/>
      <c r="D381" s="2017"/>
      <c r="E381" s="2017"/>
      <c r="F381" s="2017"/>
      <c r="G381" s="2017"/>
      <c r="H381" s="2017"/>
      <c r="I381" s="2017"/>
      <c r="J381" s="2017"/>
      <c r="K381" s="2017"/>
      <c r="L381" s="2017"/>
      <c r="M381" s="2017"/>
      <c r="N381" s="2017"/>
      <c r="O381" s="2017"/>
      <c r="P381" s="2017"/>
      <c r="Q381" s="2017"/>
      <c r="R381" s="2018"/>
      <c r="S381" s="763"/>
      <c r="T381" s="768"/>
      <c r="U381" s="769"/>
      <c r="V381" s="769"/>
      <c r="W381" s="770"/>
      <c r="X381" s="768"/>
      <c r="Y381" s="771"/>
      <c r="Z381" s="1545"/>
      <c r="AA381" s="1545"/>
    </row>
    <row r="382" spans="1:27" s="764" customFormat="1" ht="26.25" customHeight="1">
      <c r="A382" s="1545"/>
      <c r="B382" s="1771"/>
      <c r="C382" s="1772"/>
      <c r="D382" s="800"/>
      <c r="E382" s="1680"/>
      <c r="F382" s="800"/>
      <c r="G382" s="800"/>
      <c r="H382" s="800"/>
      <c r="I382" s="800"/>
      <c r="J382" s="800"/>
      <c r="K382" s="800"/>
      <c r="L382" s="800"/>
      <c r="M382" s="2035" t="s">
        <v>1086</v>
      </c>
      <c r="N382" s="2036"/>
      <c r="O382" s="2037"/>
      <c r="P382" s="1809">
        <f>P375</f>
        <v>671</v>
      </c>
      <c r="Q382" s="1757">
        <f>Q375</f>
        <v>1535179575</v>
      </c>
      <c r="R382" s="1810"/>
      <c r="S382" s="802"/>
      <c r="T382" s="1811" t="s">
        <v>1086</v>
      </c>
      <c r="U382" s="1809">
        <f>U375</f>
        <v>686</v>
      </c>
      <c r="V382" s="1757">
        <f>V375</f>
        <v>1540456201</v>
      </c>
      <c r="W382" s="776"/>
      <c r="X382" s="1811" t="s">
        <v>1086</v>
      </c>
      <c r="Y382" s="775"/>
      <c r="Z382" s="1545"/>
      <c r="AA382" s="1545"/>
    </row>
    <row r="383" spans="1:27" s="772" customFormat="1" ht="24.95" customHeight="1">
      <c r="B383" s="1988">
        <v>262</v>
      </c>
      <c r="C383" s="1989"/>
      <c r="D383" s="776" t="s">
        <v>181</v>
      </c>
      <c r="E383" s="816" t="s">
        <v>47</v>
      </c>
      <c r="F383" s="776"/>
      <c r="G383" s="777" t="s">
        <v>182</v>
      </c>
      <c r="H383" s="779" t="s">
        <v>42</v>
      </c>
      <c r="I383" s="779" t="s">
        <v>43</v>
      </c>
      <c r="J383" s="779" t="s">
        <v>43</v>
      </c>
      <c r="K383" s="779" t="s">
        <v>44</v>
      </c>
      <c r="L383" s="786">
        <v>2010</v>
      </c>
      <c r="M383" s="776" t="s">
        <v>43</v>
      </c>
      <c r="N383" s="776"/>
      <c r="O383" s="776" t="s">
        <v>45</v>
      </c>
      <c r="P383" s="1768">
        <v>1</v>
      </c>
      <c r="Q383" s="782">
        <v>106571740</v>
      </c>
      <c r="R383" s="776"/>
      <c r="S383" s="774">
        <f t="shared" si="30"/>
        <v>106571740</v>
      </c>
      <c r="T383" s="783" t="s">
        <v>1057</v>
      </c>
      <c r="U383" s="775">
        <v>1</v>
      </c>
      <c r="V383" s="784">
        <f t="shared" si="32"/>
        <v>106571740</v>
      </c>
      <c r="W383" s="775"/>
      <c r="X383" s="783" t="s">
        <v>1057</v>
      </c>
      <c r="Y383" s="1775">
        <f t="shared" si="31"/>
        <v>0</v>
      </c>
      <c r="Z383" s="772" t="b">
        <f t="shared" si="33"/>
        <v>1</v>
      </c>
    </row>
    <row r="384" spans="1:27" s="772" customFormat="1" ht="24.95" customHeight="1">
      <c r="B384" s="1988">
        <v>263</v>
      </c>
      <c r="C384" s="1989"/>
      <c r="D384" s="776" t="s">
        <v>154</v>
      </c>
      <c r="E384" s="816" t="s">
        <v>55</v>
      </c>
      <c r="F384" s="776"/>
      <c r="G384" s="777" t="s">
        <v>104</v>
      </c>
      <c r="H384" s="778" t="s">
        <v>604</v>
      </c>
      <c r="I384" s="779" t="s">
        <v>43</v>
      </c>
      <c r="J384" s="779" t="s">
        <v>43</v>
      </c>
      <c r="K384" s="779" t="s">
        <v>44</v>
      </c>
      <c r="L384" s="786">
        <v>2011</v>
      </c>
      <c r="M384" s="776" t="s">
        <v>43</v>
      </c>
      <c r="N384" s="776"/>
      <c r="O384" s="776" t="s">
        <v>45</v>
      </c>
      <c r="P384" s="1768">
        <v>1</v>
      </c>
      <c r="Q384" s="813">
        <v>18865000</v>
      </c>
      <c r="R384" s="778" t="s">
        <v>838</v>
      </c>
      <c r="S384" s="774">
        <f t="shared" si="30"/>
        <v>18865000</v>
      </c>
      <c r="T384" s="783" t="s">
        <v>944</v>
      </c>
      <c r="U384" s="775">
        <v>1</v>
      </c>
      <c r="V384" s="784">
        <f t="shared" si="32"/>
        <v>18865000</v>
      </c>
      <c r="W384" s="775"/>
      <c r="X384" s="783" t="s">
        <v>944</v>
      </c>
      <c r="Y384" s="1775">
        <f>P384-U384</f>
        <v>0</v>
      </c>
      <c r="Z384" s="772" t="b">
        <f t="shared" si="33"/>
        <v>1</v>
      </c>
    </row>
    <row r="385" spans="2:27" s="772" customFormat="1" ht="24.95" customHeight="1">
      <c r="B385" s="1988">
        <v>264</v>
      </c>
      <c r="C385" s="1989"/>
      <c r="D385" s="776" t="s">
        <v>835</v>
      </c>
      <c r="E385" s="816" t="s">
        <v>55</v>
      </c>
      <c r="F385" s="776"/>
      <c r="G385" s="777" t="s">
        <v>107</v>
      </c>
      <c r="H385" s="779" t="s">
        <v>1346</v>
      </c>
      <c r="I385" s="779" t="s">
        <v>43</v>
      </c>
      <c r="J385" s="779" t="s">
        <v>43</v>
      </c>
      <c r="K385" s="779" t="s">
        <v>44</v>
      </c>
      <c r="L385" s="786">
        <v>2011</v>
      </c>
      <c r="M385" s="776" t="s">
        <v>43</v>
      </c>
      <c r="N385" s="776"/>
      <c r="O385" s="776" t="s">
        <v>45</v>
      </c>
      <c r="P385" s="1768">
        <v>2</v>
      </c>
      <c r="Q385" s="813">
        <v>4345000</v>
      </c>
      <c r="R385" s="778"/>
      <c r="S385" s="774">
        <f t="shared" si="30"/>
        <v>2172500</v>
      </c>
      <c r="T385" s="783" t="s">
        <v>1056</v>
      </c>
      <c r="U385" s="775">
        <v>2</v>
      </c>
      <c r="V385" s="784">
        <f t="shared" si="32"/>
        <v>4345000</v>
      </c>
      <c r="W385" s="775"/>
      <c r="X385" s="783" t="s">
        <v>1056</v>
      </c>
      <c r="Y385" s="1775">
        <f t="shared" si="31"/>
        <v>0</v>
      </c>
      <c r="Z385" s="772" t="b">
        <f t="shared" si="33"/>
        <v>1</v>
      </c>
    </row>
    <row r="386" spans="2:27" s="1779" customFormat="1" ht="24.95" customHeight="1">
      <c r="B386" s="1988">
        <v>265</v>
      </c>
      <c r="C386" s="1989"/>
      <c r="D386" s="776" t="s">
        <v>157</v>
      </c>
      <c r="E386" s="816" t="s">
        <v>47</v>
      </c>
      <c r="F386" s="776"/>
      <c r="G386" s="777" t="s">
        <v>50</v>
      </c>
      <c r="H386" s="779" t="s">
        <v>831</v>
      </c>
      <c r="I386" s="779" t="s">
        <v>43</v>
      </c>
      <c r="J386" s="779" t="s">
        <v>756</v>
      </c>
      <c r="K386" s="779" t="s">
        <v>44</v>
      </c>
      <c r="L386" s="786">
        <v>2011</v>
      </c>
      <c r="M386" s="776" t="s">
        <v>43</v>
      </c>
      <c r="N386" s="776"/>
      <c r="O386" s="776" t="s">
        <v>45</v>
      </c>
      <c r="P386" s="1768">
        <v>1</v>
      </c>
      <c r="Q386" s="813">
        <v>9680000</v>
      </c>
      <c r="R386" s="778"/>
      <c r="S386" s="774">
        <f t="shared" si="30"/>
        <v>9680000</v>
      </c>
      <c r="T386" s="783" t="s">
        <v>968</v>
      </c>
      <c r="U386" s="783">
        <v>1</v>
      </c>
      <c r="V386" s="784">
        <f t="shared" si="32"/>
        <v>9680000</v>
      </c>
      <c r="W386" s="1812"/>
      <c r="X386" s="783" t="s">
        <v>968</v>
      </c>
      <c r="Y386" s="1775">
        <f t="shared" si="31"/>
        <v>0</v>
      </c>
      <c r="Z386" s="772" t="b">
        <f t="shared" si="33"/>
        <v>1</v>
      </c>
    </row>
    <row r="387" spans="2:27" s="772" customFormat="1" ht="24.95" customHeight="1">
      <c r="B387" s="1988">
        <v>266</v>
      </c>
      <c r="C387" s="1989"/>
      <c r="D387" s="776" t="s">
        <v>318</v>
      </c>
      <c r="E387" s="816" t="s">
        <v>416</v>
      </c>
      <c r="F387" s="776"/>
      <c r="G387" s="777" t="s">
        <v>267</v>
      </c>
      <c r="H387" s="778" t="s">
        <v>294</v>
      </c>
      <c r="I387" s="779" t="s">
        <v>43</v>
      </c>
      <c r="J387" s="779" t="s">
        <v>197</v>
      </c>
      <c r="K387" s="779" t="s">
        <v>44</v>
      </c>
      <c r="L387" s="786">
        <v>2011</v>
      </c>
      <c r="M387" s="776" t="s">
        <v>43</v>
      </c>
      <c r="N387" s="776"/>
      <c r="O387" s="776" t="s">
        <v>45</v>
      </c>
      <c r="P387" s="1768">
        <v>5</v>
      </c>
      <c r="Q387" s="813">
        <v>15550000</v>
      </c>
      <c r="R387" s="778"/>
      <c r="S387" s="774">
        <f t="shared" si="30"/>
        <v>3110000</v>
      </c>
      <c r="T387" s="783" t="s">
        <v>1004</v>
      </c>
      <c r="U387" s="775">
        <v>7</v>
      </c>
      <c r="V387" s="784">
        <f t="shared" si="32"/>
        <v>21770000</v>
      </c>
      <c r="W387" s="775"/>
      <c r="X387" s="783" t="s">
        <v>1004</v>
      </c>
      <c r="Y387" s="1775">
        <f t="shared" si="31"/>
        <v>-2</v>
      </c>
      <c r="Z387" s="772" t="b">
        <f t="shared" si="33"/>
        <v>0</v>
      </c>
    </row>
    <row r="388" spans="2:27" s="772" customFormat="1" ht="24.95" customHeight="1">
      <c r="B388" s="1988">
        <v>267</v>
      </c>
      <c r="C388" s="1989"/>
      <c r="D388" s="776" t="s">
        <v>157</v>
      </c>
      <c r="E388" s="816" t="s">
        <v>47</v>
      </c>
      <c r="F388" s="776"/>
      <c r="G388" s="777" t="s">
        <v>829</v>
      </c>
      <c r="H388" s="779" t="s">
        <v>42</v>
      </c>
      <c r="I388" s="779" t="s">
        <v>43</v>
      </c>
      <c r="J388" s="779" t="s">
        <v>160</v>
      </c>
      <c r="K388" s="779" t="s">
        <v>44</v>
      </c>
      <c r="L388" s="786">
        <v>2011</v>
      </c>
      <c r="M388" s="776" t="s">
        <v>43</v>
      </c>
      <c r="N388" s="776"/>
      <c r="O388" s="776" t="s">
        <v>45</v>
      </c>
      <c r="P388" s="1768">
        <v>1</v>
      </c>
      <c r="Q388" s="813">
        <v>53460000</v>
      </c>
      <c r="R388" s="776"/>
      <c r="S388" s="774">
        <f t="shared" si="30"/>
        <v>53460000</v>
      </c>
      <c r="T388" s="783" t="s">
        <v>945</v>
      </c>
      <c r="U388" s="775">
        <v>1</v>
      </c>
      <c r="V388" s="784">
        <f t="shared" si="32"/>
        <v>53460000</v>
      </c>
      <c r="W388" s="775"/>
      <c r="X388" s="783" t="s">
        <v>945</v>
      </c>
      <c r="Y388" s="1775">
        <f t="shared" si="31"/>
        <v>0</v>
      </c>
      <c r="Z388" s="772" t="b">
        <f t="shared" si="33"/>
        <v>1</v>
      </c>
    </row>
    <row r="389" spans="2:27" s="772" customFormat="1" ht="24.95" customHeight="1">
      <c r="B389" s="1988">
        <v>268</v>
      </c>
      <c r="C389" s="1989"/>
      <c r="D389" s="776" t="s">
        <v>157</v>
      </c>
      <c r="E389" s="816" t="s">
        <v>52</v>
      </c>
      <c r="F389" s="776"/>
      <c r="G389" s="777" t="s">
        <v>830</v>
      </c>
      <c r="H389" s="779" t="s">
        <v>42</v>
      </c>
      <c r="I389" s="779" t="s">
        <v>43</v>
      </c>
      <c r="J389" s="779" t="s">
        <v>160</v>
      </c>
      <c r="K389" s="779" t="s">
        <v>44</v>
      </c>
      <c r="L389" s="786">
        <v>2011</v>
      </c>
      <c r="M389" s="776" t="s">
        <v>43</v>
      </c>
      <c r="N389" s="776"/>
      <c r="O389" s="776" t="s">
        <v>45</v>
      </c>
      <c r="P389" s="1768">
        <v>4</v>
      </c>
      <c r="Q389" s="813">
        <v>9250000</v>
      </c>
      <c r="R389" s="778"/>
      <c r="S389" s="774">
        <f t="shared" si="30"/>
        <v>2312500</v>
      </c>
      <c r="T389" s="783" t="s">
        <v>1055</v>
      </c>
      <c r="U389" s="775">
        <v>4</v>
      </c>
      <c r="V389" s="784">
        <f t="shared" si="32"/>
        <v>9250000</v>
      </c>
      <c r="W389" s="775" t="s">
        <v>964</v>
      </c>
      <c r="X389" s="783" t="s">
        <v>1055</v>
      </c>
      <c r="Y389" s="1775">
        <f t="shared" si="31"/>
        <v>0</v>
      </c>
      <c r="Z389" s="772" t="b">
        <f t="shared" si="33"/>
        <v>1</v>
      </c>
    </row>
    <row r="390" spans="2:27" s="772" customFormat="1" ht="24.95" customHeight="1">
      <c r="B390" s="1988">
        <v>269</v>
      </c>
      <c r="C390" s="1989"/>
      <c r="D390" s="776" t="s">
        <v>113</v>
      </c>
      <c r="E390" s="816" t="s">
        <v>834</v>
      </c>
      <c r="F390" s="776"/>
      <c r="G390" s="777" t="s">
        <v>114</v>
      </c>
      <c r="H390" s="779" t="s">
        <v>542</v>
      </c>
      <c r="I390" s="779" t="s">
        <v>43</v>
      </c>
      <c r="J390" s="779" t="s">
        <v>43</v>
      </c>
      <c r="K390" s="779" t="s">
        <v>44</v>
      </c>
      <c r="L390" s="786">
        <v>2011</v>
      </c>
      <c r="M390" s="776" t="s">
        <v>43</v>
      </c>
      <c r="N390" s="776"/>
      <c r="O390" s="776" t="s">
        <v>45</v>
      </c>
      <c r="P390" s="1768">
        <v>4</v>
      </c>
      <c r="Q390" s="813">
        <v>56760000</v>
      </c>
      <c r="R390" s="778"/>
      <c r="S390" s="774">
        <f t="shared" si="30"/>
        <v>14190000</v>
      </c>
      <c r="T390" s="783" t="s">
        <v>1054</v>
      </c>
      <c r="U390" s="775">
        <v>4</v>
      </c>
      <c r="V390" s="784">
        <f t="shared" si="32"/>
        <v>56760000</v>
      </c>
      <c r="W390" s="784"/>
      <c r="X390" s="783" t="s">
        <v>1054</v>
      </c>
      <c r="Y390" s="1775">
        <f t="shared" si="31"/>
        <v>0</v>
      </c>
      <c r="Z390" s="772" t="b">
        <f t="shared" si="33"/>
        <v>1</v>
      </c>
    </row>
    <row r="391" spans="2:27" s="772" customFormat="1" ht="24.95" customHeight="1">
      <c r="B391" s="1988">
        <v>270</v>
      </c>
      <c r="C391" s="1989"/>
      <c r="D391" s="776" t="s">
        <v>109</v>
      </c>
      <c r="E391" s="816" t="s">
        <v>304</v>
      </c>
      <c r="F391" s="776"/>
      <c r="G391" s="777" t="s">
        <v>111</v>
      </c>
      <c r="H391" s="779" t="s">
        <v>42</v>
      </c>
      <c r="I391" s="779" t="s">
        <v>43</v>
      </c>
      <c r="J391" s="779" t="s">
        <v>43</v>
      </c>
      <c r="K391" s="779" t="s">
        <v>44</v>
      </c>
      <c r="L391" s="786">
        <v>2011</v>
      </c>
      <c r="M391" s="776" t="s">
        <v>43</v>
      </c>
      <c r="N391" s="776"/>
      <c r="O391" s="776" t="s">
        <v>45</v>
      </c>
      <c r="P391" s="1768">
        <v>3</v>
      </c>
      <c r="Q391" s="813">
        <v>29040000</v>
      </c>
      <c r="R391" s="778"/>
      <c r="S391" s="774">
        <f t="shared" si="30"/>
        <v>9680000</v>
      </c>
      <c r="T391" s="783" t="s">
        <v>1053</v>
      </c>
      <c r="U391" s="775">
        <v>3</v>
      </c>
      <c r="V391" s="784">
        <f t="shared" si="32"/>
        <v>29040000</v>
      </c>
      <c r="W391" s="775"/>
      <c r="X391" s="783" t="s">
        <v>1053</v>
      </c>
      <c r="Y391" s="1775">
        <f t="shared" si="31"/>
        <v>0</v>
      </c>
      <c r="Z391" s="772" t="b">
        <f t="shared" si="33"/>
        <v>1</v>
      </c>
    </row>
    <row r="392" spans="2:27" s="772" customFormat="1" ht="24.95" customHeight="1">
      <c r="B392" s="1988">
        <v>271</v>
      </c>
      <c r="C392" s="1989"/>
      <c r="D392" s="776" t="s">
        <v>554</v>
      </c>
      <c r="E392" s="816" t="s">
        <v>47</v>
      </c>
      <c r="F392" s="776"/>
      <c r="G392" s="777" t="s">
        <v>555</v>
      </c>
      <c r="H392" s="779" t="s">
        <v>837</v>
      </c>
      <c r="I392" s="776" t="s">
        <v>43</v>
      </c>
      <c r="J392" s="779" t="s">
        <v>125</v>
      </c>
      <c r="K392" s="779" t="s">
        <v>44</v>
      </c>
      <c r="L392" s="786">
        <v>2011</v>
      </c>
      <c r="M392" s="776" t="s">
        <v>43</v>
      </c>
      <c r="N392" s="776"/>
      <c r="O392" s="776" t="s">
        <v>45</v>
      </c>
      <c r="P392" s="1768">
        <v>1</v>
      </c>
      <c r="Q392" s="1823">
        <v>2035000</v>
      </c>
      <c r="R392" s="776"/>
      <c r="S392" s="774">
        <f>Q392/P392</f>
        <v>2035000</v>
      </c>
      <c r="T392" s="783" t="s">
        <v>974</v>
      </c>
      <c r="U392" s="775">
        <v>1</v>
      </c>
      <c r="V392" s="784">
        <f t="shared" si="32"/>
        <v>2035000</v>
      </c>
      <c r="W392" s="775"/>
      <c r="X392" s="783" t="s">
        <v>974</v>
      </c>
      <c r="Y392" s="1775">
        <f>P392-U392</f>
        <v>0</v>
      </c>
      <c r="Z392" s="772" t="b">
        <f t="shared" si="33"/>
        <v>1</v>
      </c>
    </row>
    <row r="393" spans="2:27" s="772" customFormat="1" ht="24.95" customHeight="1">
      <c r="B393" s="1988">
        <v>272</v>
      </c>
      <c r="C393" s="1989"/>
      <c r="D393" s="776" t="s">
        <v>318</v>
      </c>
      <c r="E393" s="816" t="s">
        <v>416</v>
      </c>
      <c r="F393" s="776"/>
      <c r="G393" s="777" t="s">
        <v>267</v>
      </c>
      <c r="H393" s="778" t="s">
        <v>915</v>
      </c>
      <c r="I393" s="779" t="s">
        <v>43</v>
      </c>
      <c r="J393" s="779" t="s">
        <v>197</v>
      </c>
      <c r="K393" s="779" t="s">
        <v>44</v>
      </c>
      <c r="L393" s="786">
        <v>2012</v>
      </c>
      <c r="M393" s="776" t="s">
        <v>43</v>
      </c>
      <c r="N393" s="776"/>
      <c r="O393" s="776" t="s">
        <v>45</v>
      </c>
      <c r="P393" s="1768">
        <v>5</v>
      </c>
      <c r="Q393" s="813">
        <v>14822500</v>
      </c>
      <c r="R393" s="778"/>
      <c r="S393" s="774">
        <f t="shared" si="30"/>
        <v>2964500</v>
      </c>
      <c r="T393" s="783" t="s">
        <v>991</v>
      </c>
      <c r="U393" s="775">
        <v>5</v>
      </c>
      <c r="V393" s="784">
        <f t="shared" si="32"/>
        <v>14822500</v>
      </c>
      <c r="W393" s="775"/>
      <c r="X393" s="783" t="s">
        <v>991</v>
      </c>
      <c r="Y393" s="1775">
        <f t="shared" si="31"/>
        <v>0</v>
      </c>
      <c r="Z393" s="772" t="b">
        <f t="shared" si="33"/>
        <v>1</v>
      </c>
    </row>
    <row r="394" spans="2:27" s="772" customFormat="1" ht="24.95" customHeight="1">
      <c r="B394" s="1988">
        <v>273</v>
      </c>
      <c r="C394" s="1989"/>
      <c r="D394" s="776" t="s">
        <v>201</v>
      </c>
      <c r="E394" s="816" t="s">
        <v>842</v>
      </c>
      <c r="F394" s="776"/>
      <c r="G394" s="777" t="s">
        <v>843</v>
      </c>
      <c r="H394" s="779" t="s">
        <v>844</v>
      </c>
      <c r="I394" s="779" t="s">
        <v>43</v>
      </c>
      <c r="J394" s="779" t="s">
        <v>85</v>
      </c>
      <c r="K394" s="779" t="s">
        <v>44</v>
      </c>
      <c r="L394" s="786">
        <v>2012</v>
      </c>
      <c r="M394" s="776" t="s">
        <v>43</v>
      </c>
      <c r="N394" s="776"/>
      <c r="O394" s="776" t="s">
        <v>45</v>
      </c>
      <c r="P394" s="1768">
        <v>4</v>
      </c>
      <c r="Q394" s="782">
        <v>19426000</v>
      </c>
      <c r="R394" s="778"/>
      <c r="S394" s="774">
        <f t="shared" si="30"/>
        <v>4856500</v>
      </c>
      <c r="T394" s="783" t="s">
        <v>1005</v>
      </c>
      <c r="U394" s="775">
        <v>4</v>
      </c>
      <c r="V394" s="784">
        <f t="shared" si="32"/>
        <v>19426000</v>
      </c>
      <c r="W394" s="775"/>
      <c r="X394" s="783" t="s">
        <v>1005</v>
      </c>
      <c r="Y394" s="1775">
        <f t="shared" si="31"/>
        <v>0</v>
      </c>
      <c r="Z394" s="772" t="b">
        <f t="shared" si="33"/>
        <v>1</v>
      </c>
    </row>
    <row r="395" spans="2:27" s="772" customFormat="1" ht="24.95" customHeight="1">
      <c r="B395" s="1988">
        <v>274</v>
      </c>
      <c r="C395" s="1989"/>
      <c r="D395" s="776" t="s">
        <v>154</v>
      </c>
      <c r="E395" s="821" t="s">
        <v>47</v>
      </c>
      <c r="F395" s="776"/>
      <c r="G395" s="777" t="s">
        <v>155</v>
      </c>
      <c r="H395" s="778" t="s">
        <v>845</v>
      </c>
      <c r="I395" s="779" t="s">
        <v>43</v>
      </c>
      <c r="J395" s="779" t="s">
        <v>85</v>
      </c>
      <c r="K395" s="779" t="s">
        <v>44</v>
      </c>
      <c r="L395" s="786">
        <v>2012</v>
      </c>
      <c r="M395" s="776" t="s">
        <v>43</v>
      </c>
      <c r="N395" s="776"/>
      <c r="O395" s="776" t="s">
        <v>45</v>
      </c>
      <c r="P395" s="1768">
        <v>1</v>
      </c>
      <c r="Q395" s="813">
        <v>13997500</v>
      </c>
      <c r="R395" s="778"/>
      <c r="S395" s="774">
        <f t="shared" si="30"/>
        <v>13997500</v>
      </c>
      <c r="T395" s="783" t="s">
        <v>995</v>
      </c>
      <c r="U395" s="775">
        <v>1</v>
      </c>
      <c r="V395" s="784">
        <f t="shared" si="32"/>
        <v>13997500</v>
      </c>
      <c r="W395" s="775"/>
      <c r="X395" s="783" t="s">
        <v>995</v>
      </c>
      <c r="Y395" s="1775">
        <f t="shared" si="31"/>
        <v>0</v>
      </c>
      <c r="Z395" s="772" t="b">
        <f t="shared" si="33"/>
        <v>1</v>
      </c>
    </row>
    <row r="396" spans="2:27" s="772" customFormat="1" ht="24.95" customHeight="1">
      <c r="B396" s="1988">
        <v>275</v>
      </c>
      <c r="C396" s="1989"/>
      <c r="D396" s="776" t="s">
        <v>839</v>
      </c>
      <c r="E396" s="821" t="s">
        <v>47</v>
      </c>
      <c r="F396" s="776"/>
      <c r="G396" s="777" t="s">
        <v>840</v>
      </c>
      <c r="H396" s="778" t="s">
        <v>847</v>
      </c>
      <c r="I396" s="779" t="s">
        <v>43</v>
      </c>
      <c r="J396" s="779" t="s">
        <v>85</v>
      </c>
      <c r="K396" s="779" t="s">
        <v>44</v>
      </c>
      <c r="L396" s="786">
        <v>2012</v>
      </c>
      <c r="M396" s="776" t="s">
        <v>43</v>
      </c>
      <c r="N396" s="776"/>
      <c r="O396" s="776" t="s">
        <v>45</v>
      </c>
      <c r="P396" s="1768">
        <v>1</v>
      </c>
      <c r="Q396" s="813">
        <v>29150000</v>
      </c>
      <c r="R396" s="778"/>
      <c r="S396" s="774">
        <f t="shared" si="30"/>
        <v>29150000</v>
      </c>
      <c r="T396" s="783" t="s">
        <v>1052</v>
      </c>
      <c r="U396" s="775">
        <v>1</v>
      </c>
      <c r="V396" s="784">
        <f t="shared" si="32"/>
        <v>29150000</v>
      </c>
      <c r="W396" s="775"/>
      <c r="X396" s="783" t="s">
        <v>1052</v>
      </c>
      <c r="Y396" s="1775">
        <f t="shared" si="31"/>
        <v>0</v>
      </c>
      <c r="Z396" s="772" t="b">
        <f t="shared" si="33"/>
        <v>1</v>
      </c>
    </row>
    <row r="397" spans="2:27" s="772" customFormat="1" ht="24.95" customHeight="1">
      <c r="B397" s="1988">
        <v>276</v>
      </c>
      <c r="C397" s="1989"/>
      <c r="D397" s="776" t="s">
        <v>466</v>
      </c>
      <c r="E397" s="821" t="s">
        <v>47</v>
      </c>
      <c r="F397" s="776"/>
      <c r="G397" s="777" t="s">
        <v>853</v>
      </c>
      <c r="H397" s="778" t="s">
        <v>854</v>
      </c>
      <c r="I397" s="779"/>
      <c r="J397" s="779" t="s">
        <v>85</v>
      </c>
      <c r="K397" s="779" t="s">
        <v>44</v>
      </c>
      <c r="L397" s="786">
        <v>2012</v>
      </c>
      <c r="M397" s="776"/>
      <c r="N397" s="776"/>
      <c r="O397" s="776" t="s">
        <v>45</v>
      </c>
      <c r="P397" s="1768">
        <v>1</v>
      </c>
      <c r="Q397" s="813">
        <v>109800250</v>
      </c>
      <c r="R397" s="778"/>
      <c r="S397" s="774">
        <f t="shared" si="30"/>
        <v>109800250</v>
      </c>
      <c r="T397" s="783" t="s">
        <v>973</v>
      </c>
      <c r="U397" s="775">
        <v>1</v>
      </c>
      <c r="V397" s="784">
        <f t="shared" si="32"/>
        <v>109800250</v>
      </c>
      <c r="W397" s="775">
        <f>V398/U398</f>
        <v>6787000</v>
      </c>
      <c r="X397" s="783" t="s">
        <v>973</v>
      </c>
      <c r="Y397" s="1775">
        <f t="shared" si="31"/>
        <v>0</v>
      </c>
      <c r="Z397" s="772" t="b">
        <f t="shared" si="33"/>
        <v>1</v>
      </c>
    </row>
    <row r="398" spans="2:27" s="772" customFormat="1" ht="24.95" customHeight="1">
      <c r="B398" s="1988">
        <v>277</v>
      </c>
      <c r="C398" s="1989"/>
      <c r="D398" s="776"/>
      <c r="E398" s="816"/>
      <c r="F398" s="776"/>
      <c r="G398" s="777" t="s">
        <v>896</v>
      </c>
      <c r="H398" s="819" t="s">
        <v>897</v>
      </c>
      <c r="I398" s="783"/>
      <c r="J398" s="779" t="s">
        <v>85</v>
      </c>
      <c r="K398" s="779" t="s">
        <v>44</v>
      </c>
      <c r="L398" s="780">
        <v>2013</v>
      </c>
      <c r="M398" s="775"/>
      <c r="N398" s="775"/>
      <c r="O398" s="775" t="s">
        <v>45</v>
      </c>
      <c r="P398" s="1775">
        <v>2</v>
      </c>
      <c r="Q398" s="820">
        <v>13574000</v>
      </c>
      <c r="R398" s="819" t="s">
        <v>862</v>
      </c>
      <c r="S398" s="774">
        <f>Q398/P398</f>
        <v>6787000</v>
      </c>
      <c r="T398" s="803" t="s">
        <v>1045</v>
      </c>
      <c r="U398" s="775">
        <v>2</v>
      </c>
      <c r="V398" s="784">
        <f>U398*S398</f>
        <v>13574000</v>
      </c>
      <c r="W398" s="819" t="s">
        <v>862</v>
      </c>
      <c r="X398" s="1775">
        <f>P398-U398</f>
        <v>0</v>
      </c>
      <c r="Y398" s="772" t="b">
        <f>V398=Q398</f>
        <v>1</v>
      </c>
    </row>
    <row r="399" spans="2:27" s="772" customFormat="1" ht="24.95" customHeight="1">
      <c r="B399" s="1988">
        <v>278</v>
      </c>
      <c r="C399" s="1989"/>
      <c r="D399" s="776"/>
      <c r="E399" s="816"/>
      <c r="F399" s="776"/>
      <c r="G399" s="777" t="s">
        <v>50</v>
      </c>
      <c r="H399" s="819" t="s">
        <v>898</v>
      </c>
      <c r="I399" s="783"/>
      <c r="J399" s="779" t="s">
        <v>85</v>
      </c>
      <c r="K399" s="779" t="s">
        <v>44</v>
      </c>
      <c r="L399" s="780">
        <v>2013</v>
      </c>
      <c r="M399" s="775"/>
      <c r="N399" s="775"/>
      <c r="O399" s="775" t="s">
        <v>45</v>
      </c>
      <c r="P399" s="1775">
        <v>1</v>
      </c>
      <c r="Q399" s="820">
        <v>9130000</v>
      </c>
      <c r="R399" s="819" t="s">
        <v>899</v>
      </c>
      <c r="S399" s="774">
        <f>Q399/P399</f>
        <v>9130000</v>
      </c>
      <c r="T399" s="803" t="s">
        <v>931</v>
      </c>
      <c r="U399" s="775">
        <v>1</v>
      </c>
      <c r="V399" s="784">
        <f>U399*S399</f>
        <v>9130000</v>
      </c>
      <c r="W399" s="819" t="s">
        <v>899</v>
      </c>
      <c r="X399" s="1775">
        <f>P399-U399</f>
        <v>0</v>
      </c>
      <c r="Y399" s="772" t="b">
        <f>V399=Q399</f>
        <v>1</v>
      </c>
    </row>
    <row r="400" spans="2:27" s="772" customFormat="1" ht="24.95" customHeight="1">
      <c r="B400" s="1988">
        <v>279</v>
      </c>
      <c r="C400" s="1989"/>
      <c r="D400" s="776"/>
      <c r="E400" s="821"/>
      <c r="F400" s="776"/>
      <c r="G400" s="818" t="s">
        <v>50</v>
      </c>
      <c r="H400" s="819" t="s">
        <v>864</v>
      </c>
      <c r="I400" s="783"/>
      <c r="J400" s="783" t="s">
        <v>85</v>
      </c>
      <c r="K400" s="783" t="s">
        <v>44</v>
      </c>
      <c r="L400" s="780">
        <v>2013</v>
      </c>
      <c r="M400" s="775"/>
      <c r="N400" s="775"/>
      <c r="O400" s="775" t="s">
        <v>45</v>
      </c>
      <c r="P400" s="1775">
        <v>3</v>
      </c>
      <c r="Q400" s="820">
        <v>5610000</v>
      </c>
      <c r="R400" s="819" t="s">
        <v>863</v>
      </c>
      <c r="S400" s="774">
        <f>Q400/P400</f>
        <v>1870000</v>
      </c>
      <c r="T400" s="783" t="s">
        <v>1046</v>
      </c>
      <c r="U400" s="775">
        <v>4</v>
      </c>
      <c r="V400" s="784">
        <f>U400*S400</f>
        <v>7480000</v>
      </c>
      <c r="W400" s="819" t="s">
        <v>1287</v>
      </c>
      <c r="X400" s="1775">
        <f>P400-U400</f>
        <v>-1</v>
      </c>
      <c r="Y400" s="772" t="b">
        <f>V400=Q400</f>
        <v>0</v>
      </c>
      <c r="AA400" s="774"/>
    </row>
    <row r="401" spans="1:27" s="772" customFormat="1" ht="24.95" customHeight="1">
      <c r="B401" s="1990">
        <v>280</v>
      </c>
      <c r="C401" s="1991"/>
      <c r="D401" s="776"/>
      <c r="E401" s="816"/>
      <c r="F401" s="776"/>
      <c r="G401" s="777" t="s">
        <v>92</v>
      </c>
      <c r="H401" s="779" t="s">
        <v>901</v>
      </c>
      <c r="I401" s="783"/>
      <c r="J401" s="779" t="s">
        <v>85</v>
      </c>
      <c r="K401" s="779" t="s">
        <v>44</v>
      </c>
      <c r="L401" s="780">
        <v>2013</v>
      </c>
      <c r="M401" s="775"/>
      <c r="N401" s="775"/>
      <c r="O401" s="775" t="s">
        <v>45</v>
      </c>
      <c r="P401" s="1775">
        <v>20</v>
      </c>
      <c r="Q401" s="822">
        <v>7700000</v>
      </c>
      <c r="R401" s="778"/>
      <c r="S401" s="774">
        <f>Q401/P401</f>
        <v>385000</v>
      </c>
      <c r="T401" s="783" t="s">
        <v>1051</v>
      </c>
      <c r="U401" s="775">
        <v>20</v>
      </c>
      <c r="V401" s="784">
        <f>U401*S401</f>
        <v>7700000</v>
      </c>
      <c r="W401" s="811"/>
      <c r="X401" s="1775">
        <f t="shared" ref="X401:X416" si="34">P401-U401</f>
        <v>0</v>
      </c>
      <c r="Y401" s="772" t="b">
        <f>V401=Q401</f>
        <v>1</v>
      </c>
    </row>
    <row r="402" spans="1:27" s="805" customFormat="1" ht="24.95" customHeight="1">
      <c r="A402" s="787"/>
      <c r="B402" s="788"/>
      <c r="C402" s="788"/>
      <c r="D402" s="789"/>
      <c r="E402" s="1679"/>
      <c r="F402" s="789"/>
      <c r="G402" s="790"/>
      <c r="H402" s="791"/>
      <c r="I402" s="791"/>
      <c r="J402" s="791"/>
      <c r="K402" s="791"/>
      <c r="L402" s="804"/>
      <c r="M402" s="1992" t="s">
        <v>1082</v>
      </c>
      <c r="N402" s="1993"/>
      <c r="O402" s="1994"/>
      <c r="P402" s="793">
        <f>SUM(P381:P401)</f>
        <v>732</v>
      </c>
      <c r="Q402" s="794">
        <f>SUM(Q381:Q401)</f>
        <v>2063946565</v>
      </c>
      <c r="R402" s="1520"/>
      <c r="S402" s="795"/>
      <c r="T402" s="1519"/>
      <c r="U402" s="793">
        <f>SUM(U381:U401)</f>
        <v>750</v>
      </c>
      <c r="V402" s="794">
        <f>SUM(V381:V401)</f>
        <v>2077313191</v>
      </c>
      <c r="X402" s="797"/>
      <c r="Y402" s="787"/>
    </row>
    <row r="403" spans="1:27" s="772" customFormat="1" ht="36" customHeight="1">
      <c r="B403" s="806"/>
      <c r="C403" s="806"/>
      <c r="E403" s="816"/>
      <c r="G403" s="807"/>
      <c r="H403" s="808"/>
      <c r="I403" s="808"/>
      <c r="J403" s="808"/>
      <c r="K403" s="808"/>
      <c r="L403" s="809"/>
      <c r="P403" s="806"/>
      <c r="Q403" s="810"/>
      <c r="S403" s="774"/>
      <c r="T403" s="808"/>
      <c r="V403" s="774"/>
      <c r="X403" s="806"/>
    </row>
    <row r="404" spans="1:27" s="764" customFormat="1" ht="17.25" customHeight="1">
      <c r="A404" s="1545"/>
      <c r="B404" s="2013" t="s">
        <v>10</v>
      </c>
      <c r="C404" s="2014"/>
      <c r="D404" s="2014"/>
      <c r="E404" s="2014"/>
      <c r="F404" s="2015"/>
      <c r="G404" s="2013" t="s">
        <v>11</v>
      </c>
      <c r="H404" s="2014"/>
      <c r="I404" s="2015"/>
      <c r="J404" s="2002" t="s">
        <v>15</v>
      </c>
      <c r="K404" s="2002" t="s">
        <v>13</v>
      </c>
      <c r="L404" s="2002" t="s">
        <v>700</v>
      </c>
      <c r="M404" s="2002" t="s">
        <v>701</v>
      </c>
      <c r="N404" s="2002" t="s">
        <v>16</v>
      </c>
      <c r="O404" s="2002" t="s">
        <v>702</v>
      </c>
      <c r="P404" s="1998" t="s">
        <v>12</v>
      </c>
      <c r="Q404" s="1999"/>
      <c r="R404" s="2002" t="s">
        <v>17</v>
      </c>
      <c r="S404" s="763"/>
      <c r="T404" s="2002" t="s">
        <v>1022</v>
      </c>
      <c r="U404" s="1995" t="s">
        <v>1023</v>
      </c>
      <c r="V404" s="1995" t="s">
        <v>1081</v>
      </c>
      <c r="W404" s="1995" t="s">
        <v>732</v>
      </c>
      <c r="X404" s="1995" t="s">
        <v>1025</v>
      </c>
      <c r="Y404" s="1545"/>
      <c r="Z404" s="1545"/>
    </row>
    <row r="405" spans="1:27" s="764" customFormat="1" ht="29.25" customHeight="1">
      <c r="A405" s="1545"/>
      <c r="B405" s="1998" t="s">
        <v>18</v>
      </c>
      <c r="C405" s="1999"/>
      <c r="D405" s="2002" t="s">
        <v>19</v>
      </c>
      <c r="E405" s="1998" t="s">
        <v>20</v>
      </c>
      <c r="F405" s="1999"/>
      <c r="G405" s="2002" t="s">
        <v>21</v>
      </c>
      <c r="H405" s="2002" t="s">
        <v>14</v>
      </c>
      <c r="I405" s="2002" t="s">
        <v>505</v>
      </c>
      <c r="J405" s="2004"/>
      <c r="K405" s="2004"/>
      <c r="L405" s="2004"/>
      <c r="M405" s="2004"/>
      <c r="N405" s="2004"/>
      <c r="O405" s="2004"/>
      <c r="P405" s="2000"/>
      <c r="Q405" s="2001"/>
      <c r="R405" s="2004"/>
      <c r="S405" s="763"/>
      <c r="T405" s="2004"/>
      <c r="U405" s="1996"/>
      <c r="V405" s="1996"/>
      <c r="W405" s="1996"/>
      <c r="X405" s="1996"/>
      <c r="Y405" s="1545"/>
      <c r="Z405" s="1545"/>
    </row>
    <row r="406" spans="1:27" s="764" customFormat="1" ht="29.25" customHeight="1">
      <c r="A406" s="1545"/>
      <c r="B406" s="2000"/>
      <c r="C406" s="2001"/>
      <c r="D406" s="2003"/>
      <c r="E406" s="2000"/>
      <c r="F406" s="2001"/>
      <c r="G406" s="2003"/>
      <c r="H406" s="2003"/>
      <c r="I406" s="2003"/>
      <c r="J406" s="2003"/>
      <c r="K406" s="2003"/>
      <c r="L406" s="2003"/>
      <c r="M406" s="2003"/>
      <c r="N406" s="2003"/>
      <c r="O406" s="2003"/>
      <c r="P406" s="1519" t="s">
        <v>22</v>
      </c>
      <c r="Q406" s="765" t="s">
        <v>23</v>
      </c>
      <c r="R406" s="2003"/>
      <c r="S406" s="763"/>
      <c r="T406" s="2003"/>
      <c r="U406" s="1997"/>
      <c r="V406" s="1997"/>
      <c r="W406" s="1997"/>
      <c r="X406" s="1997"/>
      <c r="Y406" s="1545"/>
      <c r="Z406" s="1545"/>
    </row>
    <row r="407" spans="1:27" s="764" customFormat="1" ht="12.75" customHeight="1">
      <c r="A407" s="1545"/>
      <c r="B407" s="2013" t="s">
        <v>24</v>
      </c>
      <c r="C407" s="2015"/>
      <c r="D407" s="1769" t="s">
        <v>25</v>
      </c>
      <c r="E407" s="2013" t="s">
        <v>26</v>
      </c>
      <c r="F407" s="2015"/>
      <c r="G407" s="1519" t="s">
        <v>27</v>
      </c>
      <c r="H407" s="1519" t="s">
        <v>28</v>
      </c>
      <c r="I407" s="1519" t="s">
        <v>29</v>
      </c>
      <c r="J407" s="1519" t="s">
        <v>30</v>
      </c>
      <c r="K407" s="1519" t="s">
        <v>31</v>
      </c>
      <c r="L407" s="1519" t="s">
        <v>32</v>
      </c>
      <c r="M407" s="1519" t="s">
        <v>33</v>
      </c>
      <c r="N407" s="1519" t="s">
        <v>34</v>
      </c>
      <c r="O407" s="1519" t="s">
        <v>35</v>
      </c>
      <c r="P407" s="1519" t="s">
        <v>36</v>
      </c>
      <c r="Q407" s="765" t="s">
        <v>37</v>
      </c>
      <c r="R407" s="1519" t="s">
        <v>38</v>
      </c>
      <c r="S407" s="763"/>
      <c r="T407" s="766"/>
      <c r="U407" s="767"/>
      <c r="V407" s="767"/>
      <c r="W407" s="767"/>
      <c r="X407" s="767"/>
      <c r="Y407" s="1545"/>
      <c r="Z407" s="1545"/>
    </row>
    <row r="408" spans="1:27" s="764" customFormat="1" ht="4.5" customHeight="1">
      <c r="A408" s="1545"/>
      <c r="B408" s="2016"/>
      <c r="C408" s="2017"/>
      <c r="D408" s="2017"/>
      <c r="E408" s="2017"/>
      <c r="F408" s="2017"/>
      <c r="G408" s="2017"/>
      <c r="H408" s="2017"/>
      <c r="I408" s="2017"/>
      <c r="J408" s="2017"/>
      <c r="K408" s="2017"/>
      <c r="L408" s="2017"/>
      <c r="M408" s="2017"/>
      <c r="N408" s="2017"/>
      <c r="O408" s="2017"/>
      <c r="P408" s="2017"/>
      <c r="Q408" s="2017"/>
      <c r="R408" s="2018"/>
      <c r="S408" s="763"/>
      <c r="T408" s="768"/>
      <c r="U408" s="769"/>
      <c r="V408" s="769"/>
      <c r="W408" s="770"/>
      <c r="X408" s="771"/>
      <c r="Y408" s="1545"/>
      <c r="Z408" s="1545"/>
    </row>
    <row r="409" spans="1:27" s="764" customFormat="1" ht="26.25" customHeight="1">
      <c r="A409" s="1545"/>
      <c r="B409" s="1771"/>
      <c r="C409" s="1772"/>
      <c r="D409" s="800"/>
      <c r="E409" s="1680"/>
      <c r="F409" s="800"/>
      <c r="G409" s="800"/>
      <c r="H409" s="800"/>
      <c r="I409" s="800"/>
      <c r="J409" s="800"/>
      <c r="K409" s="800"/>
      <c r="L409" s="800"/>
      <c r="M409" s="2013" t="s">
        <v>1086</v>
      </c>
      <c r="N409" s="2014"/>
      <c r="O409" s="2015"/>
      <c r="P409" s="801">
        <f>P402</f>
        <v>732</v>
      </c>
      <c r="Q409" s="765">
        <f>Q402</f>
        <v>2063946565</v>
      </c>
      <c r="R409" s="1519"/>
      <c r="S409" s="802"/>
      <c r="T409" s="766"/>
      <c r="U409" s="801">
        <f>U402</f>
        <v>750</v>
      </c>
      <c r="V409" s="765">
        <f>V402</f>
        <v>2077313191</v>
      </c>
      <c r="W409" s="776"/>
      <c r="X409" s="775"/>
      <c r="Y409" s="1545"/>
      <c r="Z409" s="1545"/>
    </row>
    <row r="410" spans="1:27" s="772" customFormat="1" ht="24.95" customHeight="1">
      <c r="B410" s="2019">
        <v>281</v>
      </c>
      <c r="C410" s="2020"/>
      <c r="D410" s="776"/>
      <c r="E410" s="816"/>
      <c r="F410" s="776"/>
      <c r="G410" s="777" t="s">
        <v>95</v>
      </c>
      <c r="H410" s="819" t="s">
        <v>900</v>
      </c>
      <c r="I410" s="783"/>
      <c r="J410" s="779" t="s">
        <v>85</v>
      </c>
      <c r="K410" s="779" t="s">
        <v>44</v>
      </c>
      <c r="L410" s="780">
        <v>2013</v>
      </c>
      <c r="M410" s="775"/>
      <c r="N410" s="775"/>
      <c r="O410" s="775" t="s">
        <v>45</v>
      </c>
      <c r="P410" s="1775">
        <v>6</v>
      </c>
      <c r="Q410" s="823">
        <v>7920000</v>
      </c>
      <c r="R410" s="778"/>
      <c r="S410" s="774">
        <f t="shared" ref="S410:S429" si="35">Q410/P410</f>
        <v>1320000</v>
      </c>
      <c r="T410" s="803" t="s">
        <v>1050</v>
      </c>
      <c r="U410" s="815">
        <v>6</v>
      </c>
      <c r="V410" s="784">
        <f t="shared" ref="V410:V416" si="36">U410*S410</f>
        <v>7920000</v>
      </c>
      <c r="W410" s="775"/>
      <c r="X410" s="1775">
        <f t="shared" si="34"/>
        <v>0</v>
      </c>
      <c r="Y410" s="772" t="b">
        <f t="shared" ref="Y410:Y416" si="37">V410=Q410</f>
        <v>1</v>
      </c>
    </row>
    <row r="411" spans="1:27" s="772" customFormat="1" ht="25.5" customHeight="1">
      <c r="B411" s="1988">
        <v>282</v>
      </c>
      <c r="C411" s="1989"/>
      <c r="D411" s="776"/>
      <c r="E411" s="816"/>
      <c r="F411" s="776"/>
      <c r="G411" s="777" t="s">
        <v>917</v>
      </c>
      <c r="H411" s="819" t="s">
        <v>657</v>
      </c>
      <c r="I411" s="783"/>
      <c r="J411" s="779" t="s">
        <v>197</v>
      </c>
      <c r="K411" s="779" t="s">
        <v>44</v>
      </c>
      <c r="L411" s="780">
        <v>2013</v>
      </c>
      <c r="M411" s="775"/>
      <c r="N411" s="775"/>
      <c r="O411" s="775" t="s">
        <v>45</v>
      </c>
      <c r="P411" s="1775">
        <v>5</v>
      </c>
      <c r="Q411" s="823">
        <v>14025000</v>
      </c>
      <c r="R411" s="819"/>
      <c r="S411" s="774">
        <f t="shared" si="35"/>
        <v>2805000</v>
      </c>
      <c r="T411" s="783" t="s">
        <v>1049</v>
      </c>
      <c r="U411" s="775">
        <v>5</v>
      </c>
      <c r="V411" s="784">
        <f t="shared" si="36"/>
        <v>14025000</v>
      </c>
      <c r="W411" s="775"/>
      <c r="X411" s="1775">
        <f t="shared" si="34"/>
        <v>0</v>
      </c>
      <c r="Y411" s="772" t="b">
        <f t="shared" si="37"/>
        <v>1</v>
      </c>
    </row>
    <row r="412" spans="1:27" s="772" customFormat="1" ht="24.95" customHeight="1">
      <c r="B412" s="1988">
        <v>283</v>
      </c>
      <c r="C412" s="1989"/>
      <c r="D412" s="776"/>
      <c r="E412" s="816"/>
      <c r="F412" s="776"/>
      <c r="G412" s="777" t="s">
        <v>253</v>
      </c>
      <c r="H412" s="819" t="s">
        <v>865</v>
      </c>
      <c r="I412" s="783"/>
      <c r="J412" s="779" t="s">
        <v>197</v>
      </c>
      <c r="K412" s="779" t="s">
        <v>44</v>
      </c>
      <c r="L412" s="780">
        <v>2013</v>
      </c>
      <c r="M412" s="784"/>
      <c r="N412" s="784"/>
      <c r="O412" s="775" t="s">
        <v>45</v>
      </c>
      <c r="P412" s="1775">
        <v>29</v>
      </c>
      <c r="Q412" s="823">
        <v>69538810</v>
      </c>
      <c r="R412" s="819"/>
      <c r="S412" s="774">
        <f t="shared" si="35"/>
        <v>2397890</v>
      </c>
      <c r="T412" s="824" t="s">
        <v>983</v>
      </c>
      <c r="U412" s="815">
        <v>29</v>
      </c>
      <c r="V412" s="784">
        <v>71088810</v>
      </c>
      <c r="W412" s="1255" t="s">
        <v>1276</v>
      </c>
      <c r="X412" s="1775">
        <f t="shared" si="34"/>
        <v>0</v>
      </c>
      <c r="Y412" s="772" t="b">
        <f t="shared" si="37"/>
        <v>0</v>
      </c>
      <c r="AA412" s="774"/>
    </row>
    <row r="413" spans="1:27" s="772" customFormat="1" ht="24.95" customHeight="1">
      <c r="B413" s="1988">
        <v>284</v>
      </c>
      <c r="C413" s="1989"/>
      <c r="D413" s="776"/>
      <c r="E413" s="816"/>
      <c r="F413" s="776"/>
      <c r="G413" s="777" t="s">
        <v>869</v>
      </c>
      <c r="H413" s="783"/>
      <c r="I413" s="779"/>
      <c r="J413" s="779" t="s">
        <v>85</v>
      </c>
      <c r="K413" s="779" t="s">
        <v>44</v>
      </c>
      <c r="L413" s="780">
        <v>2013</v>
      </c>
      <c r="M413" s="775"/>
      <c r="N413" s="775"/>
      <c r="O413" s="775" t="s">
        <v>45</v>
      </c>
      <c r="P413" s="1775">
        <v>3</v>
      </c>
      <c r="Q413" s="823">
        <v>75900000</v>
      </c>
      <c r="R413" s="825"/>
      <c r="S413" s="774">
        <f t="shared" si="35"/>
        <v>25300000</v>
      </c>
      <c r="T413" s="814" t="s">
        <v>1048</v>
      </c>
      <c r="U413" s="815">
        <v>3</v>
      </c>
      <c r="V413" s="784">
        <f t="shared" si="36"/>
        <v>75900000</v>
      </c>
      <c r="W413" s="775"/>
      <c r="X413" s="1775">
        <f t="shared" si="34"/>
        <v>0</v>
      </c>
      <c r="Y413" s="772" t="b">
        <f t="shared" si="37"/>
        <v>1</v>
      </c>
    </row>
    <row r="414" spans="1:27" s="772" customFormat="1" ht="24.95" customHeight="1">
      <c r="B414" s="1988">
        <v>285</v>
      </c>
      <c r="C414" s="1989"/>
      <c r="D414" s="776"/>
      <c r="E414" s="816"/>
      <c r="F414" s="776"/>
      <c r="G414" s="777" t="s">
        <v>843</v>
      </c>
      <c r="H414" s="779" t="s">
        <v>844</v>
      </c>
      <c r="I414" s="779" t="s">
        <v>43</v>
      </c>
      <c r="J414" s="779" t="s">
        <v>85</v>
      </c>
      <c r="K414" s="779" t="s">
        <v>44</v>
      </c>
      <c r="L414" s="786">
        <v>2013</v>
      </c>
      <c r="M414" s="776" t="s">
        <v>43</v>
      </c>
      <c r="N414" s="776"/>
      <c r="O414" s="776" t="s">
        <v>45</v>
      </c>
      <c r="P414" s="1768">
        <v>4</v>
      </c>
      <c r="Q414" s="782">
        <v>19833000</v>
      </c>
      <c r="R414" s="826"/>
      <c r="S414" s="774">
        <f t="shared" si="35"/>
        <v>4958250</v>
      </c>
      <c r="T414" s="783" t="s">
        <v>1047</v>
      </c>
      <c r="U414" s="775">
        <v>4</v>
      </c>
      <c r="V414" s="784">
        <f t="shared" si="36"/>
        <v>19833000</v>
      </c>
      <c r="W414" s="775"/>
      <c r="X414" s="1775"/>
    </row>
    <row r="415" spans="1:27" s="772" customFormat="1" ht="24.95" customHeight="1">
      <c r="B415" s="1988">
        <v>286</v>
      </c>
      <c r="C415" s="1989"/>
      <c r="D415" s="776"/>
      <c r="E415" s="816"/>
      <c r="F415" s="776"/>
      <c r="G415" s="777" t="s">
        <v>870</v>
      </c>
      <c r="H415" s="779" t="s">
        <v>844</v>
      </c>
      <c r="I415" s="779" t="s">
        <v>43</v>
      </c>
      <c r="J415" s="779" t="s">
        <v>85</v>
      </c>
      <c r="K415" s="779" t="s">
        <v>44</v>
      </c>
      <c r="L415" s="786">
        <v>2013</v>
      </c>
      <c r="M415" s="776" t="s">
        <v>895</v>
      </c>
      <c r="N415" s="776"/>
      <c r="O415" s="776" t="s">
        <v>45</v>
      </c>
      <c r="P415" s="1768">
        <v>4</v>
      </c>
      <c r="Q415" s="782">
        <v>9900000</v>
      </c>
      <c r="R415" s="826"/>
      <c r="S415" s="774">
        <f t="shared" si="35"/>
        <v>2475000</v>
      </c>
      <c r="T415" s="814" t="s">
        <v>1044</v>
      </c>
      <c r="U415" s="815">
        <v>4</v>
      </c>
      <c r="V415" s="784">
        <f t="shared" si="36"/>
        <v>9900000</v>
      </c>
      <c r="W415" s="775"/>
      <c r="X415" s="1775">
        <f t="shared" si="34"/>
        <v>0</v>
      </c>
      <c r="Y415" s="772" t="b">
        <f t="shared" si="37"/>
        <v>1</v>
      </c>
    </row>
    <row r="416" spans="1:27" s="772" customFormat="1" ht="24.95" customHeight="1">
      <c r="B416" s="1988">
        <v>287</v>
      </c>
      <c r="C416" s="1989"/>
      <c r="D416" s="776"/>
      <c r="E416" s="816"/>
      <c r="F416" s="776"/>
      <c r="G416" s="777" t="s">
        <v>871</v>
      </c>
      <c r="H416" s="779" t="s">
        <v>902</v>
      </c>
      <c r="I416" s="779" t="s">
        <v>43</v>
      </c>
      <c r="J416" s="779" t="s">
        <v>85</v>
      </c>
      <c r="K416" s="779" t="s">
        <v>44</v>
      </c>
      <c r="L416" s="786">
        <v>2013</v>
      </c>
      <c r="M416" s="776" t="s">
        <v>43</v>
      </c>
      <c r="N416" s="776"/>
      <c r="O416" s="776" t="s">
        <v>45</v>
      </c>
      <c r="P416" s="1768">
        <v>1</v>
      </c>
      <c r="Q416" s="782">
        <v>6380000</v>
      </c>
      <c r="R416" s="826"/>
      <c r="S416" s="774">
        <f t="shared" si="35"/>
        <v>6380000</v>
      </c>
      <c r="T416" s="783" t="s">
        <v>1043</v>
      </c>
      <c r="U416" s="775">
        <v>1</v>
      </c>
      <c r="V416" s="784">
        <f t="shared" si="36"/>
        <v>6380000</v>
      </c>
      <c r="W416" s="775"/>
      <c r="X416" s="1775">
        <f t="shared" si="34"/>
        <v>0</v>
      </c>
      <c r="Y416" s="772" t="b">
        <f t="shared" si="37"/>
        <v>1</v>
      </c>
    </row>
    <row r="417" spans="1:27" s="772" customFormat="1" ht="24.95" customHeight="1">
      <c r="B417" s="1988">
        <v>288</v>
      </c>
      <c r="C417" s="1989"/>
      <c r="D417" s="776"/>
      <c r="E417" s="821"/>
      <c r="G417" s="818" t="s">
        <v>977</v>
      </c>
      <c r="H417" s="779" t="s">
        <v>43</v>
      </c>
      <c r="I417" s="779" t="s">
        <v>43</v>
      </c>
      <c r="J417" s="779" t="s">
        <v>229</v>
      </c>
      <c r="K417" s="779" t="s">
        <v>44</v>
      </c>
      <c r="L417" s="786">
        <v>2013</v>
      </c>
      <c r="M417" s="776" t="s">
        <v>43</v>
      </c>
      <c r="N417" s="776"/>
      <c r="O417" s="776" t="s">
        <v>45</v>
      </c>
      <c r="P417" s="1768">
        <v>17</v>
      </c>
      <c r="Q417" s="782">
        <v>67925000</v>
      </c>
      <c r="R417" s="826"/>
      <c r="S417" s="774">
        <f t="shared" si="35"/>
        <v>3995588.2352941176</v>
      </c>
      <c r="T417" s="814" t="s">
        <v>984</v>
      </c>
      <c r="U417" s="815">
        <v>20</v>
      </c>
      <c r="V417" s="784">
        <v>71500000</v>
      </c>
      <c r="W417" s="775" t="s">
        <v>1278</v>
      </c>
      <c r="X417" s="1775">
        <v>0</v>
      </c>
      <c r="Y417" s="772" t="b">
        <v>1</v>
      </c>
    </row>
    <row r="418" spans="1:27" s="772" customFormat="1" ht="24.95" customHeight="1">
      <c r="B418" s="1988">
        <v>289</v>
      </c>
      <c r="C418" s="1989"/>
      <c r="D418" s="775"/>
      <c r="E418" s="821"/>
      <c r="F418" s="776"/>
      <c r="G418" s="818" t="s">
        <v>903</v>
      </c>
      <c r="H418" s="783" t="s">
        <v>904</v>
      </c>
      <c r="I418" s="783" t="s">
        <v>43</v>
      </c>
      <c r="J418" s="783" t="s">
        <v>85</v>
      </c>
      <c r="K418" s="783" t="s">
        <v>44</v>
      </c>
      <c r="L418" s="780">
        <v>2013</v>
      </c>
      <c r="M418" s="775" t="s">
        <v>905</v>
      </c>
      <c r="N418" s="775"/>
      <c r="O418" s="775" t="s">
        <v>45</v>
      </c>
      <c r="P418" s="1775">
        <v>3</v>
      </c>
      <c r="Q418" s="823">
        <v>4200000</v>
      </c>
      <c r="R418" s="819"/>
      <c r="S418" s="774">
        <f t="shared" si="35"/>
        <v>1400000</v>
      </c>
      <c r="T418" s="814" t="s">
        <v>1042</v>
      </c>
      <c r="U418" s="815">
        <v>3</v>
      </c>
      <c r="V418" s="784">
        <v>4200000</v>
      </c>
      <c r="W418" s="775" t="s">
        <v>1278</v>
      </c>
      <c r="X418" s="1775">
        <v>0</v>
      </c>
      <c r="Y418" s="772" t="b">
        <v>1</v>
      </c>
    </row>
    <row r="419" spans="1:27" s="772" customFormat="1" ht="24.95" customHeight="1">
      <c r="B419" s="1988">
        <v>290</v>
      </c>
      <c r="C419" s="1989"/>
      <c r="D419" s="775"/>
      <c r="E419" s="821"/>
      <c r="F419" s="776"/>
      <c r="G419" s="818" t="s">
        <v>117</v>
      </c>
      <c r="H419" s="783" t="s">
        <v>1095</v>
      </c>
      <c r="I419" s="783"/>
      <c r="J419" s="783" t="s">
        <v>85</v>
      </c>
      <c r="K419" s="783" t="s">
        <v>44</v>
      </c>
      <c r="L419" s="780">
        <v>2013</v>
      </c>
      <c r="M419" s="775" t="s">
        <v>1096</v>
      </c>
      <c r="N419" s="775"/>
      <c r="O419" s="775" t="s">
        <v>45</v>
      </c>
      <c r="P419" s="1775">
        <v>1</v>
      </c>
      <c r="Q419" s="827">
        <v>4730000</v>
      </c>
      <c r="R419" s="828"/>
      <c r="S419" s="774">
        <f t="shared" si="35"/>
        <v>4730000</v>
      </c>
      <c r="T419" s="783"/>
      <c r="U419" s="1775">
        <v>1</v>
      </c>
      <c r="V419" s="827">
        <v>4730000</v>
      </c>
      <c r="W419" s="784"/>
      <c r="X419" s="1775"/>
    </row>
    <row r="420" spans="1:27" s="772" customFormat="1" ht="24.95" customHeight="1">
      <c r="B420" s="1988">
        <v>291</v>
      </c>
      <c r="C420" s="1989"/>
      <c r="D420" s="775"/>
      <c r="E420" s="821"/>
      <c r="F420" s="776"/>
      <c r="G420" s="818" t="s">
        <v>1097</v>
      </c>
      <c r="H420" s="783" t="s">
        <v>1098</v>
      </c>
      <c r="I420" s="783"/>
      <c r="J420" s="783" t="s">
        <v>85</v>
      </c>
      <c r="K420" s="783" t="s">
        <v>44</v>
      </c>
      <c r="L420" s="780">
        <v>2013</v>
      </c>
      <c r="M420" s="775"/>
      <c r="N420" s="775"/>
      <c r="O420" s="775" t="s">
        <v>45</v>
      </c>
      <c r="P420" s="1775">
        <v>12</v>
      </c>
      <c r="Q420" s="827">
        <v>17400000</v>
      </c>
      <c r="R420" s="828"/>
      <c r="S420" s="774">
        <f t="shared" si="35"/>
        <v>1450000</v>
      </c>
      <c r="T420" s="814"/>
      <c r="U420" s="1775">
        <v>12</v>
      </c>
      <c r="V420" s="827">
        <v>19140000</v>
      </c>
      <c r="W420" s="784"/>
      <c r="X420" s="1775"/>
      <c r="AA420" s="774"/>
    </row>
    <row r="421" spans="1:27" s="772" customFormat="1" ht="24.95" customHeight="1">
      <c r="B421" s="1988">
        <v>292</v>
      </c>
      <c r="C421" s="1989"/>
      <c r="D421" s="775"/>
      <c r="E421" s="821"/>
      <c r="F421" s="776"/>
      <c r="G421" s="818" t="s">
        <v>1099</v>
      </c>
      <c r="H421" s="783" t="s">
        <v>1100</v>
      </c>
      <c r="I421" s="783"/>
      <c r="J421" s="783" t="s">
        <v>85</v>
      </c>
      <c r="K421" s="783" t="s">
        <v>44</v>
      </c>
      <c r="L421" s="780">
        <v>2013</v>
      </c>
      <c r="M421" s="775"/>
      <c r="N421" s="775"/>
      <c r="O421" s="775" t="s">
        <v>45</v>
      </c>
      <c r="P421" s="1775">
        <v>1</v>
      </c>
      <c r="Q421" s="827">
        <v>335879500</v>
      </c>
      <c r="R421" s="828"/>
      <c r="S421" s="774">
        <f t="shared" si="35"/>
        <v>335879500</v>
      </c>
      <c r="T421" s="803"/>
      <c r="U421" s="1775">
        <v>1</v>
      </c>
      <c r="V421" s="827">
        <v>339884500</v>
      </c>
      <c r="W421" s="783" t="s">
        <v>1279</v>
      </c>
      <c r="X421" s="1775"/>
      <c r="AA421" s="774"/>
    </row>
    <row r="422" spans="1:27" s="772" customFormat="1" ht="24.95" customHeight="1">
      <c r="B422" s="1988">
        <v>293</v>
      </c>
      <c r="C422" s="1989"/>
      <c r="D422" s="775"/>
      <c r="E422" s="821"/>
      <c r="F422" s="776"/>
      <c r="G422" s="818" t="s">
        <v>1101</v>
      </c>
      <c r="H422" s="783" t="s">
        <v>1100</v>
      </c>
      <c r="I422" s="783"/>
      <c r="J422" s="783" t="s">
        <v>85</v>
      </c>
      <c r="K422" s="783" t="s">
        <v>44</v>
      </c>
      <c r="L422" s="780">
        <v>2013</v>
      </c>
      <c r="M422" s="775" t="s">
        <v>1102</v>
      </c>
      <c r="N422" s="775"/>
      <c r="O422" s="776" t="s">
        <v>45</v>
      </c>
      <c r="P422" s="1775">
        <v>1</v>
      </c>
      <c r="Q422" s="823">
        <v>3740000</v>
      </c>
      <c r="R422" s="819"/>
      <c r="S422" s="774">
        <f t="shared" si="35"/>
        <v>3740000</v>
      </c>
      <c r="T422" s="814"/>
      <c r="U422" s="1775">
        <v>1</v>
      </c>
      <c r="V422" s="823">
        <v>3740000</v>
      </c>
      <c r="W422" s="775"/>
      <c r="X422" s="1775"/>
      <c r="AA422" s="774"/>
    </row>
    <row r="423" spans="1:27" s="772" customFormat="1" ht="24.95" customHeight="1">
      <c r="B423" s="1988">
        <v>294</v>
      </c>
      <c r="C423" s="1989"/>
      <c r="D423" s="776"/>
      <c r="E423" s="821"/>
      <c r="G423" s="818" t="s">
        <v>1101</v>
      </c>
      <c r="H423" s="783" t="s">
        <v>1100</v>
      </c>
      <c r="I423" s="779"/>
      <c r="J423" s="783" t="s">
        <v>85</v>
      </c>
      <c r="K423" s="783" t="s">
        <v>44</v>
      </c>
      <c r="L423" s="780">
        <v>2013</v>
      </c>
      <c r="M423" s="776" t="s">
        <v>1103</v>
      </c>
      <c r="N423" s="776"/>
      <c r="O423" s="775" t="s">
        <v>45</v>
      </c>
      <c r="P423" s="1768">
        <v>1</v>
      </c>
      <c r="Q423" s="823">
        <v>3740000</v>
      </c>
      <c r="R423" s="826"/>
      <c r="S423" s="774">
        <f t="shared" si="35"/>
        <v>3740000</v>
      </c>
      <c r="T423" s="814"/>
      <c r="U423" s="1768">
        <v>1</v>
      </c>
      <c r="V423" s="823">
        <v>3740000</v>
      </c>
      <c r="W423" s="775"/>
      <c r="X423" s="1775"/>
      <c r="AA423" s="774"/>
    </row>
    <row r="424" spans="1:27" s="772" customFormat="1" ht="24.95" customHeight="1">
      <c r="B424" s="1988">
        <v>295</v>
      </c>
      <c r="C424" s="1989"/>
      <c r="D424" s="775"/>
      <c r="E424" s="821"/>
      <c r="F424" s="776"/>
      <c r="G424" s="818" t="s">
        <v>1104</v>
      </c>
      <c r="H424" s="783" t="s">
        <v>1100</v>
      </c>
      <c r="I424" s="783"/>
      <c r="J424" s="783" t="s">
        <v>85</v>
      </c>
      <c r="K424" s="783" t="s">
        <v>44</v>
      </c>
      <c r="L424" s="780">
        <v>2013</v>
      </c>
      <c r="M424" s="783" t="s">
        <v>1105</v>
      </c>
      <c r="N424" s="775"/>
      <c r="O424" s="775" t="s">
        <v>45</v>
      </c>
      <c r="P424" s="1775">
        <v>2</v>
      </c>
      <c r="Q424" s="823">
        <v>53240000</v>
      </c>
      <c r="R424" s="819"/>
      <c r="S424" s="774">
        <f t="shared" si="35"/>
        <v>26620000</v>
      </c>
      <c r="T424" s="803"/>
      <c r="U424" s="1775">
        <v>2</v>
      </c>
      <c r="V424" s="823">
        <v>53240000</v>
      </c>
      <c r="W424" s="775"/>
      <c r="X424" s="1775"/>
    </row>
    <row r="425" spans="1:27" s="772" customFormat="1" ht="24.95" customHeight="1">
      <c r="B425" s="1988">
        <v>296</v>
      </c>
      <c r="C425" s="1989"/>
      <c r="D425" s="775"/>
      <c r="E425" s="821"/>
      <c r="F425" s="776"/>
      <c r="G425" s="818" t="s">
        <v>1106</v>
      </c>
      <c r="H425" s="783" t="s">
        <v>1100</v>
      </c>
      <c r="I425" s="783"/>
      <c r="J425" s="783" t="s">
        <v>85</v>
      </c>
      <c r="K425" s="783" t="s">
        <v>44</v>
      </c>
      <c r="L425" s="780">
        <v>2013</v>
      </c>
      <c r="M425" s="783" t="s">
        <v>1108</v>
      </c>
      <c r="N425" s="775"/>
      <c r="O425" s="775" t="s">
        <v>45</v>
      </c>
      <c r="P425" s="1775">
        <v>1</v>
      </c>
      <c r="Q425" s="827">
        <v>41789000</v>
      </c>
      <c r="R425" s="828"/>
      <c r="S425" s="774">
        <f t="shared" si="35"/>
        <v>41789000</v>
      </c>
      <c r="T425" s="803"/>
      <c r="U425" s="1775">
        <v>1</v>
      </c>
      <c r="V425" s="827">
        <v>41789000</v>
      </c>
      <c r="W425" s="784"/>
      <c r="X425" s="1775"/>
      <c r="AA425" s="774"/>
    </row>
    <row r="426" spans="1:27" s="772" customFormat="1" ht="17.25" customHeight="1">
      <c r="B426" s="1988">
        <v>297</v>
      </c>
      <c r="C426" s="1989"/>
      <c r="D426" s="775"/>
      <c r="E426" s="821"/>
      <c r="F426" s="776"/>
      <c r="G426" s="818" t="s">
        <v>1107</v>
      </c>
      <c r="H426" s="783" t="s">
        <v>1100</v>
      </c>
      <c r="I426" s="783"/>
      <c r="J426" s="783" t="s">
        <v>85</v>
      </c>
      <c r="K426" s="783" t="s">
        <v>44</v>
      </c>
      <c r="L426" s="780">
        <v>2013</v>
      </c>
      <c r="M426" s="775"/>
      <c r="N426" s="775"/>
      <c r="O426" s="775" t="s">
        <v>45</v>
      </c>
      <c r="P426" s="1775">
        <v>1</v>
      </c>
      <c r="Q426" s="827">
        <v>17985000</v>
      </c>
      <c r="R426" s="828"/>
      <c r="S426" s="774">
        <f t="shared" si="35"/>
        <v>17985000</v>
      </c>
      <c r="T426" s="814"/>
      <c r="U426" s="1775">
        <v>1</v>
      </c>
      <c r="V426" s="827">
        <v>17985000</v>
      </c>
      <c r="W426" s="784"/>
      <c r="X426" s="1775"/>
    </row>
    <row r="427" spans="1:27" s="772" customFormat="1" ht="17.25" customHeight="1">
      <c r="B427" s="1988">
        <v>298</v>
      </c>
      <c r="C427" s="1989"/>
      <c r="D427" s="775"/>
      <c r="E427" s="821"/>
      <c r="F427" s="776"/>
      <c r="G427" s="818" t="s">
        <v>653</v>
      </c>
      <c r="H427" s="1045" t="s">
        <v>761</v>
      </c>
      <c r="I427" s="783"/>
      <c r="J427" s="783" t="s">
        <v>1112</v>
      </c>
      <c r="K427" s="783" t="s">
        <v>44</v>
      </c>
      <c r="L427" s="780">
        <v>2013</v>
      </c>
      <c r="M427" s="775"/>
      <c r="N427" s="775"/>
      <c r="O427" s="775" t="s">
        <v>45</v>
      </c>
      <c r="P427" s="1775">
        <v>6</v>
      </c>
      <c r="Q427" s="827">
        <v>19404000</v>
      </c>
      <c r="R427" s="828"/>
      <c r="S427" s="774">
        <f t="shared" si="35"/>
        <v>3234000</v>
      </c>
      <c r="T427" s="803"/>
      <c r="U427" s="1775">
        <v>6</v>
      </c>
      <c r="V427" s="827">
        <v>19404000</v>
      </c>
      <c r="W427" s="784"/>
      <c r="X427" s="1775"/>
      <c r="AA427" s="774"/>
    </row>
    <row r="428" spans="1:27" s="772" customFormat="1" ht="17.25" customHeight="1">
      <c r="B428" s="1988">
        <v>299</v>
      </c>
      <c r="C428" s="1989"/>
      <c r="D428" s="775"/>
      <c r="E428" s="821"/>
      <c r="F428" s="776"/>
      <c r="G428" s="818" t="s">
        <v>1113</v>
      </c>
      <c r="H428" s="783" t="s">
        <v>43</v>
      </c>
      <c r="I428" s="783"/>
      <c r="J428" s="783" t="s">
        <v>1112</v>
      </c>
      <c r="K428" s="783" t="s">
        <v>44</v>
      </c>
      <c r="L428" s="780">
        <v>2013</v>
      </c>
      <c r="M428" s="775"/>
      <c r="N428" s="775"/>
      <c r="O428" s="775" t="s">
        <v>45</v>
      </c>
      <c r="P428" s="1775">
        <v>1</v>
      </c>
      <c r="Q428" s="827">
        <v>7078500</v>
      </c>
      <c r="R428" s="828"/>
      <c r="S428" s="774">
        <f t="shared" si="35"/>
        <v>7078500</v>
      </c>
      <c r="T428" s="803"/>
      <c r="U428" s="1775">
        <v>1</v>
      </c>
      <c r="V428" s="827">
        <v>7078500</v>
      </c>
      <c r="W428" s="775"/>
      <c r="X428" s="1775"/>
      <c r="AA428" s="774"/>
    </row>
    <row r="429" spans="1:27" s="772" customFormat="1" ht="24.75" customHeight="1">
      <c r="B429" s="1990">
        <v>300</v>
      </c>
      <c r="C429" s="1991"/>
      <c r="D429" s="811"/>
      <c r="E429" s="829"/>
      <c r="F429" s="830"/>
      <c r="G429" s="831" t="s">
        <v>510</v>
      </c>
      <c r="H429" s="832"/>
      <c r="I429" s="832"/>
      <c r="J429" s="832" t="s">
        <v>1114</v>
      </c>
      <c r="K429" s="832" t="s">
        <v>44</v>
      </c>
      <c r="L429" s="833">
        <v>2013</v>
      </c>
      <c r="M429" s="832" t="s">
        <v>1115</v>
      </c>
      <c r="N429" s="811"/>
      <c r="O429" s="775" t="s">
        <v>45</v>
      </c>
      <c r="P429" s="812">
        <v>1</v>
      </c>
      <c r="Q429" s="834">
        <v>14465000</v>
      </c>
      <c r="R429" s="835"/>
      <c r="S429" s="774">
        <f t="shared" si="35"/>
        <v>14465000</v>
      </c>
      <c r="T429" s="836"/>
      <c r="U429" s="812">
        <v>1</v>
      </c>
      <c r="V429" s="834">
        <v>14465000</v>
      </c>
      <c r="W429" s="784"/>
      <c r="X429" s="1775"/>
      <c r="AA429" s="774"/>
    </row>
    <row r="430" spans="1:27" s="805" customFormat="1" ht="27" customHeight="1">
      <c r="A430" s="787"/>
      <c r="B430" s="788"/>
      <c r="C430" s="788"/>
      <c r="D430" s="789"/>
      <c r="E430" s="1679"/>
      <c r="F430" s="789"/>
      <c r="G430" s="790"/>
      <c r="H430" s="791"/>
      <c r="I430" s="791"/>
      <c r="J430" s="791"/>
      <c r="K430" s="791"/>
      <c r="L430" s="804"/>
      <c r="M430" s="2022" t="s">
        <v>1089</v>
      </c>
      <c r="N430" s="2023"/>
      <c r="O430" s="2024"/>
      <c r="P430" s="1050">
        <f>SUM(P409:P429)</f>
        <v>832</v>
      </c>
      <c r="Q430" s="1279">
        <f>SUM(Q409:Q429)</f>
        <v>2859019375</v>
      </c>
      <c r="R430" s="1280"/>
      <c r="S430" s="795"/>
      <c r="T430" s="1281"/>
      <c r="U430" s="1050">
        <f>SUM(U409:U429)</f>
        <v>853</v>
      </c>
      <c r="V430" s="1279">
        <f>SUM(V409:V429)</f>
        <v>2883256001</v>
      </c>
      <c r="W430" s="1051"/>
      <c r="X430" s="1050"/>
      <c r="Y430" s="787"/>
    </row>
    <row r="431" spans="1:27" s="805" customFormat="1" ht="32.25" customHeight="1">
      <c r="A431" s="787"/>
      <c r="B431" s="788"/>
      <c r="C431" s="788"/>
      <c r="D431" s="789"/>
      <c r="E431" s="1679"/>
      <c r="F431" s="789"/>
      <c r="G431" s="790"/>
      <c r="H431" s="791"/>
      <c r="I431" s="791"/>
      <c r="J431" s="791"/>
      <c r="K431" s="791"/>
      <c r="L431" s="792"/>
      <c r="M431" s="1773"/>
      <c r="N431" s="1773"/>
      <c r="O431" s="1773"/>
      <c r="P431" s="798"/>
      <c r="Q431" s="799"/>
      <c r="R431" s="1773"/>
      <c r="S431" s="796"/>
      <c r="T431" s="1772"/>
      <c r="U431" s="787"/>
      <c r="V431" s="796"/>
      <c r="X431" s="797"/>
      <c r="Y431" s="787"/>
    </row>
    <row r="432" spans="1:27" s="764" customFormat="1" ht="17.25" customHeight="1">
      <c r="A432" s="1545"/>
      <c r="B432" s="2013" t="s">
        <v>10</v>
      </c>
      <c r="C432" s="2014"/>
      <c r="D432" s="2014"/>
      <c r="E432" s="2014"/>
      <c r="F432" s="2015"/>
      <c r="G432" s="2013" t="s">
        <v>11</v>
      </c>
      <c r="H432" s="2014"/>
      <c r="I432" s="2015"/>
      <c r="J432" s="2002" t="s">
        <v>15</v>
      </c>
      <c r="K432" s="2002" t="s">
        <v>13</v>
      </c>
      <c r="L432" s="2002" t="s">
        <v>700</v>
      </c>
      <c r="M432" s="2002" t="s">
        <v>701</v>
      </c>
      <c r="N432" s="2002" t="s">
        <v>16</v>
      </c>
      <c r="O432" s="2002" t="s">
        <v>702</v>
      </c>
      <c r="P432" s="1998" t="s">
        <v>12</v>
      </c>
      <c r="Q432" s="1999"/>
      <c r="R432" s="2002" t="s">
        <v>17</v>
      </c>
      <c r="S432" s="763"/>
      <c r="T432" s="2002" t="s">
        <v>1022</v>
      </c>
      <c r="U432" s="1995" t="s">
        <v>1023</v>
      </c>
      <c r="V432" s="1995" t="s">
        <v>1081</v>
      </c>
      <c r="W432" s="1995" t="s">
        <v>732</v>
      </c>
      <c r="X432" s="1995" t="s">
        <v>1025</v>
      </c>
      <c r="Y432" s="1545"/>
      <c r="Z432" s="1545"/>
    </row>
    <row r="433" spans="1:27" s="764" customFormat="1" ht="29.25" customHeight="1">
      <c r="A433" s="1545"/>
      <c r="B433" s="1998" t="s">
        <v>18</v>
      </c>
      <c r="C433" s="1999"/>
      <c r="D433" s="2002" t="s">
        <v>19</v>
      </c>
      <c r="E433" s="1998" t="s">
        <v>20</v>
      </c>
      <c r="F433" s="1999"/>
      <c r="G433" s="2002" t="s">
        <v>21</v>
      </c>
      <c r="H433" s="2002" t="s">
        <v>14</v>
      </c>
      <c r="I433" s="2002" t="s">
        <v>505</v>
      </c>
      <c r="J433" s="2004"/>
      <c r="K433" s="2004"/>
      <c r="L433" s="2004"/>
      <c r="M433" s="2004"/>
      <c r="N433" s="2004"/>
      <c r="O433" s="2004"/>
      <c r="P433" s="2000"/>
      <c r="Q433" s="2001"/>
      <c r="R433" s="2004"/>
      <c r="S433" s="763"/>
      <c r="T433" s="2004"/>
      <c r="U433" s="1996"/>
      <c r="V433" s="1996"/>
      <c r="W433" s="1996"/>
      <c r="X433" s="1996"/>
      <c r="Y433" s="1545"/>
      <c r="Z433" s="1545"/>
    </row>
    <row r="434" spans="1:27" s="764" customFormat="1" ht="29.25" customHeight="1">
      <c r="A434" s="1545"/>
      <c r="B434" s="2000"/>
      <c r="C434" s="2001"/>
      <c r="D434" s="2003"/>
      <c r="E434" s="2000"/>
      <c r="F434" s="2001"/>
      <c r="G434" s="2003"/>
      <c r="H434" s="2003"/>
      <c r="I434" s="2003"/>
      <c r="J434" s="2003"/>
      <c r="K434" s="2003"/>
      <c r="L434" s="2003"/>
      <c r="M434" s="2003"/>
      <c r="N434" s="2003"/>
      <c r="O434" s="2003"/>
      <c r="P434" s="1519" t="s">
        <v>22</v>
      </c>
      <c r="Q434" s="765" t="s">
        <v>23</v>
      </c>
      <c r="R434" s="2003"/>
      <c r="S434" s="763"/>
      <c r="T434" s="2003"/>
      <c r="U434" s="1997"/>
      <c r="V434" s="1997"/>
      <c r="W434" s="1997"/>
      <c r="X434" s="1997"/>
      <c r="Y434" s="1545"/>
      <c r="Z434" s="1545"/>
    </row>
    <row r="435" spans="1:27" s="764" customFormat="1" ht="12.75" customHeight="1">
      <c r="A435" s="1545"/>
      <c r="B435" s="2013" t="s">
        <v>24</v>
      </c>
      <c r="C435" s="2015"/>
      <c r="D435" s="1769" t="s">
        <v>25</v>
      </c>
      <c r="E435" s="2013" t="s">
        <v>26</v>
      </c>
      <c r="F435" s="2015"/>
      <c r="G435" s="1519" t="s">
        <v>27</v>
      </c>
      <c r="H435" s="1519" t="s">
        <v>28</v>
      </c>
      <c r="I435" s="1519" t="s">
        <v>29</v>
      </c>
      <c r="J435" s="1519" t="s">
        <v>30</v>
      </c>
      <c r="K435" s="1519" t="s">
        <v>31</v>
      </c>
      <c r="L435" s="1519" t="s">
        <v>32</v>
      </c>
      <c r="M435" s="1519" t="s">
        <v>33</v>
      </c>
      <c r="N435" s="1519" t="s">
        <v>34</v>
      </c>
      <c r="O435" s="1519" t="s">
        <v>35</v>
      </c>
      <c r="P435" s="1519" t="s">
        <v>36</v>
      </c>
      <c r="Q435" s="765" t="s">
        <v>37</v>
      </c>
      <c r="R435" s="1519" t="s">
        <v>38</v>
      </c>
      <c r="S435" s="763"/>
      <c r="T435" s="766"/>
      <c r="U435" s="767"/>
      <c r="V435" s="767"/>
      <c r="W435" s="767"/>
      <c r="X435" s="767"/>
      <c r="Y435" s="1545"/>
      <c r="Z435" s="1545"/>
    </row>
    <row r="436" spans="1:27" s="764" customFormat="1" ht="4.5" customHeight="1">
      <c r="A436" s="1545"/>
      <c r="B436" s="2016"/>
      <c r="C436" s="2017"/>
      <c r="D436" s="2017"/>
      <c r="E436" s="2017"/>
      <c r="F436" s="2017"/>
      <c r="G436" s="2017"/>
      <c r="H436" s="2017"/>
      <c r="I436" s="2017"/>
      <c r="J436" s="2017"/>
      <c r="K436" s="2017"/>
      <c r="L436" s="2017"/>
      <c r="M436" s="2017"/>
      <c r="N436" s="2017"/>
      <c r="O436" s="2017"/>
      <c r="P436" s="2017"/>
      <c r="Q436" s="2017"/>
      <c r="R436" s="2018"/>
      <c r="S436" s="763"/>
      <c r="T436" s="768"/>
      <c r="U436" s="769"/>
      <c r="V436" s="769"/>
      <c r="W436" s="770"/>
      <c r="X436" s="771"/>
      <c r="Y436" s="1545"/>
      <c r="Z436" s="1545"/>
    </row>
    <row r="437" spans="1:27" s="764" customFormat="1" ht="20.25" customHeight="1">
      <c r="A437" s="1545"/>
      <c r="B437" s="1771"/>
      <c r="C437" s="1772"/>
      <c r="D437" s="800"/>
      <c r="E437" s="1680"/>
      <c r="F437" s="800"/>
      <c r="G437" s="800"/>
      <c r="H437" s="800"/>
      <c r="I437" s="800"/>
      <c r="J437" s="800"/>
      <c r="K437" s="800"/>
      <c r="L437" s="800"/>
      <c r="M437" s="2013" t="s">
        <v>1086</v>
      </c>
      <c r="N437" s="2014"/>
      <c r="O437" s="2015"/>
      <c r="P437" s="801">
        <f>P430</f>
        <v>832</v>
      </c>
      <c r="Q437" s="765">
        <f>Q430</f>
        <v>2859019375</v>
      </c>
      <c r="R437" s="1519"/>
      <c r="S437" s="802"/>
      <c r="T437" s="766"/>
      <c r="U437" s="801">
        <f>U430</f>
        <v>853</v>
      </c>
      <c r="V437" s="765">
        <f>V430</f>
        <v>2883256001</v>
      </c>
      <c r="W437" s="776"/>
      <c r="X437" s="775"/>
      <c r="Y437" s="1545"/>
      <c r="Z437" s="1545"/>
    </row>
    <row r="438" spans="1:27" s="772" customFormat="1" ht="18" customHeight="1">
      <c r="B438" s="2019">
        <v>301</v>
      </c>
      <c r="C438" s="2020"/>
      <c r="D438" s="776"/>
      <c r="E438" s="816"/>
      <c r="F438" s="776"/>
      <c r="G438" s="777" t="s">
        <v>111</v>
      </c>
      <c r="H438" s="819" t="s">
        <v>1116</v>
      </c>
      <c r="I438" s="783"/>
      <c r="J438" s="779" t="s">
        <v>85</v>
      </c>
      <c r="K438" s="779" t="s">
        <v>44</v>
      </c>
      <c r="L438" s="780">
        <v>2013</v>
      </c>
      <c r="M438" s="775"/>
      <c r="N438" s="775"/>
      <c r="O438" s="775" t="s">
        <v>45</v>
      </c>
      <c r="P438" s="1775">
        <v>6</v>
      </c>
      <c r="Q438" s="823">
        <v>72270000</v>
      </c>
      <c r="R438" s="778"/>
      <c r="S438" s="774">
        <f t="shared" ref="S438:S444" si="38">Q438/P438</f>
        <v>12045000</v>
      </c>
      <c r="T438" s="803"/>
      <c r="U438" s="1775">
        <v>6</v>
      </c>
      <c r="V438" s="823">
        <v>72270000</v>
      </c>
      <c r="W438" s="775"/>
      <c r="X438" s="1775"/>
      <c r="AA438" s="774"/>
    </row>
    <row r="439" spans="1:27" s="772" customFormat="1" ht="24.95" customHeight="1">
      <c r="B439" s="1988">
        <v>302</v>
      </c>
      <c r="C439" s="1989"/>
      <c r="D439" s="776"/>
      <c r="E439" s="816"/>
      <c r="F439" s="776"/>
      <c r="G439" s="777" t="s">
        <v>1117</v>
      </c>
      <c r="H439" s="819" t="s">
        <v>43</v>
      </c>
      <c r="I439" s="783"/>
      <c r="J439" s="779" t="s">
        <v>89</v>
      </c>
      <c r="K439" s="779" t="s">
        <v>44</v>
      </c>
      <c r="L439" s="780">
        <v>2013</v>
      </c>
      <c r="M439" s="783" t="s">
        <v>1120</v>
      </c>
      <c r="N439" s="775"/>
      <c r="O439" s="775" t="s">
        <v>45</v>
      </c>
      <c r="P439" s="1775">
        <v>6</v>
      </c>
      <c r="Q439" s="823">
        <v>8481000</v>
      </c>
      <c r="R439" s="819"/>
      <c r="S439" s="774">
        <f t="shared" si="38"/>
        <v>1413500</v>
      </c>
      <c r="T439" s="783"/>
      <c r="U439" s="1775">
        <v>6</v>
      </c>
      <c r="V439" s="823">
        <v>8481000</v>
      </c>
      <c r="W439" s="784"/>
      <c r="X439" s="1775"/>
      <c r="AA439" s="774"/>
    </row>
    <row r="440" spans="1:27" s="772" customFormat="1" ht="24.95" customHeight="1">
      <c r="B440" s="1988">
        <v>303</v>
      </c>
      <c r="C440" s="1989"/>
      <c r="D440" s="776"/>
      <c r="E440" s="816"/>
      <c r="F440" s="776"/>
      <c r="G440" s="777" t="s">
        <v>1118</v>
      </c>
      <c r="H440" s="819" t="s">
        <v>43</v>
      </c>
      <c r="I440" s="783"/>
      <c r="J440" s="779" t="s">
        <v>89</v>
      </c>
      <c r="K440" s="779" t="s">
        <v>44</v>
      </c>
      <c r="L440" s="780">
        <v>2013</v>
      </c>
      <c r="M440" s="775" t="s">
        <v>1121</v>
      </c>
      <c r="N440" s="775"/>
      <c r="O440" s="775" t="s">
        <v>45</v>
      </c>
      <c r="P440" s="1775">
        <v>2</v>
      </c>
      <c r="Q440" s="823">
        <v>18920000</v>
      </c>
      <c r="R440" s="1048"/>
      <c r="S440" s="774">
        <f t="shared" si="38"/>
        <v>9460000</v>
      </c>
      <c r="T440" s="824"/>
      <c r="U440" s="1775">
        <v>2</v>
      </c>
      <c r="V440" s="823">
        <v>18920000</v>
      </c>
      <c r="W440" s="775"/>
      <c r="X440" s="1775"/>
    </row>
    <row r="441" spans="1:27" s="772" customFormat="1" ht="24.95" customHeight="1">
      <c r="B441" s="1988">
        <v>304</v>
      </c>
      <c r="C441" s="1989"/>
      <c r="D441" s="776"/>
      <c r="E441" s="816"/>
      <c r="F441" s="776"/>
      <c r="G441" s="777" t="s">
        <v>1119</v>
      </c>
      <c r="H441" s="783" t="s">
        <v>43</v>
      </c>
      <c r="I441" s="779"/>
      <c r="J441" s="779" t="s">
        <v>89</v>
      </c>
      <c r="K441" s="779" t="s">
        <v>44</v>
      </c>
      <c r="L441" s="780">
        <v>2013</v>
      </c>
      <c r="M441" s="783" t="s">
        <v>1122</v>
      </c>
      <c r="N441" s="775" t="s">
        <v>711</v>
      </c>
      <c r="O441" s="775" t="s">
        <v>45</v>
      </c>
      <c r="P441" s="1775">
        <v>2</v>
      </c>
      <c r="Q441" s="823">
        <v>6688000</v>
      </c>
      <c r="R441" s="819"/>
      <c r="S441" s="774">
        <f t="shared" si="38"/>
        <v>3344000</v>
      </c>
      <c r="T441" s="814"/>
      <c r="U441" s="1775">
        <v>2</v>
      </c>
      <c r="V441" s="823">
        <v>6688000</v>
      </c>
      <c r="W441" s="775"/>
      <c r="X441" s="1775"/>
    </row>
    <row r="442" spans="1:27" s="772" customFormat="1" ht="16.5" customHeight="1">
      <c r="B442" s="1988">
        <v>305</v>
      </c>
      <c r="C442" s="1989"/>
      <c r="D442" s="776"/>
      <c r="E442" s="816"/>
      <c r="F442" s="776"/>
      <c r="G442" s="777" t="s">
        <v>1135</v>
      </c>
      <c r="H442" s="779"/>
      <c r="I442" s="1269"/>
      <c r="J442" s="779" t="s">
        <v>43</v>
      </c>
      <c r="K442" s="779" t="s">
        <v>44</v>
      </c>
      <c r="L442" s="780">
        <v>2013</v>
      </c>
      <c r="M442" s="1269"/>
      <c r="N442" s="1272"/>
      <c r="O442" s="776" t="s">
        <v>45</v>
      </c>
      <c r="P442" s="1768">
        <v>1</v>
      </c>
      <c r="Q442" s="782">
        <v>9900000</v>
      </c>
      <c r="R442" s="826"/>
      <c r="S442" s="774">
        <f t="shared" si="38"/>
        <v>9900000</v>
      </c>
      <c r="T442" s="783"/>
      <c r="U442" s="1768">
        <v>1</v>
      </c>
      <c r="V442" s="782">
        <v>99000000</v>
      </c>
      <c r="W442" s="775" t="s">
        <v>1280</v>
      </c>
      <c r="X442" s="1775"/>
      <c r="AA442" s="1276"/>
    </row>
    <row r="443" spans="1:27" s="772" customFormat="1" ht="16.5" customHeight="1">
      <c r="B443" s="1988">
        <v>306</v>
      </c>
      <c r="C443" s="1989"/>
      <c r="D443" s="776"/>
      <c r="E443" s="816"/>
      <c r="F443" s="776"/>
      <c r="G443" s="777" t="s">
        <v>1139</v>
      </c>
      <c r="H443" s="779" t="s">
        <v>1140</v>
      </c>
      <c r="I443" s="1269"/>
      <c r="J443" s="779" t="s">
        <v>43</v>
      </c>
      <c r="K443" s="779" t="s">
        <v>44</v>
      </c>
      <c r="L443" s="780">
        <v>2013</v>
      </c>
      <c r="M443" s="1269"/>
      <c r="N443" s="1272"/>
      <c r="O443" s="776" t="s">
        <v>45</v>
      </c>
      <c r="P443" s="1768">
        <v>1</v>
      </c>
      <c r="Q443" s="782">
        <v>15125000</v>
      </c>
      <c r="R443" s="826"/>
      <c r="S443" s="774">
        <f t="shared" si="38"/>
        <v>15125000</v>
      </c>
      <c r="T443" s="814"/>
      <c r="U443" s="1768">
        <v>1</v>
      </c>
      <c r="V443" s="782">
        <v>15125000</v>
      </c>
      <c r="W443" s="775"/>
      <c r="X443" s="1775"/>
      <c r="AA443" s="1276"/>
    </row>
    <row r="444" spans="1:27" s="1658" customFormat="1" ht="16.5" customHeight="1">
      <c r="B444" s="2011">
        <v>307</v>
      </c>
      <c r="C444" s="2012"/>
      <c r="D444" s="1659"/>
      <c r="E444" s="1660"/>
      <c r="F444" s="1659"/>
      <c r="G444" s="1661" t="s">
        <v>1141</v>
      </c>
      <c r="H444" s="1662" t="s">
        <v>1142</v>
      </c>
      <c r="I444" s="1663"/>
      <c r="J444" s="1664" t="s">
        <v>43</v>
      </c>
      <c r="K444" s="1664" t="s">
        <v>44</v>
      </c>
      <c r="L444" s="1665">
        <v>2013</v>
      </c>
      <c r="M444" s="1663"/>
      <c r="N444" s="1666"/>
      <c r="O444" s="1659" t="s">
        <v>45</v>
      </c>
      <c r="P444" s="1770">
        <v>1</v>
      </c>
      <c r="Q444" s="1667">
        <v>2750000</v>
      </c>
      <c r="R444" s="1668"/>
      <c r="S444" s="1669">
        <f t="shared" si="38"/>
        <v>2750000</v>
      </c>
      <c r="T444" s="1670"/>
      <c r="U444" s="1770">
        <v>1</v>
      </c>
      <c r="V444" s="1667">
        <v>2530000</v>
      </c>
      <c r="W444" s="1671"/>
      <c r="X444" s="1672"/>
      <c r="AA444" s="1673"/>
    </row>
    <row r="445" spans="1:27" s="772" customFormat="1" ht="16.5" customHeight="1">
      <c r="B445" s="1988">
        <v>308</v>
      </c>
      <c r="C445" s="1989"/>
      <c r="D445" s="776"/>
      <c r="E445" s="821"/>
      <c r="G445" s="818" t="s">
        <v>1143</v>
      </c>
      <c r="H445" s="779" t="s">
        <v>1144</v>
      </c>
      <c r="I445" s="1269"/>
      <c r="J445" s="779" t="s">
        <v>43</v>
      </c>
      <c r="K445" s="779" t="s">
        <v>44</v>
      </c>
      <c r="L445" s="780">
        <v>2013</v>
      </c>
      <c r="M445" s="1269"/>
      <c r="N445" s="1272"/>
      <c r="O445" s="776" t="s">
        <v>45</v>
      </c>
      <c r="P445" s="1768">
        <v>2</v>
      </c>
      <c r="Q445" s="782">
        <v>17600000</v>
      </c>
      <c r="R445" s="826"/>
      <c r="S445" s="774"/>
      <c r="T445" s="814"/>
      <c r="U445" s="1768">
        <v>2</v>
      </c>
      <c r="V445" s="782">
        <v>17600000</v>
      </c>
      <c r="W445" s="775"/>
      <c r="X445" s="1775"/>
      <c r="AA445" s="1276"/>
    </row>
    <row r="446" spans="1:27" s="772" customFormat="1" ht="16.5" customHeight="1">
      <c r="B446" s="1988">
        <v>309</v>
      </c>
      <c r="C446" s="1989"/>
      <c r="D446" s="775"/>
      <c r="E446" s="821"/>
      <c r="F446" s="776"/>
      <c r="G446" s="818" t="s">
        <v>1145</v>
      </c>
      <c r="H446" s="783" t="s">
        <v>1146</v>
      </c>
      <c r="I446" s="1270"/>
      <c r="J446" s="779" t="s">
        <v>43</v>
      </c>
      <c r="K446" s="779" t="s">
        <v>44</v>
      </c>
      <c r="L446" s="780">
        <v>2013</v>
      </c>
      <c r="M446" s="1269"/>
      <c r="N446" s="1272"/>
      <c r="O446" s="775" t="s">
        <v>45</v>
      </c>
      <c r="P446" s="1775">
        <v>1</v>
      </c>
      <c r="Q446" s="823">
        <v>4235000</v>
      </c>
      <c r="R446" s="826"/>
      <c r="S446" s="774"/>
      <c r="T446" s="814"/>
      <c r="U446" s="1775">
        <v>1</v>
      </c>
      <c r="V446" s="823">
        <v>4235000</v>
      </c>
      <c r="W446" s="775"/>
      <c r="X446" s="1775"/>
      <c r="AA446" s="1276"/>
    </row>
    <row r="447" spans="1:27" s="772" customFormat="1" ht="16.5" customHeight="1">
      <c r="B447" s="1988">
        <v>310</v>
      </c>
      <c r="C447" s="1989"/>
      <c r="D447" s="775"/>
      <c r="E447" s="821"/>
      <c r="F447" s="776"/>
      <c r="G447" s="818" t="s">
        <v>1147</v>
      </c>
      <c r="H447" s="783" t="s">
        <v>1148</v>
      </c>
      <c r="I447" s="1271"/>
      <c r="J447" s="779" t="s">
        <v>43</v>
      </c>
      <c r="K447" s="779" t="s">
        <v>44</v>
      </c>
      <c r="L447" s="780">
        <v>2013</v>
      </c>
      <c r="M447" s="1269"/>
      <c r="N447" s="1272"/>
      <c r="O447" s="775" t="s">
        <v>45</v>
      </c>
      <c r="P447" s="1775">
        <v>2</v>
      </c>
      <c r="Q447" s="827">
        <v>5940000</v>
      </c>
      <c r="R447" s="826"/>
      <c r="S447" s="774"/>
      <c r="T447" s="783"/>
      <c r="U447" s="1775">
        <v>2</v>
      </c>
      <c r="V447" s="827">
        <v>5940000</v>
      </c>
      <c r="W447" s="775"/>
      <c r="X447" s="1775"/>
      <c r="AA447" s="1276"/>
    </row>
    <row r="448" spans="1:27" s="772" customFormat="1" ht="21.75" customHeight="1">
      <c r="B448" s="1988">
        <v>311</v>
      </c>
      <c r="C448" s="1989"/>
      <c r="D448" s="775"/>
      <c r="E448" s="821"/>
      <c r="F448" s="776"/>
      <c r="G448" s="818" t="s">
        <v>1149</v>
      </c>
      <c r="H448" s="783" t="s">
        <v>1150</v>
      </c>
      <c r="I448" s="1271"/>
      <c r="J448" s="779" t="s">
        <v>43</v>
      </c>
      <c r="K448" s="779" t="s">
        <v>44</v>
      </c>
      <c r="L448" s="780">
        <v>2013</v>
      </c>
      <c r="M448" s="1269"/>
      <c r="N448" s="1272"/>
      <c r="O448" s="775" t="s">
        <v>45</v>
      </c>
      <c r="P448" s="1775">
        <v>2</v>
      </c>
      <c r="Q448" s="827">
        <v>125840000</v>
      </c>
      <c r="R448" s="826"/>
      <c r="S448" s="774"/>
      <c r="T448" s="814"/>
      <c r="U448" s="1775">
        <v>2</v>
      </c>
      <c r="V448" s="827">
        <v>128820000</v>
      </c>
      <c r="W448" s="783" t="s">
        <v>1282</v>
      </c>
      <c r="X448" s="1775"/>
      <c r="AA448" s="1276"/>
    </row>
    <row r="449" spans="1:27" s="772" customFormat="1" ht="18.75" customHeight="1">
      <c r="B449" s="1988">
        <v>312</v>
      </c>
      <c r="C449" s="1989"/>
      <c r="D449" s="775"/>
      <c r="E449" s="821"/>
      <c r="F449" s="776"/>
      <c r="G449" s="818" t="s">
        <v>1151</v>
      </c>
      <c r="H449" s="783" t="s">
        <v>1152</v>
      </c>
      <c r="I449" s="1271"/>
      <c r="J449" s="779" t="s">
        <v>43</v>
      </c>
      <c r="K449" s="779" t="s">
        <v>44</v>
      </c>
      <c r="L449" s="780">
        <v>2013</v>
      </c>
      <c r="M449" s="1269"/>
      <c r="N449" s="1272"/>
      <c r="O449" s="775" t="s">
        <v>45</v>
      </c>
      <c r="P449" s="1775">
        <v>1</v>
      </c>
      <c r="Q449" s="827">
        <v>10450000</v>
      </c>
      <c r="R449" s="826"/>
      <c r="S449" s="774"/>
      <c r="T449" s="803"/>
      <c r="U449" s="1775">
        <v>1</v>
      </c>
      <c r="V449" s="827">
        <v>10450000</v>
      </c>
      <c r="W449" s="775"/>
      <c r="X449" s="1775"/>
      <c r="AA449" s="1276"/>
    </row>
    <row r="450" spans="1:27" s="772" customFormat="1" ht="18.75" customHeight="1">
      <c r="B450" s="1988">
        <v>313</v>
      </c>
      <c r="C450" s="1989"/>
      <c r="D450" s="775"/>
      <c r="E450" s="821"/>
      <c r="F450" s="776"/>
      <c r="G450" s="818" t="s">
        <v>1160</v>
      </c>
      <c r="H450" s="783" t="s">
        <v>1159</v>
      </c>
      <c r="I450" s="1270"/>
      <c r="J450" s="783" t="s">
        <v>229</v>
      </c>
      <c r="K450" s="783" t="s">
        <v>44</v>
      </c>
      <c r="L450" s="780">
        <v>2013</v>
      </c>
      <c r="M450" s="1269"/>
      <c r="N450" s="1272"/>
      <c r="O450" s="775" t="s">
        <v>45</v>
      </c>
      <c r="P450" s="1775">
        <v>1</v>
      </c>
      <c r="Q450" s="823">
        <v>2057000</v>
      </c>
      <c r="R450" s="828"/>
      <c r="S450" s="774"/>
      <c r="T450" s="814"/>
      <c r="U450" s="1775">
        <v>1</v>
      </c>
      <c r="V450" s="823">
        <v>2057000</v>
      </c>
      <c r="W450" s="775"/>
      <c r="X450" s="1775"/>
      <c r="AA450" s="1276"/>
    </row>
    <row r="451" spans="1:27" s="772" customFormat="1" ht="18.75" customHeight="1">
      <c r="B451" s="1988">
        <v>314</v>
      </c>
      <c r="C451" s="1989"/>
      <c r="D451" s="776"/>
      <c r="E451" s="821"/>
      <c r="G451" s="818" t="s">
        <v>1161</v>
      </c>
      <c r="H451" s="783" t="s">
        <v>1162</v>
      </c>
      <c r="I451" s="1270"/>
      <c r="J451" s="783" t="s">
        <v>43</v>
      </c>
      <c r="K451" s="783" t="s">
        <v>44</v>
      </c>
      <c r="L451" s="780">
        <v>2013</v>
      </c>
      <c r="M451" s="1269"/>
      <c r="N451" s="1272"/>
      <c r="O451" s="775" t="s">
        <v>45</v>
      </c>
      <c r="P451" s="1775">
        <v>10</v>
      </c>
      <c r="Q451" s="823">
        <v>55000000</v>
      </c>
      <c r="R451" s="826"/>
      <c r="S451" s="774"/>
      <c r="T451" s="814"/>
      <c r="U451" s="1775">
        <v>10</v>
      </c>
      <c r="V451" s="823">
        <v>55000000</v>
      </c>
      <c r="W451" s="775"/>
      <c r="X451" s="1775"/>
      <c r="AA451" s="1276"/>
    </row>
    <row r="452" spans="1:27" s="772" customFormat="1" ht="18.75" customHeight="1">
      <c r="B452" s="1988">
        <v>315</v>
      </c>
      <c r="C452" s="1989"/>
      <c r="D452" s="775"/>
      <c r="E452" s="821"/>
      <c r="F452" s="776"/>
      <c r="G452" s="818" t="s">
        <v>1163</v>
      </c>
      <c r="H452" s="783" t="s">
        <v>1164</v>
      </c>
      <c r="I452" s="1270"/>
      <c r="J452" s="779" t="s">
        <v>43</v>
      </c>
      <c r="K452" s="779" t="s">
        <v>44</v>
      </c>
      <c r="L452" s="780">
        <v>2013</v>
      </c>
      <c r="M452" s="1269"/>
      <c r="N452" s="1272"/>
      <c r="O452" s="775" t="s">
        <v>45</v>
      </c>
      <c r="P452" s="1775">
        <v>1</v>
      </c>
      <c r="Q452" s="823">
        <v>11979000</v>
      </c>
      <c r="R452" s="828"/>
      <c r="S452" s="774"/>
      <c r="T452" s="803"/>
      <c r="U452" s="1775">
        <v>1</v>
      </c>
      <c r="V452" s="823">
        <v>11979000</v>
      </c>
      <c r="W452" s="775"/>
      <c r="X452" s="1775"/>
      <c r="AA452" s="1276"/>
    </row>
    <row r="453" spans="1:27" s="772" customFormat="1" ht="18.75" customHeight="1">
      <c r="B453" s="1988">
        <v>316</v>
      </c>
      <c r="C453" s="1989"/>
      <c r="D453" s="775"/>
      <c r="E453" s="821"/>
      <c r="F453" s="776"/>
      <c r="G453" s="818" t="s">
        <v>1165</v>
      </c>
      <c r="H453" s="783" t="s">
        <v>1167</v>
      </c>
      <c r="I453" s="783"/>
      <c r="J453" s="779" t="s">
        <v>43</v>
      </c>
      <c r="K453" s="779" t="s">
        <v>44</v>
      </c>
      <c r="L453" s="780">
        <v>2013</v>
      </c>
      <c r="M453" s="783"/>
      <c r="N453" s="775"/>
      <c r="O453" s="775" t="s">
        <v>45</v>
      </c>
      <c r="P453" s="1775">
        <v>8</v>
      </c>
      <c r="Q453" s="827">
        <v>23020800</v>
      </c>
      <c r="R453" s="828"/>
      <c r="S453" s="774"/>
      <c r="T453" s="803"/>
      <c r="U453" s="1775">
        <v>8</v>
      </c>
      <c r="V453" s="827">
        <v>23020800</v>
      </c>
      <c r="W453" s="784"/>
      <c r="X453" s="1775"/>
      <c r="AA453" s="774"/>
    </row>
    <row r="454" spans="1:27" s="772" customFormat="1" ht="27" customHeight="1">
      <c r="B454" s="1988">
        <v>317</v>
      </c>
      <c r="C454" s="1989"/>
      <c r="D454" s="775"/>
      <c r="E454" s="821"/>
      <c r="F454" s="776"/>
      <c r="G454" s="818" t="s">
        <v>176</v>
      </c>
      <c r="H454" s="783" t="s">
        <v>1169</v>
      </c>
      <c r="I454" s="783"/>
      <c r="J454" s="779" t="s">
        <v>43</v>
      </c>
      <c r="K454" s="779" t="s">
        <v>44</v>
      </c>
      <c r="L454" s="780">
        <v>2013</v>
      </c>
      <c r="M454" s="783"/>
      <c r="N454" s="775"/>
      <c r="O454" s="775" t="s">
        <v>45</v>
      </c>
      <c r="P454" s="1775">
        <v>1</v>
      </c>
      <c r="Q454" s="827">
        <v>167860000</v>
      </c>
      <c r="R454" s="828"/>
      <c r="S454" s="774"/>
      <c r="T454" s="814"/>
      <c r="U454" s="1775">
        <v>1</v>
      </c>
      <c r="V454" s="827">
        <v>170840000</v>
      </c>
      <c r="W454" s="783" t="s">
        <v>1281</v>
      </c>
      <c r="X454" s="1775"/>
      <c r="AA454" s="774"/>
    </row>
    <row r="455" spans="1:27" s="1779" customFormat="1" ht="12.75" customHeight="1">
      <c r="B455" s="1988">
        <v>16</v>
      </c>
      <c r="C455" s="1989"/>
      <c r="D455" s="817"/>
      <c r="E455" s="821"/>
      <c r="F455" s="776"/>
      <c r="G455" s="777" t="s">
        <v>1165</v>
      </c>
      <c r="H455" s="783" t="s">
        <v>1168</v>
      </c>
      <c r="I455" s="783"/>
      <c r="J455" s="783" t="s">
        <v>43</v>
      </c>
      <c r="K455" s="783" t="s">
        <v>44</v>
      </c>
      <c r="L455" s="780">
        <v>2013</v>
      </c>
      <c r="M455" s="783"/>
      <c r="N455" s="1273"/>
      <c r="O455" s="775" t="s">
        <v>45</v>
      </c>
      <c r="P455" s="1775">
        <v>4</v>
      </c>
      <c r="Q455" s="827">
        <v>6474600</v>
      </c>
      <c r="R455" s="828"/>
      <c r="T455" s="1780"/>
      <c r="U455" s="1775">
        <v>4</v>
      </c>
      <c r="V455" s="827">
        <v>6474600</v>
      </c>
    </row>
    <row r="456" spans="1:27" s="772" customFormat="1" ht="18" customHeight="1">
      <c r="B456" s="1988">
        <v>318</v>
      </c>
      <c r="C456" s="1989"/>
      <c r="D456" s="775" t="s">
        <v>212</v>
      </c>
      <c r="E456" s="821" t="s">
        <v>58</v>
      </c>
      <c r="F456" s="776"/>
      <c r="G456" s="818" t="s">
        <v>213</v>
      </c>
      <c r="H456" s="1045" t="s">
        <v>1342</v>
      </c>
      <c r="I456" s="783"/>
      <c r="J456" s="783" t="s">
        <v>43</v>
      </c>
      <c r="K456" s="779" t="s">
        <v>44</v>
      </c>
      <c r="L456" s="780">
        <v>2013</v>
      </c>
      <c r="M456" s="775"/>
      <c r="N456" s="775"/>
      <c r="O456" s="775" t="s">
        <v>45</v>
      </c>
      <c r="P456" s="1775">
        <v>1</v>
      </c>
      <c r="Q456" s="827">
        <v>167860000</v>
      </c>
      <c r="R456" s="828"/>
      <c r="S456" s="774"/>
      <c r="T456" s="814"/>
      <c r="U456" s="1775">
        <v>1</v>
      </c>
      <c r="V456" s="784">
        <v>286480000</v>
      </c>
      <c r="W456" s="775" t="s">
        <v>1280</v>
      </c>
      <c r="X456" s="1775"/>
      <c r="AA456" s="774"/>
    </row>
    <row r="457" spans="1:27" s="772" customFormat="1" ht="24.95" customHeight="1">
      <c r="B457" s="1988">
        <v>319</v>
      </c>
      <c r="C457" s="1989"/>
      <c r="D457" s="775"/>
      <c r="E457" s="821"/>
      <c r="F457" s="776"/>
      <c r="G457" s="818" t="s">
        <v>1284</v>
      </c>
      <c r="H457" s="783" t="s">
        <v>43</v>
      </c>
      <c r="I457" s="783"/>
      <c r="J457" s="783"/>
      <c r="K457" s="783" t="s">
        <v>44</v>
      </c>
      <c r="L457" s="780">
        <v>2013</v>
      </c>
      <c r="M457" s="775"/>
      <c r="N457" s="775"/>
      <c r="O457" s="775" t="s">
        <v>45</v>
      </c>
      <c r="P457" s="1775"/>
      <c r="Q457" s="827"/>
      <c r="R457" s="828"/>
      <c r="S457" s="774"/>
      <c r="T457" s="803"/>
      <c r="U457" s="815">
        <v>1</v>
      </c>
      <c r="V457" s="784">
        <v>70710000</v>
      </c>
      <c r="W457" s="775" t="s">
        <v>1280</v>
      </c>
      <c r="X457" s="1775"/>
      <c r="AA457" s="774"/>
    </row>
    <row r="458" spans="1:27" s="772" customFormat="1" ht="17.25" customHeight="1">
      <c r="B458" s="1988">
        <v>320</v>
      </c>
      <c r="C458" s="1989"/>
      <c r="D458" s="775"/>
      <c r="E458" s="821"/>
      <c r="F458" s="776"/>
      <c r="G458" s="818" t="s">
        <v>641</v>
      </c>
      <c r="H458" s="783"/>
      <c r="I458" s="783"/>
      <c r="J458" s="783"/>
      <c r="K458" s="783" t="s">
        <v>44</v>
      </c>
      <c r="L458" s="780">
        <v>2013</v>
      </c>
      <c r="M458" s="783"/>
      <c r="N458" s="775"/>
      <c r="O458" s="775" t="s">
        <v>45</v>
      </c>
      <c r="P458" s="1775"/>
      <c r="Q458" s="823"/>
      <c r="R458" s="819"/>
      <c r="S458" s="774"/>
      <c r="T458" s="814"/>
      <c r="U458" s="815">
        <v>1</v>
      </c>
      <c r="V458" s="784">
        <v>2772000</v>
      </c>
      <c r="W458" s="775" t="s">
        <v>1280</v>
      </c>
      <c r="X458" s="1775"/>
    </row>
    <row r="459" spans="1:27" s="772" customFormat="1" ht="17.25" customHeight="1">
      <c r="B459" s="1988">
        <v>321</v>
      </c>
      <c r="C459" s="1989"/>
      <c r="D459" s="775"/>
      <c r="E459" s="821"/>
      <c r="F459" s="776"/>
      <c r="G459" s="818" t="s">
        <v>1283</v>
      </c>
      <c r="H459" s="783"/>
      <c r="I459" s="783"/>
      <c r="J459" s="783"/>
      <c r="K459" s="783" t="s">
        <v>44</v>
      </c>
      <c r="L459" s="780">
        <v>2013</v>
      </c>
      <c r="M459" s="783"/>
      <c r="N459" s="775"/>
      <c r="O459" s="775" t="s">
        <v>45</v>
      </c>
      <c r="P459" s="1775"/>
      <c r="Q459" s="823"/>
      <c r="R459" s="819"/>
      <c r="S459" s="774"/>
      <c r="T459" s="814"/>
      <c r="U459" s="815">
        <v>1</v>
      </c>
      <c r="V459" s="784">
        <v>8712000</v>
      </c>
      <c r="W459" s="775" t="s">
        <v>1280</v>
      </c>
      <c r="X459" s="1775"/>
      <c r="AA459" s="774"/>
    </row>
    <row r="460" spans="1:27" s="772" customFormat="1" ht="24" customHeight="1">
      <c r="B460" s="1990">
        <v>322</v>
      </c>
      <c r="C460" s="1991"/>
      <c r="D460" s="811"/>
      <c r="E460" s="829"/>
      <c r="F460" s="830"/>
      <c r="G460" s="831" t="s">
        <v>1336</v>
      </c>
      <c r="H460" s="832" t="s">
        <v>1337</v>
      </c>
      <c r="I460" s="832"/>
      <c r="J460" s="832"/>
      <c r="K460" s="783" t="s">
        <v>1338</v>
      </c>
      <c r="L460" s="780">
        <v>2013</v>
      </c>
      <c r="M460" s="832"/>
      <c r="N460" s="811"/>
      <c r="O460" s="775" t="s">
        <v>45</v>
      </c>
      <c r="P460" s="1775"/>
      <c r="Q460" s="823"/>
      <c r="R460" s="819"/>
      <c r="S460" s="774"/>
      <c r="T460" s="814"/>
      <c r="U460" s="815">
        <v>7</v>
      </c>
      <c r="V460" s="1282">
        <f>843480*7</f>
        <v>5904360</v>
      </c>
      <c r="W460" s="811" t="s">
        <v>1341</v>
      </c>
      <c r="X460" s="1775"/>
      <c r="AA460" s="774"/>
    </row>
    <row r="461" spans="1:27" s="805" customFormat="1" ht="24.95" customHeight="1">
      <c r="A461" s="787"/>
      <c r="B461" s="788"/>
      <c r="C461" s="788"/>
      <c r="D461" s="789"/>
      <c r="E461" s="1679"/>
      <c r="F461" s="789"/>
      <c r="G461" s="790"/>
      <c r="H461" s="791"/>
      <c r="I461" s="791"/>
      <c r="J461" s="791"/>
      <c r="K461" s="791"/>
      <c r="L461" s="804"/>
      <c r="M461" s="1992" t="s">
        <v>1089</v>
      </c>
      <c r="N461" s="1993"/>
      <c r="O461" s="1994"/>
      <c r="P461" s="793">
        <f>SUM(P438:P460)</f>
        <v>53</v>
      </c>
      <c r="Q461" s="794">
        <f>SUM(Q438:Q460)</f>
        <v>732450400</v>
      </c>
      <c r="R461" s="1520"/>
      <c r="S461" s="795"/>
      <c r="T461" s="1519"/>
      <c r="U461" s="793">
        <f>SUM(U438:U460)</f>
        <v>63</v>
      </c>
      <c r="V461" s="794">
        <f>SUM(V437:V460)</f>
        <v>3917264761</v>
      </c>
      <c r="X461" s="797"/>
      <c r="Y461" s="787"/>
    </row>
    <row r="462" spans="1:27" s="805" customFormat="1" ht="24.95" customHeight="1">
      <c r="A462" s="787"/>
      <c r="B462" s="797"/>
      <c r="C462" s="797"/>
      <c r="D462" s="787"/>
      <c r="E462" s="1707"/>
      <c r="F462" s="787"/>
      <c r="G462" s="1708"/>
      <c r="H462" s="1709"/>
      <c r="I462" s="1709"/>
      <c r="J462" s="1709"/>
      <c r="K462" s="1709"/>
      <c r="L462" s="1710"/>
      <c r="M462" s="789"/>
      <c r="N462" s="789"/>
      <c r="O462" s="789"/>
      <c r="P462" s="788"/>
      <c r="Q462" s="795"/>
      <c r="R462" s="789"/>
      <c r="S462" s="796"/>
      <c r="T462" s="791"/>
      <c r="U462" s="788"/>
      <c r="V462" s="795"/>
      <c r="X462" s="797"/>
      <c r="Y462" s="787"/>
    </row>
    <row r="463" spans="1:27" s="764" customFormat="1" ht="17.25" customHeight="1">
      <c r="A463" s="1545"/>
      <c r="B463" s="2013" t="s">
        <v>10</v>
      </c>
      <c r="C463" s="2014"/>
      <c r="D463" s="2014"/>
      <c r="E463" s="2014"/>
      <c r="F463" s="2015"/>
      <c r="G463" s="2013" t="s">
        <v>11</v>
      </c>
      <c r="H463" s="2014"/>
      <c r="I463" s="2015"/>
      <c r="J463" s="2002" t="s">
        <v>15</v>
      </c>
      <c r="K463" s="2002" t="s">
        <v>13</v>
      </c>
      <c r="L463" s="2005" t="s">
        <v>700</v>
      </c>
      <c r="M463" s="2002" t="s">
        <v>701</v>
      </c>
      <c r="N463" s="2002" t="s">
        <v>16</v>
      </c>
      <c r="O463" s="2002" t="s">
        <v>702</v>
      </c>
      <c r="P463" s="1998" t="s">
        <v>12</v>
      </c>
      <c r="Q463" s="1999"/>
      <c r="R463" s="2002" t="s">
        <v>17</v>
      </c>
      <c r="S463" s="763"/>
      <c r="T463" s="2002" t="s">
        <v>1022</v>
      </c>
      <c r="U463" s="1995" t="s">
        <v>1023</v>
      </c>
      <c r="V463" s="1995" t="s">
        <v>1081</v>
      </c>
      <c r="W463" s="1995" t="s">
        <v>732</v>
      </c>
      <c r="X463" s="1995" t="s">
        <v>1025</v>
      </c>
      <c r="Y463" s="1545"/>
      <c r="Z463" s="1545"/>
    </row>
    <row r="464" spans="1:27" s="764" customFormat="1" ht="29.25" customHeight="1">
      <c r="A464" s="1545"/>
      <c r="B464" s="1998" t="s">
        <v>18</v>
      </c>
      <c r="C464" s="1999"/>
      <c r="D464" s="2002" t="s">
        <v>19</v>
      </c>
      <c r="E464" s="1998" t="s">
        <v>20</v>
      </c>
      <c r="F464" s="1999"/>
      <c r="G464" s="2002" t="s">
        <v>21</v>
      </c>
      <c r="H464" s="2002" t="s">
        <v>14</v>
      </c>
      <c r="I464" s="2002" t="s">
        <v>505</v>
      </c>
      <c r="J464" s="2004"/>
      <c r="K464" s="2004"/>
      <c r="L464" s="2006"/>
      <c r="M464" s="2004"/>
      <c r="N464" s="2004"/>
      <c r="O464" s="2004"/>
      <c r="P464" s="2000"/>
      <c r="Q464" s="2001"/>
      <c r="R464" s="2004"/>
      <c r="S464" s="763"/>
      <c r="T464" s="2004"/>
      <c r="U464" s="1996"/>
      <c r="V464" s="1996"/>
      <c r="W464" s="1996"/>
      <c r="X464" s="1996"/>
      <c r="Y464" s="1545"/>
      <c r="Z464" s="1545"/>
    </row>
    <row r="465" spans="1:27" s="764" customFormat="1" ht="29.25" customHeight="1">
      <c r="A465" s="1545"/>
      <c r="B465" s="2000"/>
      <c r="C465" s="2001"/>
      <c r="D465" s="2003"/>
      <c r="E465" s="2000"/>
      <c r="F465" s="2001"/>
      <c r="G465" s="2003"/>
      <c r="H465" s="2003"/>
      <c r="I465" s="2003"/>
      <c r="J465" s="2003"/>
      <c r="K465" s="2003"/>
      <c r="L465" s="2007"/>
      <c r="M465" s="2003"/>
      <c r="N465" s="2003"/>
      <c r="O465" s="2003"/>
      <c r="P465" s="1519" t="s">
        <v>22</v>
      </c>
      <c r="Q465" s="765" t="s">
        <v>23</v>
      </c>
      <c r="R465" s="2003"/>
      <c r="S465" s="763"/>
      <c r="T465" s="2003"/>
      <c r="U465" s="1997"/>
      <c r="V465" s="1997"/>
      <c r="W465" s="1997"/>
      <c r="X465" s="1997"/>
      <c r="Y465" s="1545"/>
      <c r="Z465" s="1545"/>
    </row>
    <row r="466" spans="1:27" s="764" customFormat="1" ht="12.75" customHeight="1">
      <c r="A466" s="1545"/>
      <c r="B466" s="2013" t="s">
        <v>24</v>
      </c>
      <c r="C466" s="2015"/>
      <c r="D466" s="1769" t="s">
        <v>25</v>
      </c>
      <c r="E466" s="2013" t="s">
        <v>26</v>
      </c>
      <c r="F466" s="2015"/>
      <c r="G466" s="1519" t="s">
        <v>27</v>
      </c>
      <c r="H466" s="1519" t="s">
        <v>28</v>
      </c>
      <c r="I466" s="1519" t="s">
        <v>29</v>
      </c>
      <c r="J466" s="1519" t="s">
        <v>30</v>
      </c>
      <c r="K466" s="1519" t="s">
        <v>31</v>
      </c>
      <c r="L466" s="1711" t="s">
        <v>32</v>
      </c>
      <c r="M466" s="1519" t="s">
        <v>33</v>
      </c>
      <c r="N466" s="1519" t="s">
        <v>34</v>
      </c>
      <c r="O466" s="1519" t="s">
        <v>35</v>
      </c>
      <c r="P466" s="1519" t="s">
        <v>36</v>
      </c>
      <c r="Q466" s="765" t="s">
        <v>37</v>
      </c>
      <c r="R466" s="1519" t="s">
        <v>38</v>
      </c>
      <c r="S466" s="763"/>
      <c r="T466" s="766"/>
      <c r="U466" s="767"/>
      <c r="V466" s="767"/>
      <c r="W466" s="767"/>
      <c r="X466" s="767"/>
      <c r="Y466" s="1545"/>
      <c r="Z466" s="1545"/>
    </row>
    <row r="467" spans="1:27" s="764" customFormat="1" ht="4.5" customHeight="1">
      <c r="A467" s="1545"/>
      <c r="B467" s="2016"/>
      <c r="C467" s="2017"/>
      <c r="D467" s="2017"/>
      <c r="E467" s="2017"/>
      <c r="F467" s="2017"/>
      <c r="G467" s="2017"/>
      <c r="H467" s="2017"/>
      <c r="I467" s="2017"/>
      <c r="J467" s="2017"/>
      <c r="K467" s="2017"/>
      <c r="L467" s="2017"/>
      <c r="M467" s="2017"/>
      <c r="N467" s="2017"/>
      <c r="O467" s="2017"/>
      <c r="P467" s="2017"/>
      <c r="Q467" s="2017"/>
      <c r="R467" s="2018"/>
      <c r="S467" s="763"/>
      <c r="T467" s="768"/>
      <c r="U467" s="769"/>
      <c r="V467" s="769"/>
      <c r="W467" s="770"/>
      <c r="X467" s="771"/>
      <c r="Y467" s="1545"/>
      <c r="Z467" s="1545"/>
    </row>
    <row r="468" spans="1:27" s="764" customFormat="1" ht="20.25" customHeight="1">
      <c r="A468" s="1545"/>
      <c r="B468" s="1771"/>
      <c r="C468" s="1772"/>
      <c r="D468" s="800"/>
      <c r="E468" s="1680"/>
      <c r="F468" s="800"/>
      <c r="G468" s="800"/>
      <c r="H468" s="800"/>
      <c r="I468" s="800"/>
      <c r="J468" s="800"/>
      <c r="K468" s="800"/>
      <c r="L468" s="1712"/>
      <c r="M468" s="2013" t="s">
        <v>1086</v>
      </c>
      <c r="N468" s="2014"/>
      <c r="O468" s="2015"/>
      <c r="P468" s="801">
        <f>P460</f>
        <v>0</v>
      </c>
      <c r="Q468" s="765">
        <f>Q460</f>
        <v>0</v>
      </c>
      <c r="R468" s="1519"/>
      <c r="S468" s="802"/>
      <c r="T468" s="766"/>
      <c r="U468" s="1713">
        <f>U461</f>
        <v>63</v>
      </c>
      <c r="V468" s="765">
        <f>V461</f>
        <v>3917264761</v>
      </c>
      <c r="W468" s="776"/>
      <c r="X468" s="775"/>
      <c r="Y468" s="1545"/>
      <c r="Z468" s="1545"/>
    </row>
    <row r="469" spans="1:27" s="772" customFormat="1" ht="24.75" customHeight="1">
      <c r="B469" s="2019">
        <v>323</v>
      </c>
      <c r="C469" s="2020"/>
      <c r="D469" s="776"/>
      <c r="E469" s="816"/>
      <c r="F469" s="776"/>
      <c r="G469" s="777" t="s">
        <v>1350</v>
      </c>
      <c r="H469" s="819" t="s">
        <v>1351</v>
      </c>
      <c r="I469" s="783" t="s">
        <v>43</v>
      </c>
      <c r="J469" s="779" t="s">
        <v>43</v>
      </c>
      <c r="K469" s="779" t="s">
        <v>301</v>
      </c>
      <c r="L469" s="1714">
        <v>41917</v>
      </c>
      <c r="M469" s="775"/>
      <c r="N469" s="775"/>
      <c r="O469" s="775" t="s">
        <v>45</v>
      </c>
      <c r="P469" s="1775"/>
      <c r="Q469" s="823"/>
      <c r="R469" s="778"/>
      <c r="S469" s="774"/>
      <c r="T469" s="1715"/>
      <c r="U469" s="121">
        <v>1</v>
      </c>
      <c r="V469" s="1725">
        <f>82500000+620000</f>
        <v>83120000</v>
      </c>
      <c r="W469" s="775" t="s">
        <v>1376</v>
      </c>
      <c r="X469" s="1775"/>
      <c r="AA469" s="774"/>
    </row>
    <row r="470" spans="1:27" s="772" customFormat="1" ht="24.95" customHeight="1">
      <c r="B470" s="1988">
        <v>324</v>
      </c>
      <c r="C470" s="1989"/>
      <c r="D470" s="776"/>
      <c r="E470" s="816"/>
      <c r="F470" s="776"/>
      <c r="G470" s="777" t="s">
        <v>1352</v>
      </c>
      <c r="H470" s="819" t="s">
        <v>1353</v>
      </c>
      <c r="I470" s="783" t="s">
        <v>43</v>
      </c>
      <c r="J470" s="779" t="s">
        <v>43</v>
      </c>
      <c r="K470" s="779" t="s">
        <v>301</v>
      </c>
      <c r="L470" s="1714">
        <v>41948</v>
      </c>
      <c r="M470" s="783"/>
      <c r="N470" s="775"/>
      <c r="O470" s="775" t="s">
        <v>45</v>
      </c>
      <c r="P470" s="1775"/>
      <c r="Q470" s="823"/>
      <c r="R470" s="819"/>
      <c r="S470" s="774"/>
      <c r="T470" s="1716"/>
      <c r="U470" s="132">
        <v>1</v>
      </c>
      <c r="V470" s="1726">
        <f>53800000+620000</f>
        <v>54420000</v>
      </c>
      <c r="W470" s="775" t="s">
        <v>1376</v>
      </c>
      <c r="X470" s="1775"/>
      <c r="AA470" s="774"/>
    </row>
    <row r="471" spans="1:27" s="772" customFormat="1" ht="24.95" customHeight="1">
      <c r="B471" s="1988">
        <v>325</v>
      </c>
      <c r="C471" s="1989"/>
      <c r="D471" s="776"/>
      <c r="E471" s="816"/>
      <c r="F471" s="776"/>
      <c r="G471" s="777" t="s">
        <v>1354</v>
      </c>
      <c r="H471" s="1717" t="s">
        <v>1355</v>
      </c>
      <c r="I471" s="783" t="s">
        <v>43</v>
      </c>
      <c r="J471" s="779" t="s">
        <v>43</v>
      </c>
      <c r="K471" s="779" t="s">
        <v>647</v>
      </c>
      <c r="L471" s="1714">
        <v>41978</v>
      </c>
      <c r="M471" s="775"/>
      <c r="N471" s="775"/>
      <c r="O471" s="775" t="s">
        <v>45</v>
      </c>
      <c r="P471" s="1775"/>
      <c r="Q471" s="823"/>
      <c r="R471" s="1048"/>
      <c r="S471" s="774"/>
      <c r="T471" s="1718"/>
      <c r="U471" s="132">
        <v>8</v>
      </c>
      <c r="V471" s="823">
        <f>26400000</f>
        <v>26400000</v>
      </c>
      <c r="W471" s="784"/>
      <c r="X471" s="1775"/>
    </row>
    <row r="472" spans="1:27" s="772" customFormat="1" ht="25.5" customHeight="1">
      <c r="B472" s="1988">
        <v>326</v>
      </c>
      <c r="C472" s="1989"/>
      <c r="D472" s="776"/>
      <c r="E472" s="816"/>
      <c r="F472" s="776"/>
      <c r="G472" s="777" t="s">
        <v>1356</v>
      </c>
      <c r="H472" s="1045" t="s">
        <v>1355</v>
      </c>
      <c r="I472" s="779" t="s">
        <v>43</v>
      </c>
      <c r="J472" s="779" t="s">
        <v>43</v>
      </c>
      <c r="K472" s="779" t="s">
        <v>647</v>
      </c>
      <c r="L472" s="1714">
        <v>42009</v>
      </c>
      <c r="M472" s="783"/>
      <c r="N472" s="775"/>
      <c r="O472" s="775" t="s">
        <v>45</v>
      </c>
      <c r="P472" s="1775"/>
      <c r="Q472" s="823"/>
      <c r="R472" s="819"/>
      <c r="S472" s="774"/>
      <c r="T472" s="1719"/>
      <c r="U472" s="132">
        <v>8</v>
      </c>
      <c r="V472" s="823">
        <f>14080000</f>
        <v>14080000</v>
      </c>
      <c r="W472" s="784"/>
      <c r="X472" s="1775"/>
    </row>
    <row r="473" spans="1:27" s="772" customFormat="1" ht="25.5" customHeight="1">
      <c r="B473" s="1988">
        <v>327</v>
      </c>
      <c r="C473" s="1989"/>
      <c r="D473" s="776"/>
      <c r="E473" s="816"/>
      <c r="F473" s="776"/>
      <c r="G473" s="777" t="s">
        <v>1101</v>
      </c>
      <c r="H473" s="779" t="s">
        <v>1357</v>
      </c>
      <c r="I473" s="779" t="s">
        <v>43</v>
      </c>
      <c r="J473" s="779" t="s">
        <v>43</v>
      </c>
      <c r="K473" s="779" t="s">
        <v>301</v>
      </c>
      <c r="L473" s="1714">
        <v>42040</v>
      </c>
      <c r="M473" s="1269" t="s">
        <v>1358</v>
      </c>
      <c r="N473" s="1272"/>
      <c r="O473" s="776" t="s">
        <v>45</v>
      </c>
      <c r="P473" s="1768"/>
      <c r="Q473" s="782"/>
      <c r="R473" s="826"/>
      <c r="S473" s="774"/>
      <c r="T473" s="783"/>
      <c r="U473" s="1768">
        <v>2</v>
      </c>
      <c r="V473" s="782">
        <f>5940000+186000</f>
        <v>6126000</v>
      </c>
      <c r="W473" s="784" t="s">
        <v>1377</v>
      </c>
      <c r="X473" s="1775"/>
      <c r="AA473" s="1276"/>
    </row>
    <row r="474" spans="1:27" s="772" customFormat="1" ht="25.5" customHeight="1">
      <c r="B474" s="1988">
        <v>328</v>
      </c>
      <c r="C474" s="1989"/>
      <c r="D474" s="776"/>
      <c r="E474" s="816"/>
      <c r="F474" s="776"/>
      <c r="G474" s="777" t="s">
        <v>1104</v>
      </c>
      <c r="H474" s="779" t="s">
        <v>1359</v>
      </c>
      <c r="I474" s="1269"/>
      <c r="J474" s="779"/>
      <c r="K474" s="779" t="s">
        <v>301</v>
      </c>
      <c r="L474" s="1714">
        <v>41984</v>
      </c>
      <c r="M474" s="1269"/>
      <c r="N474" s="1272"/>
      <c r="O474" s="776" t="s">
        <v>45</v>
      </c>
      <c r="P474" s="1768"/>
      <c r="Q474" s="782"/>
      <c r="R474" s="826"/>
      <c r="S474" s="774"/>
      <c r="T474" s="814"/>
      <c r="U474" s="1768">
        <v>6</v>
      </c>
      <c r="V474" s="782">
        <f>133650000+186000</f>
        <v>133836000</v>
      </c>
      <c r="W474" s="784" t="s">
        <v>1377</v>
      </c>
      <c r="X474" s="1775"/>
      <c r="AA474" s="1276"/>
    </row>
    <row r="475" spans="1:27" s="772" customFormat="1" ht="25.5" customHeight="1">
      <c r="B475" s="1988">
        <v>329</v>
      </c>
      <c r="C475" s="1989"/>
      <c r="D475" s="776"/>
      <c r="E475" s="816"/>
      <c r="F475" s="776"/>
      <c r="G475" s="777" t="s">
        <v>1360</v>
      </c>
      <c r="H475" s="1722" t="s">
        <v>1361</v>
      </c>
      <c r="I475" s="1269"/>
      <c r="J475" s="779"/>
      <c r="K475" s="779" t="s">
        <v>301</v>
      </c>
      <c r="L475" s="1723">
        <v>41984</v>
      </c>
      <c r="M475" s="1269" t="s">
        <v>1362</v>
      </c>
      <c r="N475" s="1272"/>
      <c r="O475" s="776" t="s">
        <v>45</v>
      </c>
      <c r="P475" s="1768"/>
      <c r="Q475" s="782"/>
      <c r="R475" s="826"/>
      <c r="S475" s="774"/>
      <c r="T475" s="783"/>
      <c r="U475" s="1768">
        <v>2</v>
      </c>
      <c r="V475" s="782">
        <f>135520000+186000</f>
        <v>135706000</v>
      </c>
      <c r="W475" s="784" t="s">
        <v>1377</v>
      </c>
      <c r="X475" s="1775"/>
      <c r="AA475" s="1276"/>
    </row>
    <row r="476" spans="1:27" s="772" customFormat="1" ht="25.5" customHeight="1">
      <c r="B476" s="1988">
        <v>330</v>
      </c>
      <c r="C476" s="1989"/>
      <c r="D476" s="776"/>
      <c r="E476" s="821"/>
      <c r="G476" s="818" t="s">
        <v>1363</v>
      </c>
      <c r="H476" s="779" t="s">
        <v>1364</v>
      </c>
      <c r="I476" s="1269"/>
      <c r="J476" s="779"/>
      <c r="K476" s="779" t="s">
        <v>301</v>
      </c>
      <c r="L476" s="1714">
        <v>41992</v>
      </c>
      <c r="M476" s="1269"/>
      <c r="N476" s="1272"/>
      <c r="O476" s="776" t="s">
        <v>45</v>
      </c>
      <c r="P476" s="1768"/>
      <c r="Q476" s="782"/>
      <c r="R476" s="826"/>
      <c r="S476" s="774"/>
      <c r="T476" s="814"/>
      <c r="U476" s="1768">
        <v>1</v>
      </c>
      <c r="V476" s="782">
        <f>51040000+186000</f>
        <v>51226000</v>
      </c>
      <c r="W476" s="784" t="s">
        <v>1377</v>
      </c>
      <c r="X476" s="1775"/>
      <c r="AA476" s="1276"/>
    </row>
    <row r="477" spans="1:27" s="772" customFormat="1" ht="25.5" customHeight="1">
      <c r="B477" s="1988">
        <v>331</v>
      </c>
      <c r="C477" s="1989"/>
      <c r="D477" s="775"/>
      <c r="E477" s="821"/>
      <c r="F477" s="776"/>
      <c r="G477" s="818" t="s">
        <v>1365</v>
      </c>
      <c r="H477" s="783" t="s">
        <v>216</v>
      </c>
      <c r="I477" s="1270"/>
      <c r="J477" s="779"/>
      <c r="K477" s="779" t="s">
        <v>301</v>
      </c>
      <c r="L477" s="1714">
        <v>41992</v>
      </c>
      <c r="M477" s="1269"/>
      <c r="N477" s="1272"/>
      <c r="O477" s="776" t="s">
        <v>45</v>
      </c>
      <c r="P477" s="1775"/>
      <c r="Q477" s="823"/>
      <c r="R477" s="826"/>
      <c r="S477" s="774"/>
      <c r="T477" s="814"/>
      <c r="U477" s="1775">
        <v>1</v>
      </c>
      <c r="V477" s="823">
        <f>6985000+186000</f>
        <v>7171000</v>
      </c>
      <c r="W477" s="784" t="s">
        <v>1377</v>
      </c>
      <c r="X477" s="1775"/>
      <c r="AA477" s="1276"/>
    </row>
    <row r="478" spans="1:27" s="772" customFormat="1" ht="25.5" customHeight="1">
      <c r="B478" s="1988">
        <v>332</v>
      </c>
      <c r="C478" s="1989"/>
      <c r="D478" s="775"/>
      <c r="E478" s="821"/>
      <c r="F478" s="776"/>
      <c r="G478" s="818" t="s">
        <v>1366</v>
      </c>
      <c r="H478" s="783" t="s">
        <v>1367</v>
      </c>
      <c r="I478" s="1271"/>
      <c r="J478" s="779"/>
      <c r="K478" s="779" t="s">
        <v>301</v>
      </c>
      <c r="L478" s="1714">
        <v>41992</v>
      </c>
      <c r="M478" s="1269"/>
      <c r="N478" s="1272"/>
      <c r="O478" s="776" t="s">
        <v>45</v>
      </c>
      <c r="P478" s="1775"/>
      <c r="Q478" s="827"/>
      <c r="R478" s="826"/>
      <c r="S478" s="774"/>
      <c r="T478" s="783"/>
      <c r="U478" s="1775">
        <v>1</v>
      </c>
      <c r="V478" s="827">
        <f>32670000+186000</f>
        <v>32856000</v>
      </c>
      <c r="W478" s="784" t="s">
        <v>1377</v>
      </c>
      <c r="X478" s="1775"/>
      <c r="AA478" s="1276"/>
    </row>
    <row r="479" spans="1:27" s="772" customFormat="1" ht="25.5" customHeight="1">
      <c r="B479" s="1988">
        <v>335</v>
      </c>
      <c r="C479" s="1989"/>
      <c r="D479" s="775"/>
      <c r="E479" s="821"/>
      <c r="F479" s="776"/>
      <c r="G479" s="818" t="s">
        <v>1371</v>
      </c>
      <c r="H479" s="783" t="s">
        <v>1372</v>
      </c>
      <c r="I479" s="1270"/>
      <c r="J479" s="783"/>
      <c r="K479" s="779" t="s">
        <v>301</v>
      </c>
      <c r="L479" s="1714">
        <v>41992</v>
      </c>
      <c r="M479" s="1269"/>
      <c r="N479" s="1272"/>
      <c r="O479" s="776" t="s">
        <v>45</v>
      </c>
      <c r="P479" s="1775"/>
      <c r="Q479" s="823"/>
      <c r="R479" s="828"/>
      <c r="S479" s="774"/>
      <c r="T479" s="814"/>
      <c r="U479" s="1775">
        <v>1</v>
      </c>
      <c r="V479" s="823">
        <f>51480000+186000</f>
        <v>51666000</v>
      </c>
      <c r="W479" s="784" t="s">
        <v>1377</v>
      </c>
      <c r="X479" s="1775"/>
      <c r="AA479" s="1276"/>
    </row>
    <row r="480" spans="1:27" s="772" customFormat="1" ht="25.5" customHeight="1">
      <c r="B480" s="1988">
        <v>336</v>
      </c>
      <c r="C480" s="1989"/>
      <c r="D480" s="776"/>
      <c r="E480" s="821"/>
      <c r="G480" s="818" t="s">
        <v>1373</v>
      </c>
      <c r="H480" s="783" t="s">
        <v>1374</v>
      </c>
      <c r="I480" s="1270"/>
      <c r="J480" s="783"/>
      <c r="K480" s="779" t="s">
        <v>301</v>
      </c>
      <c r="L480" s="1714">
        <v>41992</v>
      </c>
      <c r="M480" s="1269"/>
      <c r="N480" s="1272"/>
      <c r="O480" s="776" t="s">
        <v>45</v>
      </c>
      <c r="P480" s="1775"/>
      <c r="Q480" s="823"/>
      <c r="R480" s="826"/>
      <c r="S480" s="774"/>
      <c r="T480" s="814"/>
      <c r="U480" s="1775">
        <v>1</v>
      </c>
      <c r="V480" s="823">
        <f>23100000+186000</f>
        <v>23286000</v>
      </c>
      <c r="W480" s="784" t="s">
        <v>1377</v>
      </c>
      <c r="X480" s="1775"/>
      <c r="AA480" s="1276"/>
    </row>
    <row r="481" spans="1:27" s="772" customFormat="1" ht="25.5" customHeight="1">
      <c r="B481" s="1988"/>
      <c r="C481" s="1989"/>
      <c r="D481" s="775"/>
      <c r="E481" s="821"/>
      <c r="F481" s="776"/>
      <c r="G481" s="818" t="s">
        <v>1407</v>
      </c>
      <c r="H481" s="783"/>
      <c r="I481" s="1270"/>
      <c r="J481" s="783" t="s">
        <v>43</v>
      </c>
      <c r="K481" s="779" t="s">
        <v>1418</v>
      </c>
      <c r="L481" s="1714">
        <v>42135</v>
      </c>
      <c r="M481" s="1269"/>
      <c r="N481" s="1272"/>
      <c r="O481" s="776" t="s">
        <v>45</v>
      </c>
      <c r="P481" s="1775"/>
      <c r="Q481" s="823"/>
      <c r="R481" s="828"/>
      <c r="S481" s="774"/>
      <c r="T481" s="814"/>
      <c r="U481" s="1775">
        <v>2</v>
      </c>
      <c r="V481" s="823">
        <v>16445000</v>
      </c>
      <c r="W481" s="775"/>
      <c r="X481" s="1775"/>
      <c r="AA481" s="1276"/>
    </row>
    <row r="482" spans="1:27" s="772" customFormat="1" ht="25.5" customHeight="1">
      <c r="B482" s="1988"/>
      <c r="C482" s="1989"/>
      <c r="D482" s="776"/>
      <c r="E482" s="821"/>
      <c r="G482" s="818" t="s">
        <v>1408</v>
      </c>
      <c r="H482" s="783" t="s">
        <v>1421</v>
      </c>
      <c r="I482" s="1270"/>
      <c r="J482" s="783" t="s">
        <v>85</v>
      </c>
      <c r="K482" s="779" t="s">
        <v>1418</v>
      </c>
      <c r="L482" s="1714">
        <v>42150</v>
      </c>
      <c r="M482" s="1269"/>
      <c r="N482" s="1272"/>
      <c r="O482" s="776" t="s">
        <v>45</v>
      </c>
      <c r="P482" s="1775"/>
      <c r="Q482" s="823"/>
      <c r="R482" s="826"/>
      <c r="S482" s="774"/>
      <c r="T482" s="814"/>
      <c r="U482" s="1775">
        <v>2</v>
      </c>
      <c r="V482" s="823">
        <v>5720000</v>
      </c>
      <c r="W482" s="784"/>
      <c r="X482" s="1775"/>
      <c r="AA482" s="1276"/>
    </row>
    <row r="483" spans="1:27" s="772" customFormat="1" ht="25.5" customHeight="1">
      <c r="B483" s="1988"/>
      <c r="C483" s="1989"/>
      <c r="D483" s="775"/>
      <c r="E483" s="821"/>
      <c r="F483" s="776"/>
      <c r="G483" s="818" t="s">
        <v>1409</v>
      </c>
      <c r="H483" s="783"/>
      <c r="I483" s="1270"/>
      <c r="J483" s="779" t="s">
        <v>1419</v>
      </c>
      <c r="K483" s="779" t="s">
        <v>1418</v>
      </c>
      <c r="L483" s="1714">
        <v>42150</v>
      </c>
      <c r="M483" s="1269"/>
      <c r="N483" s="1272"/>
      <c r="O483" s="776" t="s">
        <v>45</v>
      </c>
      <c r="P483" s="1775"/>
      <c r="Q483" s="823"/>
      <c r="R483" s="828"/>
      <c r="S483" s="774"/>
      <c r="T483" s="803"/>
      <c r="U483" s="1775">
        <v>1</v>
      </c>
      <c r="V483" s="823">
        <v>2970000</v>
      </c>
      <c r="W483" s="775"/>
      <c r="X483" s="1775"/>
      <c r="AA483" s="1276"/>
    </row>
    <row r="484" spans="1:27" s="772" customFormat="1" ht="25.5" customHeight="1">
      <c r="B484" s="1988"/>
      <c r="C484" s="1989"/>
      <c r="D484" s="775"/>
      <c r="E484" s="821"/>
      <c r="F484" s="776"/>
      <c r="G484" s="818" t="s">
        <v>1410</v>
      </c>
      <c r="H484" s="783"/>
      <c r="I484" s="783"/>
      <c r="J484" s="779"/>
      <c r="K484" s="779" t="s">
        <v>1418</v>
      </c>
      <c r="L484" s="1714">
        <v>42150</v>
      </c>
      <c r="M484" s="783" t="s">
        <v>1422</v>
      </c>
      <c r="N484" s="775"/>
      <c r="O484" s="776" t="s">
        <v>45</v>
      </c>
      <c r="P484" s="1775"/>
      <c r="Q484" s="827"/>
      <c r="R484" s="828"/>
      <c r="S484" s="774"/>
      <c r="T484" s="803"/>
      <c r="U484" s="1775">
        <v>1</v>
      </c>
      <c r="V484" s="827">
        <v>4950000</v>
      </c>
      <c r="W484" s="784"/>
      <c r="X484" s="1775"/>
      <c r="AA484" s="774"/>
    </row>
    <row r="485" spans="1:27" s="772" customFormat="1" ht="25.5" customHeight="1">
      <c r="B485" s="1988"/>
      <c r="C485" s="1989"/>
      <c r="D485" s="775"/>
      <c r="E485" s="821"/>
      <c r="F485" s="776"/>
      <c r="G485" s="818" t="s">
        <v>1411</v>
      </c>
      <c r="H485" s="783"/>
      <c r="I485" s="783"/>
      <c r="J485" s="779"/>
      <c r="K485" s="779" t="s">
        <v>1418</v>
      </c>
      <c r="L485" s="1714">
        <v>42150</v>
      </c>
      <c r="M485" s="783" t="s">
        <v>1423</v>
      </c>
      <c r="N485" s="775"/>
      <c r="O485" s="776" t="s">
        <v>45</v>
      </c>
      <c r="P485" s="1775"/>
      <c r="Q485" s="827"/>
      <c r="R485" s="828"/>
      <c r="S485" s="774"/>
      <c r="T485" s="814"/>
      <c r="U485" s="1775">
        <v>1</v>
      </c>
      <c r="V485" s="827">
        <v>2750000</v>
      </c>
      <c r="W485" s="783"/>
      <c r="X485" s="1775"/>
      <c r="AA485" s="774"/>
    </row>
    <row r="486" spans="1:27" s="1779" customFormat="1" ht="25.5" customHeight="1">
      <c r="B486" s="1988"/>
      <c r="C486" s="1989"/>
      <c r="D486" s="817"/>
      <c r="E486" s="821"/>
      <c r="F486" s="776"/>
      <c r="G486" s="777" t="s">
        <v>1412</v>
      </c>
      <c r="H486" s="783" t="s">
        <v>1424</v>
      </c>
      <c r="I486" s="783"/>
      <c r="J486" s="783"/>
      <c r="K486" s="779" t="s">
        <v>1418</v>
      </c>
      <c r="L486" s="1714">
        <v>42150</v>
      </c>
      <c r="M486" s="783"/>
      <c r="N486" s="1273"/>
      <c r="O486" s="776" t="s">
        <v>45</v>
      </c>
      <c r="P486" s="1775"/>
      <c r="Q486" s="827"/>
      <c r="R486" s="828"/>
      <c r="T486" s="1780"/>
      <c r="U486" s="1775">
        <v>1</v>
      </c>
      <c r="V486" s="827">
        <v>9982500</v>
      </c>
    </row>
    <row r="487" spans="1:27" s="772" customFormat="1" ht="25.5" customHeight="1">
      <c r="B487" s="1988"/>
      <c r="C487" s="1989"/>
      <c r="D487" s="775"/>
      <c r="E487" s="821"/>
      <c r="F487" s="776"/>
      <c r="G487" s="818" t="s">
        <v>1413</v>
      </c>
      <c r="H487" s="1045" t="s">
        <v>1425</v>
      </c>
      <c r="I487" s="783"/>
      <c r="J487" s="783"/>
      <c r="K487" s="779" t="s">
        <v>1418</v>
      </c>
      <c r="L487" s="1714">
        <v>42150</v>
      </c>
      <c r="M487" s="775"/>
      <c r="N487" s="775"/>
      <c r="O487" s="776" t="s">
        <v>45</v>
      </c>
      <c r="P487" s="1775"/>
      <c r="Q487" s="827"/>
      <c r="R487" s="828"/>
      <c r="S487" s="774"/>
      <c r="T487" s="814"/>
      <c r="U487" s="1775">
        <v>1</v>
      </c>
      <c r="V487" s="784">
        <v>31350000</v>
      </c>
      <c r="W487" s="775"/>
      <c r="X487" s="1775"/>
      <c r="AA487" s="774"/>
    </row>
    <row r="488" spans="1:27" s="772" customFormat="1" ht="25.5" customHeight="1">
      <c r="B488" s="1988"/>
      <c r="C488" s="1989"/>
      <c r="D488" s="775"/>
      <c r="E488" s="821"/>
      <c r="F488" s="776"/>
      <c r="G488" s="818" t="s">
        <v>1414</v>
      </c>
      <c r="H488" s="783"/>
      <c r="I488" s="783"/>
      <c r="J488" s="783" t="s">
        <v>89</v>
      </c>
      <c r="K488" s="779" t="s">
        <v>1418</v>
      </c>
      <c r="L488" s="1714">
        <v>42150</v>
      </c>
      <c r="M488" s="783" t="s">
        <v>1426</v>
      </c>
      <c r="N488" s="775"/>
      <c r="O488" s="776" t="s">
        <v>45</v>
      </c>
      <c r="P488" s="1775"/>
      <c r="Q488" s="827"/>
      <c r="R488" s="828"/>
      <c r="S488" s="774"/>
      <c r="T488" s="803"/>
      <c r="U488" s="815">
        <v>1</v>
      </c>
      <c r="V488" s="784">
        <v>2640000</v>
      </c>
      <c r="W488" s="775"/>
      <c r="X488" s="1775"/>
      <c r="AA488" s="774"/>
    </row>
    <row r="489" spans="1:27" s="772" customFormat="1" ht="25.5" customHeight="1">
      <c r="B489" s="1988"/>
      <c r="C489" s="1989"/>
      <c r="D489" s="775"/>
      <c r="E489" s="821"/>
      <c r="F489" s="776"/>
      <c r="G489" s="818" t="s">
        <v>1415</v>
      </c>
      <c r="H489" s="783" t="s">
        <v>1427</v>
      </c>
      <c r="I489" s="783"/>
      <c r="J489" s="783" t="s">
        <v>1420</v>
      </c>
      <c r="K489" s="779" t="s">
        <v>1418</v>
      </c>
      <c r="L489" s="1714">
        <v>42150</v>
      </c>
      <c r="M489" s="783"/>
      <c r="N489" s="775"/>
      <c r="O489" s="776" t="s">
        <v>45</v>
      </c>
      <c r="P489" s="1775"/>
      <c r="Q489" s="823"/>
      <c r="R489" s="819"/>
      <c r="S489" s="774"/>
      <c r="T489" s="814"/>
      <c r="U489" s="815">
        <v>1</v>
      </c>
      <c r="V489" s="784">
        <v>2970000</v>
      </c>
      <c r="W489" s="775"/>
      <c r="X489" s="1775"/>
    </row>
    <row r="490" spans="1:27" s="772" customFormat="1" ht="25.5" customHeight="1">
      <c r="B490" s="1988"/>
      <c r="C490" s="1989"/>
      <c r="D490" s="775"/>
      <c r="E490" s="821"/>
      <c r="F490" s="776"/>
      <c r="G490" s="818" t="s">
        <v>1416</v>
      </c>
      <c r="H490" s="783" t="s">
        <v>1428</v>
      </c>
      <c r="I490" s="783"/>
      <c r="J490" s="783" t="s">
        <v>43</v>
      </c>
      <c r="K490" s="779" t="s">
        <v>1418</v>
      </c>
      <c r="L490" s="1714">
        <v>42012</v>
      </c>
      <c r="M490" s="783"/>
      <c r="N490" s="775"/>
      <c r="O490" s="776" t="s">
        <v>45</v>
      </c>
      <c r="P490" s="1775"/>
      <c r="Q490" s="823"/>
      <c r="R490" s="819"/>
      <c r="S490" s="774"/>
      <c r="T490" s="814"/>
      <c r="U490" s="815">
        <v>1</v>
      </c>
      <c r="V490" s="784">
        <v>7700000</v>
      </c>
      <c r="W490" s="775"/>
      <c r="X490" s="1775"/>
      <c r="AA490" s="774"/>
    </row>
    <row r="491" spans="1:27" s="772" customFormat="1" ht="25.5" customHeight="1">
      <c r="B491" s="1990"/>
      <c r="C491" s="1991"/>
      <c r="D491" s="811"/>
      <c r="E491" s="829"/>
      <c r="F491" s="830"/>
      <c r="G491" s="831" t="s">
        <v>1417</v>
      </c>
      <c r="H491" s="832" t="s">
        <v>1429</v>
      </c>
      <c r="I491" s="832"/>
      <c r="J491" s="832" t="s">
        <v>43</v>
      </c>
      <c r="K491" s="779" t="s">
        <v>1418</v>
      </c>
      <c r="L491" s="1714">
        <v>42160</v>
      </c>
      <c r="M491" s="832"/>
      <c r="N491" s="811"/>
      <c r="O491" s="776" t="s">
        <v>45</v>
      </c>
      <c r="P491" s="1775"/>
      <c r="Q491" s="823"/>
      <c r="R491" s="819"/>
      <c r="S491" s="774"/>
      <c r="T491" s="814"/>
      <c r="U491" s="815">
        <v>1</v>
      </c>
      <c r="V491" s="1282">
        <v>2750000</v>
      </c>
      <c r="W491" s="811"/>
      <c r="X491" s="1775"/>
      <c r="AA491" s="774"/>
    </row>
    <row r="492" spans="1:27" s="805" customFormat="1" ht="25.5" customHeight="1">
      <c r="A492" s="787"/>
      <c r="B492" s="788"/>
      <c r="C492" s="788"/>
      <c r="D492" s="789"/>
      <c r="E492" s="1679"/>
      <c r="F492" s="789"/>
      <c r="G492" s="790"/>
      <c r="H492" s="791"/>
      <c r="I492" s="791"/>
      <c r="J492" s="791"/>
      <c r="K492" s="791"/>
      <c r="L492" s="1720"/>
      <c r="M492" s="1992" t="s">
        <v>1089</v>
      </c>
      <c r="N492" s="1993"/>
      <c r="O492" s="1994"/>
      <c r="P492" s="793">
        <f>SUM(P469:P491)</f>
        <v>0</v>
      </c>
      <c r="Q492" s="794">
        <f>SUM(Q469:Q491)</f>
        <v>0</v>
      </c>
      <c r="R492" s="1520"/>
      <c r="S492" s="795"/>
      <c r="T492" s="1519"/>
      <c r="U492" s="793">
        <f>SUM(U468:U491)</f>
        <v>109</v>
      </c>
      <c r="V492" s="794">
        <f>SUM(V468:V491)</f>
        <v>4627385261</v>
      </c>
      <c r="W492" s="1724"/>
      <c r="X492" s="797"/>
      <c r="Y492" s="787"/>
    </row>
    <row r="493" spans="1:27" s="841" customFormat="1" ht="18.75" customHeight="1">
      <c r="A493" s="758"/>
      <c r="B493" s="837"/>
      <c r="C493" s="758"/>
      <c r="D493" s="1923" t="s">
        <v>889</v>
      </c>
      <c r="E493" s="1923"/>
      <c r="F493" s="1923"/>
      <c r="G493" s="1923"/>
      <c r="H493" s="1923"/>
      <c r="I493" s="1839"/>
      <c r="J493" s="1839"/>
      <c r="K493" s="1839"/>
      <c r="L493" s="838"/>
      <c r="M493" s="2026" t="s">
        <v>1405</v>
      </c>
      <c r="N493" s="2026"/>
      <c r="O493" s="2026"/>
      <c r="P493" s="2026"/>
      <c r="Q493" s="840"/>
      <c r="R493" s="842"/>
      <c r="S493" s="755"/>
      <c r="T493" s="1840"/>
      <c r="U493" s="1545"/>
      <c r="V493" s="1545"/>
      <c r="W493" s="758"/>
      <c r="X493" s="758"/>
      <c r="Y493" s="758"/>
      <c r="Z493" s="758"/>
    </row>
    <row r="494" spans="1:27" s="841" customFormat="1" ht="19.5" customHeight="1">
      <c r="A494" s="758"/>
      <c r="B494" s="837"/>
      <c r="C494" s="758"/>
      <c r="D494" s="1924" t="s">
        <v>888</v>
      </c>
      <c r="E494" s="1924"/>
      <c r="F494" s="1924"/>
      <c r="G494" s="1924"/>
      <c r="H494" s="1924"/>
      <c r="I494" s="1839"/>
      <c r="J494" s="1839"/>
      <c r="K494" s="1839"/>
      <c r="L494" s="838"/>
      <c r="M494" s="2026" t="s">
        <v>887</v>
      </c>
      <c r="N494" s="2026"/>
      <c r="O494" s="2026"/>
      <c r="P494" s="2026"/>
      <c r="Q494" s="840"/>
      <c r="R494" s="842"/>
      <c r="S494" s="755"/>
      <c r="T494" s="756"/>
      <c r="U494" s="1545"/>
      <c r="V494" s="1545"/>
      <c r="W494" s="758"/>
      <c r="X494" s="758"/>
      <c r="Y494" s="758"/>
      <c r="Z494" s="758"/>
    </row>
    <row r="495" spans="1:27" s="841" customFormat="1" ht="40.5" customHeight="1">
      <c r="A495" s="758"/>
      <c r="B495" s="837"/>
      <c r="C495" s="758"/>
      <c r="D495" s="1841"/>
      <c r="E495" s="2008"/>
      <c r="F495" s="2008"/>
      <c r="G495" s="2008"/>
      <c r="H495" s="2008"/>
      <c r="I495" s="1545"/>
      <c r="J495" s="1545"/>
      <c r="K495" s="1545"/>
      <c r="L495" s="838"/>
      <c r="M495" s="2040"/>
      <c r="N495" s="2040"/>
      <c r="O495" s="2040"/>
      <c r="P495" s="2040"/>
      <c r="Q495" s="840"/>
      <c r="R495" s="842"/>
      <c r="S495" s="755"/>
      <c r="T495" s="756"/>
      <c r="U495" s="1545"/>
      <c r="V495" s="1545"/>
      <c r="W495" s="758"/>
      <c r="X495" s="758"/>
      <c r="Y495" s="758"/>
      <c r="Z495" s="758"/>
    </row>
    <row r="496" spans="1:27" s="1848" customFormat="1" ht="18.75" customHeight="1">
      <c r="A496" s="1842"/>
      <c r="B496" s="1843"/>
      <c r="C496" s="1842"/>
      <c r="D496" s="2009" t="s">
        <v>1339</v>
      </c>
      <c r="E496" s="2009"/>
      <c r="F496" s="2009"/>
      <c r="G496" s="2009"/>
      <c r="H496" s="2009"/>
      <c r="I496" s="1844"/>
      <c r="J496" s="1844"/>
      <c r="K496" s="1844"/>
      <c r="L496" s="1845"/>
      <c r="M496" s="2021" t="s">
        <v>1402</v>
      </c>
      <c r="N496" s="2021"/>
      <c r="O496" s="2021"/>
      <c r="P496" s="2021"/>
      <c r="Q496" s="840"/>
      <c r="R496" s="842"/>
      <c r="S496" s="1846"/>
      <c r="T496" s="1847"/>
      <c r="U496" s="1751"/>
      <c r="V496" s="1751"/>
      <c r="W496" s="1842"/>
      <c r="X496" s="1842"/>
      <c r="Y496" s="1842"/>
      <c r="Z496" s="1842"/>
    </row>
    <row r="497" spans="1:26" s="841" customFormat="1" ht="18.75" customHeight="1">
      <c r="A497" s="758"/>
      <c r="B497" s="837"/>
      <c r="C497" s="758"/>
      <c r="D497" s="2010" t="s">
        <v>1340</v>
      </c>
      <c r="E497" s="2010"/>
      <c r="F497" s="2010"/>
      <c r="G497" s="2010"/>
      <c r="H497" s="2010"/>
      <c r="I497" s="1522"/>
      <c r="J497" s="1522"/>
      <c r="K497" s="1522"/>
      <c r="L497" s="838"/>
      <c r="M497" s="2025" t="s">
        <v>1403</v>
      </c>
      <c r="N497" s="2025"/>
      <c r="O497" s="2025"/>
      <c r="P497" s="2025"/>
      <c r="Q497" s="840"/>
      <c r="R497" s="842"/>
      <c r="S497" s="755"/>
      <c r="T497" s="756"/>
      <c r="U497" s="1545"/>
      <c r="V497" s="1545"/>
      <c r="W497" s="758"/>
      <c r="X497" s="758"/>
      <c r="Y497" s="758"/>
      <c r="Z497" s="758"/>
    </row>
    <row r="498" spans="1:26" s="841" customFormat="1" ht="20.100000000000001" customHeight="1">
      <c r="A498" s="758"/>
      <c r="B498" s="837"/>
      <c r="C498" s="758"/>
      <c r="D498" s="1545"/>
      <c r="E498" s="1681"/>
      <c r="F498" s="1545"/>
      <c r="G498" s="843"/>
      <c r="H498" s="756"/>
      <c r="I498" s="844"/>
      <c r="J498" s="758"/>
      <c r="K498" s="844"/>
      <c r="L498" s="838"/>
      <c r="M498" s="1545"/>
      <c r="N498" s="1522"/>
      <c r="O498" s="1522"/>
      <c r="P498" s="1522"/>
      <c r="Q498" s="840"/>
      <c r="R498" s="842"/>
      <c r="S498" s="755"/>
      <c r="T498" s="756"/>
      <c r="U498" s="1545"/>
      <c r="V498" s="1545"/>
      <c r="W498" s="758"/>
      <c r="X498" s="758"/>
      <c r="Y498" s="758"/>
      <c r="Z498" s="758"/>
    </row>
    <row r="499" spans="1:26" s="841" customFormat="1" ht="19.5" customHeight="1">
      <c r="A499" s="758"/>
      <c r="B499" s="837"/>
      <c r="C499" s="758"/>
      <c r="D499" s="1545"/>
      <c r="E499" s="1681"/>
      <c r="F499" s="1545"/>
      <c r="G499" s="843"/>
      <c r="H499" s="756"/>
      <c r="I499" s="844"/>
      <c r="J499" s="758"/>
      <c r="K499" s="844"/>
      <c r="L499" s="838"/>
      <c r="M499" s="1545"/>
      <c r="N499" s="787"/>
      <c r="O499" s="787"/>
      <c r="P499" s="839"/>
      <c r="Q499" s="840"/>
      <c r="R499" s="842"/>
      <c r="S499" s="755"/>
      <c r="T499" s="756"/>
      <c r="U499" s="1545"/>
      <c r="V499" s="1545"/>
      <c r="W499" s="758"/>
      <c r="X499" s="758"/>
      <c r="Y499" s="758"/>
      <c r="Z499" s="758"/>
    </row>
  </sheetData>
  <mergeCells count="812">
    <mergeCell ref="M461:O461"/>
    <mergeCell ref="B460:C460"/>
    <mergeCell ref="Y377:Y379"/>
    <mergeCell ref="B378:C379"/>
    <mergeCell ref="D378:D379"/>
    <mergeCell ref="E378:F379"/>
    <mergeCell ref="G378:G379"/>
    <mergeCell ref="H378:H379"/>
    <mergeCell ref="I378:I379"/>
    <mergeCell ref="B380:C380"/>
    <mergeCell ref="E380:F380"/>
    <mergeCell ref="B377:F377"/>
    <mergeCell ref="G377:I377"/>
    <mergeCell ref="J377:J379"/>
    <mergeCell ref="K377:K379"/>
    <mergeCell ref="L377:L379"/>
    <mergeCell ref="M377:M379"/>
    <mergeCell ref="N377:N379"/>
    <mergeCell ref="O377:O379"/>
    <mergeCell ref="P377:Q378"/>
    <mergeCell ref="W377:W379"/>
    <mergeCell ref="X377:X379"/>
    <mergeCell ref="V377:V379"/>
    <mergeCell ref="B413:C413"/>
    <mergeCell ref="X349:X351"/>
    <mergeCell ref="Y349:Y351"/>
    <mergeCell ref="B350:C351"/>
    <mergeCell ref="D350:D351"/>
    <mergeCell ref="E350:F351"/>
    <mergeCell ref="G350:G351"/>
    <mergeCell ref="H350:H351"/>
    <mergeCell ref="I350:I351"/>
    <mergeCell ref="B352:C352"/>
    <mergeCell ref="E352:F352"/>
    <mergeCell ref="M349:M351"/>
    <mergeCell ref="N349:N351"/>
    <mergeCell ref="O349:O351"/>
    <mergeCell ref="P349:Q350"/>
    <mergeCell ref="R349:R351"/>
    <mergeCell ref="T349:T351"/>
    <mergeCell ref="U349:U351"/>
    <mergeCell ref="V349:V351"/>
    <mergeCell ref="W349:W351"/>
    <mergeCell ref="J349:J351"/>
    <mergeCell ref="K349:K351"/>
    <mergeCell ref="L349:L351"/>
    <mergeCell ref="G349:I349"/>
    <mergeCell ref="Y264:Y266"/>
    <mergeCell ref="Y292:Y294"/>
    <mergeCell ref="B318:C318"/>
    <mergeCell ref="M319:O319"/>
    <mergeCell ref="B321:F321"/>
    <mergeCell ref="G321:I321"/>
    <mergeCell ref="J321:J323"/>
    <mergeCell ref="K321:K323"/>
    <mergeCell ref="L321:L323"/>
    <mergeCell ref="M321:M323"/>
    <mergeCell ref="N321:N323"/>
    <mergeCell ref="O321:O323"/>
    <mergeCell ref="P321:Q322"/>
    <mergeCell ref="R321:R323"/>
    <mergeCell ref="T321:T323"/>
    <mergeCell ref="U321:U323"/>
    <mergeCell ref="V321:V323"/>
    <mergeCell ref="W321:W323"/>
    <mergeCell ref="X321:X323"/>
    <mergeCell ref="Y321:Y323"/>
    <mergeCell ref="B322:C323"/>
    <mergeCell ref="D322:D323"/>
    <mergeCell ref="E322:F323"/>
    <mergeCell ref="G322:G323"/>
    <mergeCell ref="Y13:Y15"/>
    <mergeCell ref="Y40:Y42"/>
    <mergeCell ref="Y68:Y70"/>
    <mergeCell ref="Y96:Y98"/>
    <mergeCell ref="Y124:Y126"/>
    <mergeCell ref="Y152:Y154"/>
    <mergeCell ref="Y180:Y182"/>
    <mergeCell ref="Y208:Y210"/>
    <mergeCell ref="Y236:Y238"/>
    <mergeCell ref="X404:X406"/>
    <mergeCell ref="B405:C406"/>
    <mergeCell ref="D405:D406"/>
    <mergeCell ref="E405:F406"/>
    <mergeCell ref="G405:G406"/>
    <mergeCell ref="H405:H406"/>
    <mergeCell ref="W404:W406"/>
    <mergeCell ref="E407:F407"/>
    <mergeCell ref="I405:I406"/>
    <mergeCell ref="P404:Q405"/>
    <mergeCell ref="R404:R406"/>
    <mergeCell ref="T404:T406"/>
    <mergeCell ref="U404:U406"/>
    <mergeCell ref="V404:V406"/>
    <mergeCell ref="M404:M406"/>
    <mergeCell ref="N404:N406"/>
    <mergeCell ref="O404:O406"/>
    <mergeCell ref="G404:I404"/>
    <mergeCell ref="J404:J406"/>
    <mergeCell ref="L404:L406"/>
    <mergeCell ref="B414:C414"/>
    <mergeCell ref="B415:C415"/>
    <mergeCell ref="B416:C416"/>
    <mergeCell ref="B412:C412"/>
    <mergeCell ref="B410:C410"/>
    <mergeCell ref="B391:C391"/>
    <mergeCell ref="B384:C384"/>
    <mergeCell ref="B385:C385"/>
    <mergeCell ref="B386:C386"/>
    <mergeCell ref="B411:C411"/>
    <mergeCell ref="B398:C398"/>
    <mergeCell ref="B399:C399"/>
    <mergeCell ref="B400:C400"/>
    <mergeCell ref="B404:F404"/>
    <mergeCell ref="B408:R408"/>
    <mergeCell ref="M409:O409"/>
    <mergeCell ref="B407:C407"/>
    <mergeCell ref="K404:K406"/>
    <mergeCell ref="B392:C392"/>
    <mergeCell ref="B401:C401"/>
    <mergeCell ref="B396:C396"/>
    <mergeCell ref="B397:C397"/>
    <mergeCell ref="B344:C344"/>
    <mergeCell ref="B315:C315"/>
    <mergeCell ref="B309:C309"/>
    <mergeCell ref="B310:C310"/>
    <mergeCell ref="B345:C345"/>
    <mergeCell ref="B355:C355"/>
    <mergeCell ref="B356:C356"/>
    <mergeCell ref="B346:C346"/>
    <mergeCell ref="M347:O347"/>
    <mergeCell ref="B349:F349"/>
    <mergeCell ref="B342:C342"/>
    <mergeCell ref="B343:C343"/>
    <mergeCell ref="B337:C337"/>
    <mergeCell ref="B333:C333"/>
    <mergeCell ref="B334:C334"/>
    <mergeCell ref="B336:C336"/>
    <mergeCell ref="B338:C338"/>
    <mergeCell ref="T292:T294"/>
    <mergeCell ref="U292:U294"/>
    <mergeCell ref="M375:O375"/>
    <mergeCell ref="R377:R379"/>
    <mergeCell ref="T377:T379"/>
    <mergeCell ref="U377:U379"/>
    <mergeCell ref="B325:R325"/>
    <mergeCell ref="M326:O326"/>
    <mergeCell ref="H322:H323"/>
    <mergeCell ref="I322:I323"/>
    <mergeCell ref="B324:C324"/>
    <mergeCell ref="E324:F324"/>
    <mergeCell ref="B362:C362"/>
    <mergeCell ref="B363:C363"/>
    <mergeCell ref="B364:C364"/>
    <mergeCell ref="B357:C357"/>
    <mergeCell ref="B358:C358"/>
    <mergeCell ref="K292:K294"/>
    <mergeCell ref="L292:L294"/>
    <mergeCell ref="M292:M294"/>
    <mergeCell ref="B327:C327"/>
    <mergeCell ref="B328:C328"/>
    <mergeCell ref="B329:C329"/>
    <mergeCell ref="B330:C330"/>
    <mergeCell ref="P264:Q265"/>
    <mergeCell ref="P292:Q293"/>
    <mergeCell ref="V292:V294"/>
    <mergeCell ref="W292:W294"/>
    <mergeCell ref="X264:X266"/>
    <mergeCell ref="B265:C266"/>
    <mergeCell ref="D265:D266"/>
    <mergeCell ref="E265:F266"/>
    <mergeCell ref="G265:G266"/>
    <mergeCell ref="H265:H266"/>
    <mergeCell ref="I265:I266"/>
    <mergeCell ref="B264:F264"/>
    <mergeCell ref="G264:I264"/>
    <mergeCell ref="J264:J266"/>
    <mergeCell ref="K264:K266"/>
    <mergeCell ref="L264:L266"/>
    <mergeCell ref="V264:V266"/>
    <mergeCell ref="W264:W266"/>
    <mergeCell ref="R264:R266"/>
    <mergeCell ref="T264:T266"/>
    <mergeCell ref="U264:U266"/>
    <mergeCell ref="X292:X294"/>
    <mergeCell ref="B293:C294"/>
    <mergeCell ref="D293:D294"/>
    <mergeCell ref="W236:W238"/>
    <mergeCell ref="X236:X238"/>
    <mergeCell ref="B214:C214"/>
    <mergeCell ref="B215:C215"/>
    <mergeCell ref="B216:C216"/>
    <mergeCell ref="T236:T238"/>
    <mergeCell ref="B237:C238"/>
    <mergeCell ref="D237:D238"/>
    <mergeCell ref="B231:C231"/>
    <mergeCell ref="B232:C232"/>
    <mergeCell ref="B224:C224"/>
    <mergeCell ref="B225:C225"/>
    <mergeCell ref="B226:C226"/>
    <mergeCell ref="B227:C227"/>
    <mergeCell ref="B228:C228"/>
    <mergeCell ref="B230:C230"/>
    <mergeCell ref="B221:C221"/>
    <mergeCell ref="B222:C222"/>
    <mergeCell ref="B223:C223"/>
    <mergeCell ref="E237:F238"/>
    <mergeCell ref="G237:G238"/>
    <mergeCell ref="H237:H238"/>
    <mergeCell ref="P236:Q237"/>
    <mergeCell ref="R236:R238"/>
    <mergeCell ref="V208:V210"/>
    <mergeCell ref="N208:N210"/>
    <mergeCell ref="O208:O210"/>
    <mergeCell ref="U236:U238"/>
    <mergeCell ref="V236:V238"/>
    <mergeCell ref="B236:F236"/>
    <mergeCell ref="G236:I236"/>
    <mergeCell ref="J236:J238"/>
    <mergeCell ref="K236:K238"/>
    <mergeCell ref="L236:L238"/>
    <mergeCell ref="M236:M238"/>
    <mergeCell ref="N236:N238"/>
    <mergeCell ref="O236:O238"/>
    <mergeCell ref="B218:C218"/>
    <mergeCell ref="B219:C219"/>
    <mergeCell ref="B220:C220"/>
    <mergeCell ref="I237:I238"/>
    <mergeCell ref="P208:Q209"/>
    <mergeCell ref="R208:R210"/>
    <mergeCell ref="W208:W210"/>
    <mergeCell ref="U208:U210"/>
    <mergeCell ref="W180:W182"/>
    <mergeCell ref="X180:X182"/>
    <mergeCell ref="B181:C182"/>
    <mergeCell ref="D181:D182"/>
    <mergeCell ref="E181:F182"/>
    <mergeCell ref="G181:G182"/>
    <mergeCell ref="H181:H182"/>
    <mergeCell ref="I181:I182"/>
    <mergeCell ref="P180:Q181"/>
    <mergeCell ref="R180:R182"/>
    <mergeCell ref="T180:T182"/>
    <mergeCell ref="U180:U182"/>
    <mergeCell ref="V180:V182"/>
    <mergeCell ref="K180:K182"/>
    <mergeCell ref="L180:L182"/>
    <mergeCell ref="X208:X210"/>
    <mergeCell ref="B209:C210"/>
    <mergeCell ref="D209:D210"/>
    <mergeCell ref="E209:F210"/>
    <mergeCell ref="G209:G210"/>
    <mergeCell ref="H209:H210"/>
    <mergeCell ref="T208:T210"/>
    <mergeCell ref="B368:C368"/>
    <mergeCell ref="B369:C369"/>
    <mergeCell ref="B370:C370"/>
    <mergeCell ref="B365:C365"/>
    <mergeCell ref="B366:C366"/>
    <mergeCell ref="B367:C367"/>
    <mergeCell ref="B393:C393"/>
    <mergeCell ref="B394:C394"/>
    <mergeCell ref="B395:C395"/>
    <mergeCell ref="N264:N266"/>
    <mergeCell ref="O264:O266"/>
    <mergeCell ref="B278:C278"/>
    <mergeCell ref="B279:C279"/>
    <mergeCell ref="B280:C280"/>
    <mergeCell ref="B281:C281"/>
    <mergeCell ref="B273:C273"/>
    <mergeCell ref="B274:C274"/>
    <mergeCell ref="B275:C275"/>
    <mergeCell ref="B272:C272"/>
    <mergeCell ref="B267:C267"/>
    <mergeCell ref="B270:C270"/>
    <mergeCell ref="B271:C271"/>
    <mergeCell ref="N180:N182"/>
    <mergeCell ref="M178:O178"/>
    <mergeCell ref="M180:M182"/>
    <mergeCell ref="O180:O182"/>
    <mergeCell ref="M290:O290"/>
    <mergeCell ref="B292:F292"/>
    <mergeCell ref="G292:I292"/>
    <mergeCell ref="E239:F239"/>
    <mergeCell ref="B217:C217"/>
    <mergeCell ref="B233:C233"/>
    <mergeCell ref="I209:I210"/>
    <mergeCell ref="M234:O234"/>
    <mergeCell ref="B242:C242"/>
    <mergeCell ref="B243:C243"/>
    <mergeCell ref="B276:C276"/>
    <mergeCell ref="B277:C277"/>
    <mergeCell ref="B250:C250"/>
    <mergeCell ref="B251:C251"/>
    <mergeCell ref="B252:C252"/>
    <mergeCell ref="B253:C253"/>
    <mergeCell ref="B254:C254"/>
    <mergeCell ref="B255:C255"/>
    <mergeCell ref="B256:C256"/>
    <mergeCell ref="M264:M266"/>
    <mergeCell ref="B169:C169"/>
    <mergeCell ref="B183:C183"/>
    <mergeCell ref="B180:F180"/>
    <mergeCell ref="G180:I180"/>
    <mergeCell ref="J180:J182"/>
    <mergeCell ref="B172:C172"/>
    <mergeCell ref="B173:C173"/>
    <mergeCell ref="B174:C174"/>
    <mergeCell ref="B175:C175"/>
    <mergeCell ref="B176:C176"/>
    <mergeCell ref="B177:C177"/>
    <mergeCell ref="E183:F183"/>
    <mergeCell ref="X152:X154"/>
    <mergeCell ref="B153:C154"/>
    <mergeCell ref="D153:D154"/>
    <mergeCell ref="E153:F154"/>
    <mergeCell ref="G153:G154"/>
    <mergeCell ref="H153:H154"/>
    <mergeCell ref="I153:I154"/>
    <mergeCell ref="L152:L154"/>
    <mergeCell ref="M152:M154"/>
    <mergeCell ref="N152:N154"/>
    <mergeCell ref="U152:U154"/>
    <mergeCell ref="V152:V154"/>
    <mergeCell ref="W152:W154"/>
    <mergeCell ref="T152:T154"/>
    <mergeCell ref="B115:C115"/>
    <mergeCell ref="B116:C116"/>
    <mergeCell ref="B131:C131"/>
    <mergeCell ref="B132:C132"/>
    <mergeCell ref="B127:C127"/>
    <mergeCell ref="E127:F127"/>
    <mergeCell ref="B128:R128"/>
    <mergeCell ref="M129:O129"/>
    <mergeCell ref="M122:O122"/>
    <mergeCell ref="B119:C119"/>
    <mergeCell ref="B120:C120"/>
    <mergeCell ref="B121:C121"/>
    <mergeCell ref="B143:C143"/>
    <mergeCell ref="B146:C146"/>
    <mergeCell ref="B147:C147"/>
    <mergeCell ref="B148:C148"/>
    <mergeCell ref="W124:W126"/>
    <mergeCell ref="B130:C130"/>
    <mergeCell ref="B137:C137"/>
    <mergeCell ref="B138:C138"/>
    <mergeCell ref="B139:C139"/>
    <mergeCell ref="B133:C133"/>
    <mergeCell ref="B134:C134"/>
    <mergeCell ref="B135:C135"/>
    <mergeCell ref="B136:C136"/>
    <mergeCell ref="X124:X126"/>
    <mergeCell ref="B125:C126"/>
    <mergeCell ref="D125:D126"/>
    <mergeCell ref="E125:F126"/>
    <mergeCell ref="G125:G126"/>
    <mergeCell ref="H125:H126"/>
    <mergeCell ref="I125:I126"/>
    <mergeCell ref="O124:O126"/>
    <mergeCell ref="P124:Q125"/>
    <mergeCell ref="T124:T126"/>
    <mergeCell ref="U124:U126"/>
    <mergeCell ref="V124:V126"/>
    <mergeCell ref="B124:F124"/>
    <mergeCell ref="R124:R126"/>
    <mergeCell ref="T68:T70"/>
    <mergeCell ref="U68:U70"/>
    <mergeCell ref="V68:V70"/>
    <mergeCell ref="W68:W70"/>
    <mergeCell ref="X68:X70"/>
    <mergeCell ref="M96:M98"/>
    <mergeCell ref="N96:N98"/>
    <mergeCell ref="O96:O98"/>
    <mergeCell ref="P96:Q97"/>
    <mergeCell ref="T96:T98"/>
    <mergeCell ref="U96:U98"/>
    <mergeCell ref="X96:X98"/>
    <mergeCell ref="R96:R98"/>
    <mergeCell ref="V96:V98"/>
    <mergeCell ref="W96:W98"/>
    <mergeCell ref="U40:U42"/>
    <mergeCell ref="N13:N15"/>
    <mergeCell ref="O13:O15"/>
    <mergeCell ref="R40:R42"/>
    <mergeCell ref="V40:V42"/>
    <mergeCell ref="W40:W42"/>
    <mergeCell ref="X40:X42"/>
    <mergeCell ref="B41:C42"/>
    <mergeCell ref="D41:D42"/>
    <mergeCell ref="E41:F42"/>
    <mergeCell ref="G41:G42"/>
    <mergeCell ref="H41:H42"/>
    <mergeCell ref="I41:I42"/>
    <mergeCell ref="J40:J42"/>
    <mergeCell ref="U13:V14"/>
    <mergeCell ref="X13:X15"/>
    <mergeCell ref="T13:T15"/>
    <mergeCell ref="B16:C16"/>
    <mergeCell ref="E16:F16"/>
    <mergeCell ref="B17:R17"/>
    <mergeCell ref="B18:C18"/>
    <mergeCell ref="B19:C19"/>
    <mergeCell ref="B20:C20"/>
    <mergeCell ref="B21:C21"/>
    <mergeCell ref="B2:R2"/>
    <mergeCell ref="B3:R3"/>
    <mergeCell ref="B13:F13"/>
    <mergeCell ref="G13:I13"/>
    <mergeCell ref="J13:J15"/>
    <mergeCell ref="K13:K15"/>
    <mergeCell ref="L13:L15"/>
    <mergeCell ref="M13:M15"/>
    <mergeCell ref="B14:C15"/>
    <mergeCell ref="D14:D15"/>
    <mergeCell ref="E14:F15"/>
    <mergeCell ref="G14:G15"/>
    <mergeCell ref="H14:H15"/>
    <mergeCell ref="I14:I15"/>
    <mergeCell ref="P13:Q14"/>
    <mergeCell ref="R13:R15"/>
    <mergeCell ref="B22:C22"/>
    <mergeCell ref="W13:W15"/>
    <mergeCell ref="B23:C23"/>
    <mergeCell ref="B24:C24"/>
    <mergeCell ref="B33:C33"/>
    <mergeCell ref="B34:C34"/>
    <mergeCell ref="B35:C35"/>
    <mergeCell ref="B27:C27"/>
    <mergeCell ref="B28:C28"/>
    <mergeCell ref="B29:C29"/>
    <mergeCell ref="B30:C30"/>
    <mergeCell ref="B31:C31"/>
    <mergeCell ref="B25:C25"/>
    <mergeCell ref="B26:C26"/>
    <mergeCell ref="B32:C32"/>
    <mergeCell ref="B55:C55"/>
    <mergeCell ref="B36:C36"/>
    <mergeCell ref="B37:C37"/>
    <mergeCell ref="B46:C46"/>
    <mergeCell ref="B47:C47"/>
    <mergeCell ref="B48:C48"/>
    <mergeCell ref="B49:C49"/>
    <mergeCell ref="B40:F40"/>
    <mergeCell ref="B43:C43"/>
    <mergeCell ref="B50:C50"/>
    <mergeCell ref="E43:F43"/>
    <mergeCell ref="B44:R44"/>
    <mergeCell ref="M38:O38"/>
    <mergeCell ref="M45:O45"/>
    <mergeCell ref="B54:C54"/>
    <mergeCell ref="B51:C51"/>
    <mergeCell ref="B52:C52"/>
    <mergeCell ref="B53:C53"/>
    <mergeCell ref="G40:I40"/>
    <mergeCell ref="B60:C60"/>
    <mergeCell ref="B61:C61"/>
    <mergeCell ref="B68:F68"/>
    <mergeCell ref="B71:C71"/>
    <mergeCell ref="E71:F71"/>
    <mergeCell ref="B56:C56"/>
    <mergeCell ref="B57:C57"/>
    <mergeCell ref="B58:C58"/>
    <mergeCell ref="B59:C59"/>
    <mergeCell ref="B64:C64"/>
    <mergeCell ref="B62:C62"/>
    <mergeCell ref="B63:C63"/>
    <mergeCell ref="B69:C70"/>
    <mergeCell ref="D69:D70"/>
    <mergeCell ref="E69:F70"/>
    <mergeCell ref="B65:C65"/>
    <mergeCell ref="B74:C74"/>
    <mergeCell ref="B72:R72"/>
    <mergeCell ref="M66:O66"/>
    <mergeCell ref="M73:O73"/>
    <mergeCell ref="L68:L70"/>
    <mergeCell ref="M68:M70"/>
    <mergeCell ref="G69:G70"/>
    <mergeCell ref="H69:H70"/>
    <mergeCell ref="I69:I70"/>
    <mergeCell ref="G68:I68"/>
    <mergeCell ref="J68:J70"/>
    <mergeCell ref="K68:K70"/>
    <mergeCell ref="N68:N70"/>
    <mergeCell ref="O68:O70"/>
    <mergeCell ref="P68:Q69"/>
    <mergeCell ref="R68:R70"/>
    <mergeCell ref="B84:C84"/>
    <mergeCell ref="B91:C91"/>
    <mergeCell ref="B92:C92"/>
    <mergeCell ref="B96:F96"/>
    <mergeCell ref="B99:C99"/>
    <mergeCell ref="E99:F99"/>
    <mergeCell ref="B87:C87"/>
    <mergeCell ref="B88:C88"/>
    <mergeCell ref="B89:C89"/>
    <mergeCell ref="B85:C85"/>
    <mergeCell ref="B86:C86"/>
    <mergeCell ref="B90:C90"/>
    <mergeCell ref="B93:C93"/>
    <mergeCell ref="B97:C98"/>
    <mergeCell ref="D97:D98"/>
    <mergeCell ref="E97:F98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100:R100"/>
    <mergeCell ref="M94:O94"/>
    <mergeCell ref="M101:O101"/>
    <mergeCell ref="L96:L98"/>
    <mergeCell ref="B117:C117"/>
    <mergeCell ref="B118:C118"/>
    <mergeCell ref="B107:C107"/>
    <mergeCell ref="B108:C108"/>
    <mergeCell ref="B110:C110"/>
    <mergeCell ref="B111:C111"/>
    <mergeCell ref="B112:C112"/>
    <mergeCell ref="B113:C113"/>
    <mergeCell ref="B114:C114"/>
    <mergeCell ref="B109:C109"/>
    <mergeCell ref="G97:G98"/>
    <mergeCell ref="H97:H98"/>
    <mergeCell ref="I97:I98"/>
    <mergeCell ref="G96:I96"/>
    <mergeCell ref="J96:J98"/>
    <mergeCell ref="K96:K98"/>
    <mergeCell ref="B104:C104"/>
    <mergeCell ref="B105:C105"/>
    <mergeCell ref="B106:C106"/>
    <mergeCell ref="B102:C102"/>
    <mergeCell ref="B103:C103"/>
    <mergeCell ref="B144:C144"/>
    <mergeCell ref="B145:C145"/>
    <mergeCell ref="B152:F152"/>
    <mergeCell ref="B140:C140"/>
    <mergeCell ref="B141:C141"/>
    <mergeCell ref="B142:C142"/>
    <mergeCell ref="B167:C167"/>
    <mergeCell ref="B168:C168"/>
    <mergeCell ref="B149:C149"/>
    <mergeCell ref="B158:C158"/>
    <mergeCell ref="B159:C159"/>
    <mergeCell ref="B160:C160"/>
    <mergeCell ref="B161:C161"/>
    <mergeCell ref="B164:C164"/>
    <mergeCell ref="B165:C165"/>
    <mergeCell ref="B156:R156"/>
    <mergeCell ref="M150:O150"/>
    <mergeCell ref="M157:O157"/>
    <mergeCell ref="B155:C155"/>
    <mergeCell ref="E155:F155"/>
    <mergeCell ref="O152:O154"/>
    <mergeCell ref="P152:Q153"/>
    <mergeCell ref="R152:R154"/>
    <mergeCell ref="B189:C189"/>
    <mergeCell ref="B200:C200"/>
    <mergeCell ref="B192:C192"/>
    <mergeCell ref="B193:C193"/>
    <mergeCell ref="B194:C194"/>
    <mergeCell ref="B195:C195"/>
    <mergeCell ref="B240:R240"/>
    <mergeCell ref="M241:O241"/>
    <mergeCell ref="B186:C186"/>
    <mergeCell ref="B187:C187"/>
    <mergeCell ref="B196:C196"/>
    <mergeCell ref="B197:C197"/>
    <mergeCell ref="B190:C190"/>
    <mergeCell ref="B191:C191"/>
    <mergeCell ref="B208:F208"/>
    <mergeCell ref="G208:I208"/>
    <mergeCell ref="J208:J210"/>
    <mergeCell ref="K208:K210"/>
    <mergeCell ref="L208:L210"/>
    <mergeCell ref="M208:M210"/>
    <mergeCell ref="B211:C211"/>
    <mergeCell ref="E211:F211"/>
    <mergeCell ref="B212:R212"/>
    <mergeCell ref="M213:O213"/>
    <mergeCell ref="B288:C288"/>
    <mergeCell ref="B289:C289"/>
    <mergeCell ref="B298:C298"/>
    <mergeCell ref="B299:C299"/>
    <mergeCell ref="B300:C300"/>
    <mergeCell ref="B301:C301"/>
    <mergeCell ref="B295:C295"/>
    <mergeCell ref="B305:C305"/>
    <mergeCell ref="B302:C302"/>
    <mergeCell ref="B303:C303"/>
    <mergeCell ref="B308:C308"/>
    <mergeCell ref="B296:R296"/>
    <mergeCell ref="M297:O297"/>
    <mergeCell ref="B304:C304"/>
    <mergeCell ref="G293:G294"/>
    <mergeCell ref="H293:H294"/>
    <mergeCell ref="I293:I294"/>
    <mergeCell ref="B316:C316"/>
    <mergeCell ref="B317:C317"/>
    <mergeCell ref="B314:C314"/>
    <mergeCell ref="J292:J294"/>
    <mergeCell ref="E295:F295"/>
    <mergeCell ref="E293:F294"/>
    <mergeCell ref="B306:C306"/>
    <mergeCell ref="B313:C313"/>
    <mergeCell ref="B311:C311"/>
    <mergeCell ref="B312:C312"/>
    <mergeCell ref="R292:R294"/>
    <mergeCell ref="B287:C287"/>
    <mergeCell ref="B339:C339"/>
    <mergeCell ref="B340:C340"/>
    <mergeCell ref="B341:C341"/>
    <mergeCell ref="B331:C331"/>
    <mergeCell ref="B332:C332"/>
    <mergeCell ref="B335:C335"/>
    <mergeCell ref="B307:C307"/>
    <mergeCell ref="B390:C390"/>
    <mergeCell ref="B371:C371"/>
    <mergeCell ref="B372:C372"/>
    <mergeCell ref="B373:C373"/>
    <mergeCell ref="B383:C383"/>
    <mergeCell ref="B353:R353"/>
    <mergeCell ref="M354:O354"/>
    <mergeCell ref="B381:R381"/>
    <mergeCell ref="M382:O382"/>
    <mergeCell ref="B387:C387"/>
    <mergeCell ref="B374:C374"/>
    <mergeCell ref="B388:C388"/>
    <mergeCell ref="B389:C389"/>
    <mergeCell ref="B359:C359"/>
    <mergeCell ref="B360:C360"/>
    <mergeCell ref="B361:C361"/>
    <mergeCell ref="B247:C247"/>
    <mergeCell ref="B229:C229"/>
    <mergeCell ref="B239:C239"/>
    <mergeCell ref="B260:C260"/>
    <mergeCell ref="B261:C261"/>
    <mergeCell ref="B286:C286"/>
    <mergeCell ref="B282:C282"/>
    <mergeCell ref="B284:C284"/>
    <mergeCell ref="B285:C285"/>
    <mergeCell ref="B283:C283"/>
    <mergeCell ref="M495:P495"/>
    <mergeCell ref="K40:K42"/>
    <mergeCell ref="L40:L42"/>
    <mergeCell ref="M40:M42"/>
    <mergeCell ref="N40:N42"/>
    <mergeCell ref="O40:O42"/>
    <mergeCell ref="P40:Q41"/>
    <mergeCell ref="N124:N126"/>
    <mergeCell ref="G124:I124"/>
    <mergeCell ref="G152:I152"/>
    <mergeCell ref="J152:J154"/>
    <mergeCell ref="J124:J126"/>
    <mergeCell ref="M206:O206"/>
    <mergeCell ref="M402:O402"/>
    <mergeCell ref="N292:N294"/>
    <mergeCell ref="O292:O294"/>
    <mergeCell ref="B184:R184"/>
    <mergeCell ref="M185:O185"/>
    <mergeCell ref="B203:C203"/>
    <mergeCell ref="B204:C204"/>
    <mergeCell ref="B205:C205"/>
    <mergeCell ref="B198:C198"/>
    <mergeCell ref="B199:C199"/>
    <mergeCell ref="B188:C188"/>
    <mergeCell ref="T40:T42"/>
    <mergeCell ref="E267:F267"/>
    <mergeCell ref="K152:K154"/>
    <mergeCell ref="K124:K126"/>
    <mergeCell ref="L124:L126"/>
    <mergeCell ref="M124:M126"/>
    <mergeCell ref="M262:O262"/>
    <mergeCell ref="B268:R268"/>
    <mergeCell ref="M269:O269"/>
    <mergeCell ref="B201:C201"/>
    <mergeCell ref="B202:C202"/>
    <mergeCell ref="B248:C248"/>
    <mergeCell ref="B249:C249"/>
    <mergeCell ref="B244:C244"/>
    <mergeCell ref="B245:C245"/>
    <mergeCell ref="B246:C246"/>
    <mergeCell ref="B257:C257"/>
    <mergeCell ref="B258:C258"/>
    <mergeCell ref="B259:C259"/>
    <mergeCell ref="B162:C162"/>
    <mergeCell ref="B163:C163"/>
    <mergeCell ref="B170:C170"/>
    <mergeCell ref="B171:C171"/>
    <mergeCell ref="B166:C166"/>
    <mergeCell ref="M496:P496"/>
    <mergeCell ref="M430:O430"/>
    <mergeCell ref="B429:C429"/>
    <mergeCell ref="B426:C426"/>
    <mergeCell ref="M497:P497"/>
    <mergeCell ref="B428:C428"/>
    <mergeCell ref="B432:F432"/>
    <mergeCell ref="G432:I432"/>
    <mergeCell ref="J432:J434"/>
    <mergeCell ref="E433:F434"/>
    <mergeCell ref="G433:G434"/>
    <mergeCell ref="H433:H434"/>
    <mergeCell ref="B450:C450"/>
    <mergeCell ref="B451:C451"/>
    <mergeCell ref="B449:C449"/>
    <mergeCell ref="B452:C452"/>
    <mergeCell ref="B453:C453"/>
    <mergeCell ref="B454:C454"/>
    <mergeCell ref="B455:C455"/>
    <mergeCell ref="B456:C456"/>
    <mergeCell ref="B458:C458"/>
    <mergeCell ref="B443:C443"/>
    <mergeCell ref="M493:P493"/>
    <mergeCell ref="M494:P494"/>
    <mergeCell ref="B417:C417"/>
    <mergeCell ref="B418:C418"/>
    <mergeCell ref="B419:C419"/>
    <mergeCell ref="B420:C420"/>
    <mergeCell ref="B423:C423"/>
    <mergeCell ref="B424:C424"/>
    <mergeCell ref="B425:C425"/>
    <mergeCell ref="B427:C427"/>
    <mergeCell ref="B421:C421"/>
    <mergeCell ref="B422:C422"/>
    <mergeCell ref="U432:U434"/>
    <mergeCell ref="V432:V434"/>
    <mergeCell ref="W432:W434"/>
    <mergeCell ref="X432:X434"/>
    <mergeCell ref="B442:C442"/>
    <mergeCell ref="P432:Q433"/>
    <mergeCell ref="R432:R434"/>
    <mergeCell ref="T432:T434"/>
    <mergeCell ref="B433:C434"/>
    <mergeCell ref="D433:D434"/>
    <mergeCell ref="L432:L434"/>
    <mergeCell ref="M432:M434"/>
    <mergeCell ref="N432:N434"/>
    <mergeCell ref="O432:O434"/>
    <mergeCell ref="K432:K434"/>
    <mergeCell ref="I433:I434"/>
    <mergeCell ref="B435:C435"/>
    <mergeCell ref="E435:F435"/>
    <mergeCell ref="B436:R436"/>
    <mergeCell ref="M437:O437"/>
    <mergeCell ref="B438:C438"/>
    <mergeCell ref="B439:C439"/>
    <mergeCell ref="B440:C440"/>
    <mergeCell ref="B441:C441"/>
    <mergeCell ref="D493:H493"/>
    <mergeCell ref="D494:H494"/>
    <mergeCell ref="E495:H495"/>
    <mergeCell ref="D496:H496"/>
    <mergeCell ref="D497:H497"/>
    <mergeCell ref="B444:C444"/>
    <mergeCell ref="B445:C445"/>
    <mergeCell ref="B446:C446"/>
    <mergeCell ref="B447:C447"/>
    <mergeCell ref="B448:C448"/>
    <mergeCell ref="B457:C457"/>
    <mergeCell ref="B459:C459"/>
    <mergeCell ref="B463:F463"/>
    <mergeCell ref="G463:I463"/>
    <mergeCell ref="B466:C466"/>
    <mergeCell ref="E466:F466"/>
    <mergeCell ref="B467:R467"/>
    <mergeCell ref="M468:O468"/>
    <mergeCell ref="B469:C469"/>
    <mergeCell ref="B470:C470"/>
    <mergeCell ref="B471:C471"/>
    <mergeCell ref="B472:C472"/>
    <mergeCell ref="B473:C473"/>
    <mergeCell ref="B474:C474"/>
    <mergeCell ref="U463:U465"/>
    <mergeCell ref="V463:V465"/>
    <mergeCell ref="W463:W465"/>
    <mergeCell ref="X463:X465"/>
    <mergeCell ref="B464:C465"/>
    <mergeCell ref="D464:D465"/>
    <mergeCell ref="E464:F465"/>
    <mergeCell ref="G464:G465"/>
    <mergeCell ref="H464:H465"/>
    <mergeCell ref="I464:I465"/>
    <mergeCell ref="J463:J465"/>
    <mergeCell ref="K463:K465"/>
    <mergeCell ref="L463:L465"/>
    <mergeCell ref="M463:M465"/>
    <mergeCell ref="N463:N465"/>
    <mergeCell ref="O463:O465"/>
    <mergeCell ref="P463:Q464"/>
    <mergeCell ref="R463:R465"/>
    <mergeCell ref="T463:T465"/>
    <mergeCell ref="B475:C475"/>
    <mergeCell ref="B476:C476"/>
    <mergeCell ref="B477:C477"/>
    <mergeCell ref="B478:C478"/>
    <mergeCell ref="B479:C479"/>
    <mergeCell ref="B480:C480"/>
    <mergeCell ref="B481:C481"/>
    <mergeCell ref="B482:C482"/>
    <mergeCell ref="B483:C483"/>
    <mergeCell ref="B484:C484"/>
    <mergeCell ref="B485:C485"/>
    <mergeCell ref="B486:C486"/>
    <mergeCell ref="B487:C487"/>
    <mergeCell ref="B488:C488"/>
    <mergeCell ref="B489:C489"/>
    <mergeCell ref="B490:C490"/>
    <mergeCell ref="B491:C491"/>
    <mergeCell ref="M492:O492"/>
  </mergeCells>
  <phoneticPr fontId="48" type="noConversion"/>
  <pageMargins left="0.3" right="0" top="0.78740157480314998" bottom="0.511811023622047" header="0.31496062992126" footer="0.31496062992126"/>
  <pageSetup paperSize="5" scale="75" orientation="landscape" r:id="rId1"/>
  <headerFooter scaleWithDoc="0">
    <oddFooter>&amp;L&amp;P&amp;C&amp;A</oddFooter>
  </headerFooter>
  <rowBreaks count="16" manualBreakCount="16">
    <brk id="39" max="23" man="1"/>
    <brk id="67" max="23" man="1"/>
    <brk id="95" max="23" man="1"/>
    <brk id="123" max="23" man="1"/>
    <brk id="151" max="23" man="1"/>
    <brk id="179" max="23" man="1"/>
    <brk id="207" max="23" man="1"/>
    <brk id="235" max="23" man="1"/>
    <brk id="263" max="23" man="1"/>
    <brk id="291" max="23" man="1"/>
    <brk id="320" max="23" man="1"/>
    <brk id="348" max="23" man="1"/>
    <brk id="376" max="23" man="1"/>
    <brk id="403" max="23" man="1"/>
    <brk id="431" max="23" man="1"/>
    <brk id="462" max="2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W39"/>
  <sheetViews>
    <sheetView zoomScale="85" zoomScaleNormal="85" zoomScalePageLayoutView="70" workbookViewId="0">
      <selection activeCell="B397" sqref="B397:T397"/>
    </sheetView>
  </sheetViews>
  <sheetFormatPr defaultColWidth="6.85546875" defaultRowHeight="10.5"/>
  <cols>
    <col min="1" max="1" width="3" style="465" customWidth="1"/>
    <col min="2" max="2" width="2.85546875" style="32" customWidth="1"/>
    <col min="3" max="3" width="1.7109375" style="32" customWidth="1"/>
    <col min="4" max="4" width="10.85546875" style="32" customWidth="1"/>
    <col min="5" max="5" width="11" style="32" hidden="1" customWidth="1"/>
    <col min="6" max="6" width="1.28515625" style="32" hidden="1" customWidth="1"/>
    <col min="7" max="7" width="30.7109375" style="461" customWidth="1"/>
    <col min="8" max="8" width="21" style="234" customWidth="1"/>
    <col min="9" max="9" width="15.7109375" style="234" customWidth="1"/>
    <col min="10" max="10" width="9.42578125" style="32" customWidth="1"/>
    <col min="11" max="11" width="9.42578125" style="32" hidden="1" customWidth="1"/>
    <col min="12" max="13" width="9.42578125" style="32" customWidth="1"/>
    <col min="14" max="14" width="7.7109375" style="32" hidden="1" customWidth="1"/>
    <col min="15" max="15" width="9.42578125" style="32" customWidth="1"/>
    <col min="16" max="16" width="8.28515625" style="32" customWidth="1"/>
    <col min="17" max="17" width="24.42578125" style="462" customWidth="1"/>
    <col min="18" max="18" width="18.7109375" style="32" customWidth="1"/>
    <col min="19" max="19" width="22.140625" style="79" customWidth="1"/>
    <col min="20" max="20" width="37.7109375" style="29" customWidth="1"/>
    <col min="21" max="21" width="14.42578125" style="29" bestFit="1" customWidth="1"/>
    <col min="22" max="22" width="25.85546875" style="32" customWidth="1"/>
    <col min="23" max="23" width="9.28515625" style="465" bestFit="1" customWidth="1"/>
    <col min="24" max="16384" width="6.85546875" style="32"/>
  </cols>
  <sheetData>
    <row r="1" spans="1:23" ht="22.5" customHeight="1">
      <c r="A1" s="460"/>
    </row>
    <row r="2" spans="1:23" ht="20.100000000000001" hidden="1" customHeight="1">
      <c r="A2" s="363"/>
      <c r="B2" s="1955" t="s">
        <v>706</v>
      </c>
      <c r="C2" s="1955"/>
      <c r="D2" s="1955"/>
      <c r="E2" s="1955"/>
      <c r="F2" s="1955"/>
      <c r="G2" s="1955"/>
      <c r="H2" s="1955"/>
      <c r="I2" s="1955"/>
      <c r="J2" s="1955"/>
      <c r="K2" s="1955"/>
      <c r="L2" s="1955"/>
      <c r="M2" s="1955"/>
      <c r="N2" s="1955"/>
      <c r="O2" s="1955"/>
      <c r="P2" s="1955"/>
      <c r="Q2" s="1955"/>
      <c r="R2" s="1955"/>
    </row>
    <row r="3" spans="1:23" ht="20.100000000000001" hidden="1" customHeight="1">
      <c r="A3" s="363"/>
      <c r="B3" s="1959" t="s">
        <v>707</v>
      </c>
      <c r="C3" s="1959"/>
      <c r="D3" s="1959"/>
      <c r="E3" s="1959"/>
      <c r="F3" s="1959"/>
      <c r="G3" s="1959"/>
      <c r="H3" s="1959"/>
      <c r="I3" s="1959"/>
      <c r="J3" s="1959"/>
      <c r="K3" s="1959"/>
      <c r="L3" s="1959"/>
      <c r="M3" s="1959"/>
      <c r="N3" s="1959"/>
      <c r="O3" s="1959"/>
      <c r="P3" s="1959"/>
      <c r="Q3" s="1959"/>
      <c r="R3" s="1959"/>
    </row>
    <row r="4" spans="1:23" ht="15" hidden="1" customHeight="1">
      <c r="A4" s="363"/>
      <c r="B4" s="14" t="str">
        <f>'KIB C'!B3</f>
        <v>Provinsi</v>
      </c>
      <c r="C4" s="14"/>
      <c r="D4" s="14"/>
      <c r="E4" s="14"/>
      <c r="F4" s="15" t="s">
        <v>1</v>
      </c>
      <c r="G4" s="463" t="str">
        <f>'KIB C'!G3</f>
        <v>DAERAH KHUSUS IBUKOTA JAKARTA</v>
      </c>
      <c r="H4" s="16"/>
      <c r="I4" s="464"/>
      <c r="J4" s="16"/>
      <c r="K4" s="16"/>
      <c r="L4" s="16"/>
      <c r="M4" s="16"/>
      <c r="N4" s="16"/>
      <c r="O4" s="16"/>
      <c r="P4" s="16"/>
      <c r="Q4" s="79"/>
      <c r="R4" s="16"/>
    </row>
    <row r="5" spans="1:23" ht="15" hidden="1" customHeight="1">
      <c r="A5" s="363"/>
      <c r="B5" s="14" t="str">
        <f>'KIB C'!B4</f>
        <v>Kab./Kota</v>
      </c>
      <c r="C5" s="14"/>
      <c r="D5" s="14"/>
      <c r="E5" s="14"/>
      <c r="F5" s="15" t="s">
        <v>1</v>
      </c>
      <c r="G5" s="463" t="str">
        <f>'KIB C'!G4</f>
        <v>KOTA JAKARTA TIMUR</v>
      </c>
      <c r="H5" s="16"/>
      <c r="I5" s="464"/>
      <c r="J5" s="16"/>
      <c r="K5" s="16"/>
      <c r="L5" s="16"/>
      <c r="M5" s="16"/>
      <c r="N5" s="16"/>
      <c r="O5" s="16"/>
      <c r="P5" s="16"/>
      <c r="Q5" s="79"/>
      <c r="R5" s="16"/>
    </row>
    <row r="6" spans="1:23" ht="15" hidden="1" customHeight="1">
      <c r="A6" s="363"/>
      <c r="B6" s="14" t="str">
        <f>'KIB C'!B5</f>
        <v>Bidang</v>
      </c>
      <c r="C6" s="14"/>
      <c r="D6" s="14"/>
      <c r="E6" s="14"/>
      <c r="F6" s="15" t="s">
        <v>1</v>
      </c>
      <c r="G6" s="463" t="str">
        <f>'KIB C'!G5</f>
        <v>BIDANG KESEHATAN</v>
      </c>
      <c r="H6" s="16"/>
      <c r="I6" s="464"/>
      <c r="J6" s="16"/>
      <c r="K6" s="16"/>
      <c r="L6" s="16"/>
      <c r="M6" s="16"/>
      <c r="N6" s="16"/>
      <c r="O6" s="16"/>
      <c r="P6" s="16"/>
      <c r="Q6" s="79"/>
      <c r="R6" s="16"/>
    </row>
    <row r="7" spans="1:23" ht="15" hidden="1" customHeight="1">
      <c r="A7" s="363"/>
      <c r="B7" s="14" t="str">
        <f>'KIB C'!B6</f>
        <v>Unit Organisasi</v>
      </c>
      <c r="C7" s="14"/>
      <c r="D7" s="14"/>
      <c r="E7" s="14"/>
      <c r="F7" s="15" t="s">
        <v>1</v>
      </c>
      <c r="G7" s="463" t="str">
        <f>'KIB C'!G6</f>
        <v>SUDIN KESEHATAN MASYARAKAT</v>
      </c>
      <c r="H7" s="16"/>
      <c r="I7" s="464"/>
      <c r="J7" s="16"/>
      <c r="K7" s="16"/>
      <c r="L7" s="16"/>
      <c r="M7" s="16"/>
      <c r="N7" s="16"/>
      <c r="O7" s="16"/>
      <c r="P7" s="16"/>
      <c r="Q7" s="79"/>
      <c r="R7" s="16"/>
    </row>
    <row r="8" spans="1:23" ht="15" hidden="1" customHeight="1">
      <c r="A8" s="363"/>
      <c r="B8" s="14" t="str">
        <f>'KIB C'!B7</f>
        <v>Sub Unit Organisasi</v>
      </c>
      <c r="C8" s="14"/>
      <c r="D8" s="14"/>
      <c r="E8" s="14"/>
      <c r="F8" s="15" t="s">
        <v>1</v>
      </c>
      <c r="G8" s="463" t="str">
        <f>'KIB C'!G7</f>
        <v>PKM KEC. MATRAMAN</v>
      </c>
      <c r="H8" s="16"/>
      <c r="I8" s="464"/>
      <c r="J8" s="16"/>
      <c r="K8" s="16"/>
      <c r="L8" s="16"/>
      <c r="M8" s="16"/>
      <c r="N8" s="16"/>
      <c r="O8" s="16"/>
      <c r="P8" s="16"/>
      <c r="Q8" s="79"/>
      <c r="R8" s="16"/>
    </row>
    <row r="9" spans="1:23" ht="15" hidden="1" customHeight="1">
      <c r="A9" s="363"/>
      <c r="B9" s="14" t="str">
        <f>'KIB C'!B8</f>
        <v>U P B</v>
      </c>
      <c r="C9" s="14"/>
      <c r="D9" s="14"/>
      <c r="E9" s="14"/>
      <c r="F9" s="15" t="s">
        <v>1</v>
      </c>
      <c r="G9" s="463" t="str">
        <f>'KIB C'!G8</f>
        <v>PKM KEC. MATRAMAN</v>
      </c>
      <c r="H9" s="16"/>
      <c r="I9" s="464"/>
      <c r="J9" s="16"/>
      <c r="K9" s="16"/>
      <c r="L9" s="16"/>
      <c r="M9" s="16"/>
      <c r="N9" s="16"/>
      <c r="O9" s="16"/>
      <c r="P9" s="16"/>
      <c r="Q9" s="79"/>
      <c r="R9" s="16"/>
    </row>
    <row r="10" spans="1:23" ht="15" hidden="1" customHeight="1">
      <c r="A10" s="363"/>
      <c r="B10" s="14" t="str">
        <f>'KIB C'!B9</f>
        <v xml:space="preserve">NO. KODE LOKASI </v>
      </c>
      <c r="C10" s="14"/>
      <c r="D10" s="14"/>
      <c r="E10" s="14"/>
      <c r="F10" s="15" t="s">
        <v>1</v>
      </c>
      <c r="G10" s="463" t="str">
        <f>'KIB C'!G9</f>
        <v>11.09.05.07.01.09.57.00</v>
      </c>
      <c r="H10" s="16"/>
      <c r="I10" s="464"/>
      <c r="J10" s="16"/>
      <c r="K10" s="16"/>
      <c r="L10" s="16"/>
      <c r="M10" s="16"/>
      <c r="N10" s="16"/>
      <c r="O10" s="16"/>
      <c r="P10" s="16"/>
      <c r="Q10" s="79"/>
      <c r="R10" s="16"/>
    </row>
    <row r="11" spans="1:23" ht="6" hidden="1" customHeight="1"/>
    <row r="12" spans="1:23" ht="3" customHeight="1"/>
    <row r="13" spans="1:23" s="29" customFormat="1" ht="29.25" customHeight="1">
      <c r="A13" s="360"/>
      <c r="B13" s="1953" t="s">
        <v>10</v>
      </c>
      <c r="C13" s="1953"/>
      <c r="D13" s="1953"/>
      <c r="E13" s="1953"/>
      <c r="F13" s="1953"/>
      <c r="G13" s="1953" t="s">
        <v>11</v>
      </c>
      <c r="H13" s="1953"/>
      <c r="I13" s="1953"/>
      <c r="J13" s="1953" t="s">
        <v>15</v>
      </c>
      <c r="K13" s="1953" t="s">
        <v>13</v>
      </c>
      <c r="L13" s="1953" t="s">
        <v>700</v>
      </c>
      <c r="M13" s="1953" t="s">
        <v>701</v>
      </c>
      <c r="N13" s="1953" t="s">
        <v>16</v>
      </c>
      <c r="O13" s="1953" t="s">
        <v>702</v>
      </c>
      <c r="P13" s="1953" t="s">
        <v>12</v>
      </c>
      <c r="Q13" s="1953"/>
      <c r="R13" s="1953" t="s">
        <v>17</v>
      </c>
      <c r="S13" s="213"/>
      <c r="T13" s="1982" t="s">
        <v>1022</v>
      </c>
      <c r="U13" s="1982" t="s">
        <v>1023</v>
      </c>
      <c r="V13" s="1982" t="s">
        <v>732</v>
      </c>
      <c r="W13" s="1985" t="s">
        <v>1025</v>
      </c>
    </row>
    <row r="14" spans="1:23" s="29" customFormat="1" ht="29.25" customHeight="1">
      <c r="A14" s="360"/>
      <c r="B14" s="1953" t="s">
        <v>18</v>
      </c>
      <c r="C14" s="1953"/>
      <c r="D14" s="1953" t="s">
        <v>19</v>
      </c>
      <c r="E14" s="1953" t="s">
        <v>20</v>
      </c>
      <c r="F14" s="1953"/>
      <c r="G14" s="1953" t="s">
        <v>21</v>
      </c>
      <c r="H14" s="1953" t="s">
        <v>14</v>
      </c>
      <c r="I14" s="1953" t="s">
        <v>505</v>
      </c>
      <c r="J14" s="1953"/>
      <c r="K14" s="1953"/>
      <c r="L14" s="1953"/>
      <c r="M14" s="1953"/>
      <c r="N14" s="1953"/>
      <c r="O14" s="1953"/>
      <c r="P14" s="1953"/>
      <c r="Q14" s="1953"/>
      <c r="R14" s="1953"/>
      <c r="S14" s="213"/>
      <c r="T14" s="1982"/>
      <c r="U14" s="1982"/>
      <c r="V14" s="1982"/>
      <c r="W14" s="1986"/>
    </row>
    <row r="15" spans="1:23" s="29" customFormat="1" ht="29.25" customHeight="1">
      <c r="A15" s="360"/>
      <c r="B15" s="1953"/>
      <c r="C15" s="1953"/>
      <c r="D15" s="1953"/>
      <c r="E15" s="1953"/>
      <c r="F15" s="1953"/>
      <c r="G15" s="1953"/>
      <c r="H15" s="1953"/>
      <c r="I15" s="1953"/>
      <c r="J15" s="1953"/>
      <c r="K15" s="1953"/>
      <c r="L15" s="1953"/>
      <c r="M15" s="1953"/>
      <c r="N15" s="1953"/>
      <c r="O15" s="1953"/>
      <c r="P15" s="177" t="s">
        <v>22</v>
      </c>
      <c r="Q15" s="88" t="s">
        <v>23</v>
      </c>
      <c r="R15" s="1953"/>
      <c r="S15" s="213"/>
      <c r="T15" s="1982"/>
      <c r="U15" s="1982"/>
      <c r="V15" s="1982"/>
      <c r="W15" s="1987"/>
    </row>
    <row r="16" spans="1:23" s="29" customFormat="1" ht="20.100000000000001" customHeight="1">
      <c r="A16" s="360"/>
      <c r="B16" s="1976" t="s">
        <v>24</v>
      </c>
      <c r="C16" s="1977"/>
      <c r="D16" s="178" t="s">
        <v>25</v>
      </c>
      <c r="E16" s="1976" t="s">
        <v>26</v>
      </c>
      <c r="F16" s="1977"/>
      <c r="G16" s="179" t="s">
        <v>27</v>
      </c>
      <c r="H16" s="179" t="s">
        <v>28</v>
      </c>
      <c r="I16" s="179" t="s">
        <v>29</v>
      </c>
      <c r="J16" s="179" t="s">
        <v>30</v>
      </c>
      <c r="K16" s="179" t="s">
        <v>31</v>
      </c>
      <c r="L16" s="179" t="s">
        <v>32</v>
      </c>
      <c r="M16" s="179" t="s">
        <v>33</v>
      </c>
      <c r="N16" s="179" t="s">
        <v>34</v>
      </c>
      <c r="O16" s="179" t="s">
        <v>35</v>
      </c>
      <c r="P16" s="179" t="s">
        <v>36</v>
      </c>
      <c r="Q16" s="89" t="s">
        <v>37</v>
      </c>
      <c r="R16" s="179" t="s">
        <v>38</v>
      </c>
      <c r="S16" s="213"/>
      <c r="T16" s="353"/>
      <c r="U16" s="353"/>
      <c r="V16" s="353"/>
      <c r="W16" s="505"/>
    </row>
    <row r="17" spans="1:23" s="29" customFormat="1" ht="12.75" customHeight="1">
      <c r="A17" s="360"/>
      <c r="B17" s="1976"/>
      <c r="C17" s="1978"/>
      <c r="D17" s="1978"/>
      <c r="E17" s="1978"/>
      <c r="F17" s="1978"/>
      <c r="G17" s="1978"/>
      <c r="H17" s="1978"/>
      <c r="I17" s="1978"/>
      <c r="J17" s="1978"/>
      <c r="K17" s="1978"/>
      <c r="L17" s="1978"/>
      <c r="M17" s="1978"/>
      <c r="N17" s="1978"/>
      <c r="O17" s="1978"/>
      <c r="P17" s="1978"/>
      <c r="Q17" s="1978"/>
      <c r="R17" s="1977"/>
      <c r="S17" s="213"/>
      <c r="T17" s="368"/>
      <c r="U17" s="369"/>
      <c r="V17" s="43"/>
      <c r="W17" s="505"/>
    </row>
    <row r="18" spans="1:23" s="360" customFormat="1" ht="20.100000000000001" customHeight="1">
      <c r="B18" s="2064">
        <v>118</v>
      </c>
      <c r="C18" s="2065"/>
      <c r="D18" s="542" t="s">
        <v>477</v>
      </c>
      <c r="E18" s="543" t="s">
        <v>482</v>
      </c>
      <c r="F18" s="544"/>
      <c r="G18" s="545" t="s">
        <v>478</v>
      </c>
      <c r="H18" s="566" t="s">
        <v>479</v>
      </c>
      <c r="I18" s="547" t="s">
        <v>43</v>
      </c>
      <c r="J18" s="547" t="s">
        <v>197</v>
      </c>
      <c r="K18" s="547" t="s">
        <v>190</v>
      </c>
      <c r="L18" s="567">
        <v>1995</v>
      </c>
      <c r="M18" s="544" t="s">
        <v>43</v>
      </c>
      <c r="N18" s="544"/>
      <c r="O18" s="544" t="s">
        <v>45</v>
      </c>
      <c r="P18" s="548">
        <v>16</v>
      </c>
      <c r="Q18" s="549">
        <v>320000</v>
      </c>
      <c r="R18" s="546"/>
      <c r="S18" s="518">
        <f>Q18/P18</f>
        <v>20000</v>
      </c>
      <c r="T18" s="579" t="s">
        <v>1041</v>
      </c>
      <c r="U18" s="579">
        <v>10</v>
      </c>
      <c r="V18" s="542"/>
      <c r="W18" s="560">
        <f>P18-U18</f>
        <v>6</v>
      </c>
    </row>
    <row r="19" spans="1:23" s="360" customFormat="1" ht="20.100000000000001" customHeight="1">
      <c r="B19" s="2059">
        <v>140</v>
      </c>
      <c r="C19" s="2060"/>
      <c r="D19" s="271" t="s">
        <v>195</v>
      </c>
      <c r="E19" s="270" t="s">
        <v>55</v>
      </c>
      <c r="F19" s="259"/>
      <c r="G19" s="519" t="s">
        <v>196</v>
      </c>
      <c r="H19" s="520" t="s">
        <v>42</v>
      </c>
      <c r="I19" s="520" t="s">
        <v>43</v>
      </c>
      <c r="J19" s="520" t="s">
        <v>197</v>
      </c>
      <c r="K19" s="520" t="s">
        <v>44</v>
      </c>
      <c r="L19" s="258">
        <v>2001</v>
      </c>
      <c r="M19" s="259" t="s">
        <v>43</v>
      </c>
      <c r="N19" s="259"/>
      <c r="O19" s="259" t="s">
        <v>45</v>
      </c>
      <c r="P19" s="260">
        <v>2</v>
      </c>
      <c r="Q19" s="210">
        <v>600000</v>
      </c>
      <c r="R19" s="277"/>
      <c r="S19" s="518">
        <f>Q19/P19</f>
        <v>300000</v>
      </c>
      <c r="T19" s="271"/>
      <c r="U19" s="271"/>
      <c r="V19" s="271"/>
      <c r="W19" s="508">
        <f>P19-U19</f>
        <v>2</v>
      </c>
    </row>
    <row r="20" spans="1:23" s="360" customFormat="1" ht="20.100000000000001" customHeight="1">
      <c r="B20" s="2059">
        <v>141</v>
      </c>
      <c r="C20" s="2060"/>
      <c r="D20" s="271" t="s">
        <v>195</v>
      </c>
      <c r="E20" s="270" t="s">
        <v>198</v>
      </c>
      <c r="F20" s="259"/>
      <c r="G20" s="519" t="s">
        <v>196</v>
      </c>
      <c r="H20" s="520" t="s">
        <v>42</v>
      </c>
      <c r="I20" s="520" t="s">
        <v>43</v>
      </c>
      <c r="J20" s="520" t="s">
        <v>197</v>
      </c>
      <c r="K20" s="520" t="s">
        <v>44</v>
      </c>
      <c r="L20" s="258">
        <v>2001</v>
      </c>
      <c r="M20" s="259" t="s">
        <v>43</v>
      </c>
      <c r="N20" s="259"/>
      <c r="O20" s="259" t="s">
        <v>45</v>
      </c>
      <c r="P20" s="260">
        <v>3</v>
      </c>
      <c r="Q20" s="210">
        <v>1200000</v>
      </c>
      <c r="R20" s="277"/>
      <c r="S20" s="518">
        <f>Q20/P20</f>
        <v>400000</v>
      </c>
      <c r="T20" s="271"/>
      <c r="U20" s="271"/>
      <c r="V20" s="271"/>
      <c r="W20" s="276">
        <f>P20-U20</f>
        <v>3</v>
      </c>
    </row>
    <row r="21" spans="1:23" s="360" customFormat="1" ht="20.100000000000001" customHeight="1">
      <c r="B21" s="2059">
        <v>142</v>
      </c>
      <c r="C21" s="2063"/>
      <c r="D21" s="271" t="s">
        <v>98</v>
      </c>
      <c r="E21" s="270" t="s">
        <v>47</v>
      </c>
      <c r="F21" s="259"/>
      <c r="G21" s="519" t="s">
        <v>100</v>
      </c>
      <c r="H21" s="520" t="s">
        <v>199</v>
      </c>
      <c r="I21" s="520" t="s">
        <v>43</v>
      </c>
      <c r="J21" s="520" t="s">
        <v>85</v>
      </c>
      <c r="K21" s="520" t="s">
        <v>44</v>
      </c>
      <c r="L21" s="258">
        <v>2002</v>
      </c>
      <c r="M21" s="259" t="s">
        <v>43</v>
      </c>
      <c r="N21" s="259"/>
      <c r="O21" s="259" t="s">
        <v>45</v>
      </c>
      <c r="P21" s="260">
        <v>1</v>
      </c>
      <c r="Q21" s="210">
        <v>750000</v>
      </c>
      <c r="R21" s="259"/>
      <c r="S21" s="518">
        <f>Q21/P21</f>
        <v>750000</v>
      </c>
      <c r="T21" s="271" t="s">
        <v>944</v>
      </c>
      <c r="U21" s="271"/>
      <c r="V21" s="271"/>
      <c r="W21" s="276">
        <f>P21-U21</f>
        <v>1</v>
      </c>
    </row>
    <row r="22" spans="1:23" s="360" customFormat="1" ht="20.100000000000001" customHeight="1">
      <c r="B22" s="2059">
        <v>209</v>
      </c>
      <c r="C22" s="2060"/>
      <c r="D22" s="275" t="s">
        <v>98</v>
      </c>
      <c r="E22" s="362" t="s">
        <v>302</v>
      </c>
      <c r="F22" s="262"/>
      <c r="G22" s="521" t="s">
        <v>100</v>
      </c>
      <c r="H22" s="522" t="s">
        <v>303</v>
      </c>
      <c r="I22" s="522" t="s">
        <v>43</v>
      </c>
      <c r="J22" s="522" t="s">
        <v>85</v>
      </c>
      <c r="K22" s="522" t="s">
        <v>301</v>
      </c>
      <c r="L22" s="261">
        <v>2008</v>
      </c>
      <c r="M22" s="262" t="s">
        <v>43</v>
      </c>
      <c r="N22" s="262"/>
      <c r="O22" s="262" t="s">
        <v>45</v>
      </c>
      <c r="P22" s="263">
        <v>2</v>
      </c>
      <c r="Q22" s="204">
        <v>4930000</v>
      </c>
      <c r="R22" s="280"/>
      <c r="S22" s="518">
        <f>Q22/P22</f>
        <v>2465000</v>
      </c>
      <c r="T22" s="271" t="s">
        <v>1019</v>
      </c>
      <c r="U22" s="271">
        <v>1</v>
      </c>
      <c r="V22" s="271"/>
      <c r="W22" s="276">
        <f>P22-U22</f>
        <v>1</v>
      </c>
    </row>
    <row r="23" spans="1:23" s="270" customFormat="1" ht="20.100000000000001" customHeight="1">
      <c r="B23" s="2059">
        <v>250</v>
      </c>
      <c r="C23" s="2060"/>
      <c r="D23" s="271" t="s">
        <v>736</v>
      </c>
      <c r="E23" s="270" t="s">
        <v>47</v>
      </c>
      <c r="F23" s="259"/>
      <c r="G23" s="519" t="s">
        <v>737</v>
      </c>
      <c r="H23" s="520" t="s">
        <v>42</v>
      </c>
      <c r="I23" s="520" t="s">
        <v>43</v>
      </c>
      <c r="J23" s="520" t="s">
        <v>43</v>
      </c>
      <c r="K23" s="520" t="s">
        <v>44</v>
      </c>
      <c r="L23" s="258">
        <v>2010</v>
      </c>
      <c r="M23" s="259" t="s">
        <v>43</v>
      </c>
      <c r="N23" s="259"/>
      <c r="O23" s="259" t="s">
        <v>45</v>
      </c>
      <c r="P23" s="260">
        <v>1</v>
      </c>
      <c r="Q23" s="578">
        <v>990000</v>
      </c>
      <c r="R23" s="259"/>
      <c r="S23" s="518">
        <f t="shared" ref="S23:S28" si="0">Q23/P23</f>
        <v>990000</v>
      </c>
      <c r="T23" s="271"/>
      <c r="U23" s="271"/>
      <c r="V23" s="271"/>
      <c r="W23" s="276">
        <f t="shared" ref="W23:W28" si="1">P23-U23</f>
        <v>1</v>
      </c>
    </row>
    <row r="24" spans="1:23" s="360" customFormat="1" ht="20.100000000000001" customHeight="1">
      <c r="B24" s="2059">
        <v>251</v>
      </c>
      <c r="C24" s="2060"/>
      <c r="D24" s="271" t="s">
        <v>738</v>
      </c>
      <c r="E24" s="270" t="s">
        <v>47</v>
      </c>
      <c r="F24" s="259"/>
      <c r="G24" s="519" t="s">
        <v>739</v>
      </c>
      <c r="H24" s="520" t="s">
        <v>42</v>
      </c>
      <c r="I24" s="520" t="s">
        <v>43</v>
      </c>
      <c r="J24" s="520" t="s">
        <v>43</v>
      </c>
      <c r="K24" s="520" t="s">
        <v>44</v>
      </c>
      <c r="L24" s="258">
        <v>2010</v>
      </c>
      <c r="M24" s="259" t="s">
        <v>43</v>
      </c>
      <c r="N24" s="259"/>
      <c r="O24" s="259" t="s">
        <v>45</v>
      </c>
      <c r="P24" s="260">
        <v>1</v>
      </c>
      <c r="Q24" s="578">
        <v>4908200</v>
      </c>
      <c r="R24" s="259"/>
      <c r="S24" s="518">
        <f t="shared" si="0"/>
        <v>4908200</v>
      </c>
      <c r="T24" s="271"/>
      <c r="U24" s="271"/>
      <c r="V24" s="271"/>
      <c r="W24" s="276">
        <f t="shared" si="1"/>
        <v>1</v>
      </c>
    </row>
    <row r="25" spans="1:23" s="360" customFormat="1" ht="20.100000000000001" customHeight="1">
      <c r="B25" s="2059">
        <v>252</v>
      </c>
      <c r="C25" s="2060"/>
      <c r="D25" s="271" t="s">
        <v>740</v>
      </c>
      <c r="E25" s="270" t="s">
        <v>55</v>
      </c>
      <c r="F25" s="259"/>
      <c r="G25" s="519" t="s">
        <v>741</v>
      </c>
      <c r="H25" s="277" t="s">
        <v>742</v>
      </c>
      <c r="I25" s="520" t="s">
        <v>43</v>
      </c>
      <c r="J25" s="520" t="s">
        <v>43</v>
      </c>
      <c r="K25" s="520" t="s">
        <v>44</v>
      </c>
      <c r="L25" s="258">
        <v>2010</v>
      </c>
      <c r="M25" s="259" t="s">
        <v>43</v>
      </c>
      <c r="N25" s="259"/>
      <c r="O25" s="259" t="s">
        <v>45</v>
      </c>
      <c r="P25" s="260">
        <v>2</v>
      </c>
      <c r="Q25" s="578">
        <v>4342800</v>
      </c>
      <c r="R25" s="277"/>
      <c r="S25" s="518">
        <f t="shared" si="0"/>
        <v>2171400</v>
      </c>
      <c r="T25" s="271"/>
      <c r="U25" s="271"/>
      <c r="V25" s="271"/>
      <c r="W25" s="276">
        <f t="shared" si="1"/>
        <v>2</v>
      </c>
    </row>
    <row r="26" spans="1:23" s="360" customFormat="1" ht="20.100000000000001" customHeight="1">
      <c r="B26" s="2059">
        <v>253</v>
      </c>
      <c r="C26" s="2060"/>
      <c r="D26" s="271" t="s">
        <v>740</v>
      </c>
      <c r="E26" s="270" t="s">
        <v>58</v>
      </c>
      <c r="F26" s="259"/>
      <c r="G26" s="519" t="s">
        <v>741</v>
      </c>
      <c r="H26" s="520" t="s">
        <v>743</v>
      </c>
      <c r="I26" s="520" t="s">
        <v>43</v>
      </c>
      <c r="J26" s="520" t="s">
        <v>43</v>
      </c>
      <c r="K26" s="520" t="s">
        <v>44</v>
      </c>
      <c r="L26" s="258">
        <v>2010</v>
      </c>
      <c r="M26" s="259" t="s">
        <v>43</v>
      </c>
      <c r="N26" s="259"/>
      <c r="O26" s="259" t="s">
        <v>45</v>
      </c>
      <c r="P26" s="260">
        <v>1</v>
      </c>
      <c r="Q26" s="578">
        <v>1375000</v>
      </c>
      <c r="R26" s="259"/>
      <c r="S26" s="518">
        <f t="shared" si="0"/>
        <v>1375000</v>
      </c>
      <c r="T26" s="271"/>
      <c r="U26" s="271"/>
      <c r="V26" s="271"/>
      <c r="W26" s="276">
        <f t="shared" si="1"/>
        <v>1</v>
      </c>
    </row>
    <row r="27" spans="1:23" s="360" customFormat="1" ht="20.100000000000001" customHeight="1">
      <c r="B27" s="2059">
        <v>254</v>
      </c>
      <c r="C27" s="2060"/>
      <c r="D27" s="271" t="s">
        <v>740</v>
      </c>
      <c r="E27" s="270" t="s">
        <v>270</v>
      </c>
      <c r="F27" s="259"/>
      <c r="G27" s="519" t="s">
        <v>741</v>
      </c>
      <c r="H27" s="277" t="s">
        <v>744</v>
      </c>
      <c r="I27" s="520" t="s">
        <v>43</v>
      </c>
      <c r="J27" s="520" t="s">
        <v>43</v>
      </c>
      <c r="K27" s="520" t="s">
        <v>44</v>
      </c>
      <c r="L27" s="258">
        <v>2010</v>
      </c>
      <c r="M27" s="259" t="s">
        <v>43</v>
      </c>
      <c r="N27" s="259"/>
      <c r="O27" s="259" t="s">
        <v>45</v>
      </c>
      <c r="P27" s="260">
        <v>1</v>
      </c>
      <c r="Q27" s="578">
        <v>5390000</v>
      </c>
      <c r="R27" s="259"/>
      <c r="S27" s="518">
        <f t="shared" si="0"/>
        <v>5390000</v>
      </c>
      <c r="T27" s="271"/>
      <c r="U27" s="271"/>
      <c r="V27" s="271"/>
      <c r="W27" s="276">
        <f t="shared" si="1"/>
        <v>1</v>
      </c>
    </row>
    <row r="28" spans="1:23" s="360" customFormat="1" ht="20.100000000000001" customHeight="1">
      <c r="B28" s="2059">
        <v>255</v>
      </c>
      <c r="C28" s="2060"/>
      <c r="D28" s="271" t="s">
        <v>740</v>
      </c>
      <c r="E28" s="270" t="s">
        <v>220</v>
      </c>
      <c r="F28" s="259"/>
      <c r="G28" s="519" t="s">
        <v>741</v>
      </c>
      <c r="H28" s="277" t="s">
        <v>745</v>
      </c>
      <c r="I28" s="520" t="s">
        <v>43</v>
      </c>
      <c r="J28" s="520" t="s">
        <v>43</v>
      </c>
      <c r="K28" s="520" t="s">
        <v>44</v>
      </c>
      <c r="L28" s="258">
        <v>2010</v>
      </c>
      <c r="M28" s="259" t="s">
        <v>43</v>
      </c>
      <c r="N28" s="259"/>
      <c r="O28" s="259" t="s">
        <v>45</v>
      </c>
      <c r="P28" s="260">
        <v>1</v>
      </c>
      <c r="Q28" s="578">
        <v>5390000</v>
      </c>
      <c r="R28" s="259"/>
      <c r="S28" s="518">
        <f t="shared" si="0"/>
        <v>5390000</v>
      </c>
      <c r="T28" s="271"/>
      <c r="U28" s="271"/>
      <c r="V28" s="271"/>
      <c r="W28" s="276">
        <f t="shared" si="1"/>
        <v>1</v>
      </c>
    </row>
    <row r="29" spans="1:23" s="360" customFormat="1" ht="20.100000000000001" customHeight="1">
      <c r="B29" s="2059">
        <v>256</v>
      </c>
      <c r="C29" s="2063"/>
      <c r="D29" s="259" t="s">
        <v>746</v>
      </c>
      <c r="E29" s="270" t="s">
        <v>55</v>
      </c>
      <c r="F29" s="259"/>
      <c r="G29" s="519" t="s">
        <v>747</v>
      </c>
      <c r="H29" s="520" t="s">
        <v>42</v>
      </c>
      <c r="I29" s="520" t="s">
        <v>43</v>
      </c>
      <c r="J29" s="520" t="s">
        <v>43</v>
      </c>
      <c r="K29" s="520" t="s">
        <v>44</v>
      </c>
      <c r="L29" s="258">
        <v>2010</v>
      </c>
      <c r="M29" s="259" t="s">
        <v>43</v>
      </c>
      <c r="N29" s="259"/>
      <c r="O29" s="259" t="s">
        <v>45</v>
      </c>
      <c r="P29" s="260">
        <v>2</v>
      </c>
      <c r="Q29" s="578">
        <v>4840000</v>
      </c>
      <c r="R29" s="277"/>
      <c r="S29" s="518">
        <f>Q29/P29</f>
        <v>2420000</v>
      </c>
      <c r="T29" s="271"/>
      <c r="U29" s="271"/>
      <c r="V29" s="271"/>
      <c r="W29" s="276">
        <f>P29-U29</f>
        <v>2</v>
      </c>
    </row>
    <row r="30" spans="1:23" s="360" customFormat="1" ht="20.100000000000001" customHeight="1">
      <c r="B30" s="2061">
        <v>261</v>
      </c>
      <c r="C30" s="2062"/>
      <c r="D30" s="571" t="s">
        <v>748</v>
      </c>
      <c r="E30" s="570" t="s">
        <v>52</v>
      </c>
      <c r="F30" s="571"/>
      <c r="G30" s="572" t="s">
        <v>749</v>
      </c>
      <c r="H30" s="573" t="s">
        <v>42</v>
      </c>
      <c r="I30" s="573" t="s">
        <v>43</v>
      </c>
      <c r="J30" s="573" t="s">
        <v>43</v>
      </c>
      <c r="K30" s="573" t="s">
        <v>44</v>
      </c>
      <c r="L30" s="574">
        <v>2010</v>
      </c>
      <c r="M30" s="571" t="s">
        <v>43</v>
      </c>
      <c r="N30" s="571"/>
      <c r="O30" s="571" t="s">
        <v>45</v>
      </c>
      <c r="P30" s="575">
        <v>4</v>
      </c>
      <c r="Q30" s="576">
        <v>6556000</v>
      </c>
      <c r="R30" s="577"/>
      <c r="S30" s="518">
        <f>Q30/P30</f>
        <v>1639000</v>
      </c>
      <c r="T30" s="569"/>
      <c r="U30" s="569"/>
      <c r="V30" s="569"/>
      <c r="W30" s="506">
        <f>P30-U30</f>
        <v>4</v>
      </c>
    </row>
    <row r="31" spans="1:23" s="16" customFormat="1" ht="24" customHeight="1">
      <c r="A31" s="363"/>
      <c r="B31" s="28"/>
      <c r="D31" s="513"/>
      <c r="E31" s="513"/>
      <c r="F31" s="513"/>
      <c r="G31" s="513"/>
      <c r="H31" s="513"/>
      <c r="I31" s="514"/>
      <c r="J31" s="514"/>
      <c r="K31" s="514"/>
      <c r="L31" s="31"/>
      <c r="M31" s="29"/>
      <c r="N31" s="515"/>
      <c r="O31" s="515"/>
      <c r="P31" s="328"/>
      <c r="Q31" s="90"/>
      <c r="R31" s="91"/>
      <c r="S31" s="215"/>
      <c r="T31" s="55"/>
      <c r="U31" s="29"/>
      <c r="W31" s="363"/>
    </row>
    <row r="32" spans="1:23" s="16" customFormat="1" ht="18.75" customHeight="1">
      <c r="A32" s="363"/>
      <c r="B32" s="28"/>
      <c r="D32" s="1955" t="s">
        <v>867</v>
      </c>
      <c r="E32" s="1955"/>
      <c r="F32" s="1955"/>
      <c r="G32" s="1955"/>
      <c r="H32" s="44"/>
      <c r="I32" s="1970"/>
      <c r="J32" s="1971"/>
      <c r="K32" s="1971"/>
      <c r="L32" s="31"/>
      <c r="M32" s="1970" t="s">
        <v>906</v>
      </c>
      <c r="N32" s="1970"/>
      <c r="O32" s="1970"/>
      <c r="P32" s="1970"/>
      <c r="Q32" s="90"/>
      <c r="R32" s="75"/>
      <c r="S32" s="215"/>
      <c r="T32" s="29"/>
      <c r="U32" s="29"/>
      <c r="W32" s="363"/>
    </row>
    <row r="33" spans="1:23" s="16" customFormat="1" ht="18.75" customHeight="1">
      <c r="A33" s="363"/>
      <c r="B33" s="28"/>
      <c r="D33" s="1961" t="s">
        <v>888</v>
      </c>
      <c r="E33" s="1961"/>
      <c r="F33" s="1961"/>
      <c r="G33" s="1961"/>
      <c r="H33" s="85"/>
      <c r="I33" s="512"/>
      <c r="J33" s="512"/>
      <c r="K33" s="512"/>
      <c r="L33" s="31"/>
      <c r="M33" s="1967" t="s">
        <v>887</v>
      </c>
      <c r="N33" s="1967"/>
      <c r="O33" s="1967"/>
      <c r="P33" s="1967"/>
      <c r="Q33" s="90"/>
      <c r="R33" s="75"/>
      <c r="S33" s="79"/>
      <c r="T33" s="213"/>
      <c r="U33" s="29"/>
      <c r="W33" s="363"/>
    </row>
    <row r="34" spans="1:23" s="16" customFormat="1" ht="18.75" customHeight="1">
      <c r="A34" s="363"/>
      <c r="B34" s="28"/>
      <c r="D34" s="1968"/>
      <c r="E34" s="1968"/>
      <c r="F34" s="1968"/>
      <c r="G34" s="1968"/>
      <c r="H34" s="85"/>
      <c r="I34" s="512"/>
      <c r="J34" s="512"/>
      <c r="K34" s="512"/>
      <c r="L34" s="31"/>
      <c r="M34" s="1969"/>
      <c r="N34" s="1969"/>
      <c r="O34" s="1969"/>
      <c r="P34" s="1969"/>
      <c r="Q34" s="90"/>
      <c r="R34" s="75"/>
      <c r="S34" s="79"/>
      <c r="T34" s="29"/>
      <c r="U34" s="29"/>
      <c r="W34" s="363"/>
    </row>
    <row r="35" spans="1:23" s="16" customFormat="1" ht="18.75" customHeight="1">
      <c r="A35" s="363"/>
      <c r="B35" s="28"/>
      <c r="D35" s="1968"/>
      <c r="E35" s="1968"/>
      <c r="F35" s="1968"/>
      <c r="G35" s="1968"/>
      <c r="H35" s="86"/>
      <c r="I35" s="29"/>
      <c r="J35" s="29"/>
      <c r="K35" s="29"/>
      <c r="L35" s="31"/>
      <c r="M35" s="1969"/>
      <c r="N35" s="1969"/>
      <c r="O35" s="1969"/>
      <c r="P35" s="1969"/>
      <c r="Q35" s="90"/>
      <c r="R35" s="75"/>
      <c r="S35" s="79"/>
      <c r="T35" s="29"/>
      <c r="U35" s="29"/>
      <c r="W35" s="363"/>
    </row>
    <row r="36" spans="1:23" s="16" customFormat="1" ht="18.75" customHeight="1">
      <c r="A36" s="363"/>
      <c r="B36" s="83"/>
      <c r="D36" s="1963" t="s">
        <v>907</v>
      </c>
      <c r="E36" s="1963"/>
      <c r="F36" s="1963"/>
      <c r="G36" s="1963"/>
      <c r="H36" s="84"/>
      <c r="I36" s="511"/>
      <c r="J36" s="511"/>
      <c r="K36" s="511"/>
      <c r="L36" s="31"/>
      <c r="M36" s="1964" t="s">
        <v>909</v>
      </c>
      <c r="N36" s="1964"/>
      <c r="O36" s="1964"/>
      <c r="P36" s="1964"/>
      <c r="Q36" s="90"/>
      <c r="R36" s="75"/>
      <c r="S36" s="79"/>
      <c r="T36" s="29"/>
      <c r="U36" s="29"/>
      <c r="W36" s="363"/>
    </row>
    <row r="37" spans="1:23" s="16" customFormat="1" ht="18.75" customHeight="1">
      <c r="A37" s="363"/>
      <c r="B37" s="28"/>
      <c r="D37" s="1965" t="s">
        <v>908</v>
      </c>
      <c r="E37" s="1965"/>
      <c r="F37" s="1965"/>
      <c r="G37" s="1965"/>
      <c r="H37" s="22"/>
      <c r="I37" s="176"/>
      <c r="J37" s="176"/>
      <c r="K37" s="176"/>
      <c r="L37" s="31"/>
      <c r="M37" s="1966" t="s">
        <v>892</v>
      </c>
      <c r="N37" s="1966"/>
      <c r="O37" s="1966"/>
      <c r="P37" s="1966"/>
      <c r="Q37" s="90"/>
      <c r="R37" s="75"/>
      <c r="S37" s="79"/>
      <c r="T37" s="29"/>
      <c r="U37" s="29"/>
      <c r="W37" s="363"/>
    </row>
    <row r="38" spans="1:23" s="16" customFormat="1" ht="20.100000000000001" customHeight="1">
      <c r="A38" s="363"/>
      <c r="B38" s="28"/>
      <c r="D38" s="29"/>
      <c r="E38" s="29"/>
      <c r="F38" s="29"/>
      <c r="G38" s="65"/>
      <c r="H38" s="22"/>
      <c r="I38" s="30"/>
      <c r="K38" s="30"/>
      <c r="L38" s="31"/>
      <c r="M38" s="29"/>
      <c r="N38" s="176"/>
      <c r="O38" s="176"/>
      <c r="P38" s="176"/>
      <c r="Q38" s="90"/>
      <c r="R38" s="75"/>
      <c r="S38" s="79"/>
      <c r="T38" s="29"/>
      <c r="U38" s="29"/>
      <c r="W38" s="363"/>
    </row>
    <row r="39" spans="1:23" s="16" customFormat="1" ht="19.5" customHeight="1">
      <c r="A39" s="363"/>
      <c r="B39" s="28"/>
      <c r="D39" s="29" t="s">
        <v>345</v>
      </c>
      <c r="E39" s="29"/>
      <c r="F39" s="29"/>
      <c r="G39" s="65"/>
      <c r="H39" s="22"/>
      <c r="I39" s="30"/>
      <c r="K39" s="30"/>
      <c r="L39" s="31"/>
      <c r="M39" s="29"/>
      <c r="N39" s="515"/>
      <c r="O39" s="515"/>
      <c r="P39" s="328"/>
      <c r="Q39" s="90"/>
      <c r="R39" s="75"/>
      <c r="S39" s="79"/>
      <c r="T39" s="29"/>
      <c r="U39" s="29"/>
      <c r="W39" s="363"/>
    </row>
  </sheetData>
  <mergeCells count="51">
    <mergeCell ref="W13:W15"/>
    <mergeCell ref="B2:R2"/>
    <mergeCell ref="B3:R3"/>
    <mergeCell ref="B13:F13"/>
    <mergeCell ref="G13:I13"/>
    <mergeCell ref="J13:J15"/>
    <mergeCell ref="K13:K15"/>
    <mergeCell ref="L13:L15"/>
    <mergeCell ref="M13:M15"/>
    <mergeCell ref="T13:T15"/>
    <mergeCell ref="U13:U15"/>
    <mergeCell ref="V13:V15"/>
    <mergeCell ref="B16:C16"/>
    <mergeCell ref="E16:F16"/>
    <mergeCell ref="O13:O15"/>
    <mergeCell ref="B17:R17"/>
    <mergeCell ref="B14:C15"/>
    <mergeCell ref="D14:D15"/>
    <mergeCell ref="E14:F15"/>
    <mergeCell ref="G14:G15"/>
    <mergeCell ref="H14:H15"/>
    <mergeCell ref="I14:I15"/>
    <mergeCell ref="P13:Q14"/>
    <mergeCell ref="N13:N15"/>
    <mergeCell ref="R13:R15"/>
    <mergeCell ref="B19:C19"/>
    <mergeCell ref="B20:C20"/>
    <mergeCell ref="B21:C21"/>
    <mergeCell ref="B18:C18"/>
    <mergeCell ref="B23:C23"/>
    <mergeCell ref="D34:G34"/>
    <mergeCell ref="M34:P34"/>
    <mergeCell ref="B25:C25"/>
    <mergeCell ref="B22:C22"/>
    <mergeCell ref="B30:C30"/>
    <mergeCell ref="B29:C29"/>
    <mergeCell ref="B26:C26"/>
    <mergeCell ref="B27:C27"/>
    <mergeCell ref="B28:C28"/>
    <mergeCell ref="B24:C24"/>
    <mergeCell ref="D32:G32"/>
    <mergeCell ref="I32:K32"/>
    <mergeCell ref="M32:P32"/>
    <mergeCell ref="D33:G33"/>
    <mergeCell ref="M33:P33"/>
    <mergeCell ref="D36:G36"/>
    <mergeCell ref="M36:P36"/>
    <mergeCell ref="D37:G37"/>
    <mergeCell ref="M37:P37"/>
    <mergeCell ref="D35:G35"/>
    <mergeCell ref="M35:P35"/>
  </mergeCells>
  <phoneticPr fontId="48" type="noConversion"/>
  <pageMargins left="0.3" right="0" top="0.8" bottom="0.5" header="0.31496062992126" footer="0.31496062992126"/>
  <pageSetup paperSize="5" scale="80" orientation="landscape" r:id="rId1"/>
  <headerFooter scaleWithDoc="0">
    <oddFooter>&amp;C&amp;P&amp;R&amp;A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W417"/>
  <sheetViews>
    <sheetView topLeftCell="A384" zoomScale="85" zoomScaleNormal="85" zoomScalePageLayoutView="70" workbookViewId="0">
      <selection activeCell="B397" sqref="B397:T397"/>
    </sheetView>
  </sheetViews>
  <sheetFormatPr defaultColWidth="6.85546875" defaultRowHeight="10.5"/>
  <cols>
    <col min="1" max="1" width="3" style="591" customWidth="1"/>
    <col min="2" max="2" width="2.85546875" style="400" customWidth="1"/>
    <col min="3" max="3" width="1.7109375" style="400" customWidth="1"/>
    <col min="4" max="4" width="10.85546875" style="400" customWidth="1"/>
    <col min="5" max="5" width="11" style="400" hidden="1" customWidth="1"/>
    <col min="6" max="6" width="1.28515625" style="400" hidden="1" customWidth="1"/>
    <col min="7" max="7" width="30.7109375" style="589" customWidth="1"/>
    <col min="8" max="8" width="21" style="590" hidden="1" customWidth="1"/>
    <col min="9" max="9" width="15.7109375" style="590" hidden="1" customWidth="1"/>
    <col min="10" max="11" width="9.42578125" style="400" hidden="1" customWidth="1"/>
    <col min="12" max="12" width="9.42578125" style="400" customWidth="1"/>
    <col min="13" max="13" width="9.42578125" style="400" hidden="1" customWidth="1"/>
    <col min="14" max="14" width="7.7109375" style="400" hidden="1" customWidth="1"/>
    <col min="15" max="15" width="9.42578125" style="400" hidden="1" customWidth="1"/>
    <col min="16" max="16" width="8.28515625" style="400" customWidth="1"/>
    <col min="17" max="17" width="24.42578125" style="95" customWidth="1"/>
    <col min="18" max="18" width="18.7109375" style="400" customWidth="1"/>
    <col min="19" max="19" width="22.140625" style="93" customWidth="1"/>
    <col min="20" max="20" width="37.7109375" style="183" customWidth="1"/>
    <col min="21" max="21" width="14.42578125" style="183" bestFit="1" customWidth="1"/>
    <col min="22" max="22" width="25.85546875" style="400" customWidth="1"/>
    <col min="23" max="23" width="9.28515625" style="591" bestFit="1" customWidth="1"/>
    <col min="24" max="16384" width="6.85546875" style="400"/>
  </cols>
  <sheetData>
    <row r="1" spans="1:23" ht="22.5" customHeight="1">
      <c r="A1" s="588"/>
    </row>
    <row r="2" spans="1:23" ht="20.100000000000001" hidden="1" customHeight="1">
      <c r="A2" s="592"/>
      <c r="B2" s="2110" t="s">
        <v>706</v>
      </c>
      <c r="C2" s="2110"/>
      <c r="D2" s="2110"/>
      <c r="E2" s="2110"/>
      <c r="F2" s="2110"/>
      <c r="G2" s="2110"/>
      <c r="H2" s="2110"/>
      <c r="I2" s="2110"/>
      <c r="J2" s="2110"/>
      <c r="K2" s="2110"/>
      <c r="L2" s="2110"/>
      <c r="M2" s="2110"/>
      <c r="N2" s="2110"/>
      <c r="O2" s="2110"/>
      <c r="P2" s="2110"/>
      <c r="Q2" s="2110"/>
      <c r="R2" s="2110"/>
    </row>
    <row r="3" spans="1:23" ht="20.100000000000001" hidden="1" customHeight="1">
      <c r="A3" s="592"/>
      <c r="B3" s="2111" t="s">
        <v>707</v>
      </c>
      <c r="C3" s="2111"/>
      <c r="D3" s="2111"/>
      <c r="E3" s="2111"/>
      <c r="F3" s="2111"/>
      <c r="G3" s="2111"/>
      <c r="H3" s="2111"/>
      <c r="I3" s="2111"/>
      <c r="J3" s="2111"/>
      <c r="K3" s="2111"/>
      <c r="L3" s="2111"/>
      <c r="M3" s="2111"/>
      <c r="N3" s="2111"/>
      <c r="O3" s="2111"/>
      <c r="P3" s="2111"/>
      <c r="Q3" s="2111"/>
      <c r="R3" s="2111"/>
    </row>
    <row r="4" spans="1:23" ht="15" hidden="1" customHeight="1">
      <c r="A4" s="592"/>
      <c r="B4" s="593" t="str">
        <f>'KIB C'!B3</f>
        <v>Provinsi</v>
      </c>
      <c r="C4" s="593"/>
      <c r="D4" s="593"/>
      <c r="E4" s="593"/>
      <c r="F4" s="594" t="s">
        <v>1</v>
      </c>
      <c r="G4" s="595" t="str">
        <f>'KIB C'!G3</f>
        <v>DAERAH KHUSUS IBUKOTA JAKARTA</v>
      </c>
      <c r="H4" s="71"/>
      <c r="I4" s="596"/>
      <c r="J4" s="71"/>
      <c r="K4" s="71"/>
      <c r="L4" s="71"/>
      <c r="M4" s="71"/>
      <c r="N4" s="71"/>
      <c r="O4" s="71"/>
      <c r="P4" s="71"/>
      <c r="Q4" s="93"/>
      <c r="R4" s="71"/>
    </row>
    <row r="5" spans="1:23" ht="15" hidden="1" customHeight="1">
      <c r="A5" s="592"/>
      <c r="B5" s="593" t="str">
        <f>'KIB C'!B4</f>
        <v>Kab./Kota</v>
      </c>
      <c r="C5" s="593"/>
      <c r="D5" s="593"/>
      <c r="E5" s="593"/>
      <c r="F5" s="594" t="s">
        <v>1</v>
      </c>
      <c r="G5" s="595" t="str">
        <f>'KIB C'!G4</f>
        <v>KOTA JAKARTA TIMUR</v>
      </c>
      <c r="H5" s="71"/>
      <c r="I5" s="596"/>
      <c r="J5" s="71"/>
      <c r="K5" s="71"/>
      <c r="L5" s="71"/>
      <c r="M5" s="71"/>
      <c r="N5" s="71"/>
      <c r="O5" s="71"/>
      <c r="P5" s="71"/>
      <c r="Q5" s="93"/>
      <c r="R5" s="71"/>
    </row>
    <row r="6" spans="1:23" ht="15" hidden="1" customHeight="1">
      <c r="A6" s="592"/>
      <c r="B6" s="593" t="str">
        <f>'KIB C'!B5</f>
        <v>Bidang</v>
      </c>
      <c r="C6" s="593"/>
      <c r="D6" s="593"/>
      <c r="E6" s="593"/>
      <c r="F6" s="594" t="s">
        <v>1</v>
      </c>
      <c r="G6" s="595" t="str">
        <f>'KIB C'!G5</f>
        <v>BIDANG KESEHATAN</v>
      </c>
      <c r="H6" s="71"/>
      <c r="I6" s="596"/>
      <c r="J6" s="71"/>
      <c r="K6" s="71"/>
      <c r="L6" s="71"/>
      <c r="M6" s="71"/>
      <c r="N6" s="71"/>
      <c r="O6" s="71"/>
      <c r="P6" s="71"/>
      <c r="Q6" s="93"/>
      <c r="R6" s="71"/>
    </row>
    <row r="7" spans="1:23" ht="15" hidden="1" customHeight="1">
      <c r="A7" s="592"/>
      <c r="B7" s="593" t="str">
        <f>'KIB C'!B6</f>
        <v>Unit Organisasi</v>
      </c>
      <c r="C7" s="593"/>
      <c r="D7" s="593"/>
      <c r="E7" s="593"/>
      <c r="F7" s="594" t="s">
        <v>1</v>
      </c>
      <c r="G7" s="595" t="str">
        <f>'KIB C'!G6</f>
        <v>SUDIN KESEHATAN MASYARAKAT</v>
      </c>
      <c r="H7" s="71"/>
      <c r="I7" s="596"/>
      <c r="J7" s="71"/>
      <c r="K7" s="71"/>
      <c r="L7" s="71"/>
      <c r="M7" s="71"/>
      <c r="N7" s="71"/>
      <c r="O7" s="71"/>
      <c r="P7" s="71"/>
      <c r="Q7" s="93"/>
      <c r="R7" s="71"/>
    </row>
    <row r="8" spans="1:23" ht="15" hidden="1" customHeight="1">
      <c r="A8" s="592"/>
      <c r="B8" s="593" t="str">
        <f>'KIB C'!B7</f>
        <v>Sub Unit Organisasi</v>
      </c>
      <c r="C8" s="593"/>
      <c r="D8" s="593"/>
      <c r="E8" s="593"/>
      <c r="F8" s="594" t="s">
        <v>1</v>
      </c>
      <c r="G8" s="595" t="str">
        <f>'KIB C'!G7</f>
        <v>PKM KEC. MATRAMAN</v>
      </c>
      <c r="H8" s="71"/>
      <c r="I8" s="596"/>
      <c r="J8" s="71"/>
      <c r="K8" s="71"/>
      <c r="L8" s="71"/>
      <c r="M8" s="71"/>
      <c r="N8" s="71"/>
      <c r="O8" s="71"/>
      <c r="P8" s="71"/>
      <c r="Q8" s="93"/>
      <c r="R8" s="71"/>
    </row>
    <row r="9" spans="1:23" ht="15" hidden="1" customHeight="1">
      <c r="A9" s="592"/>
      <c r="B9" s="593" t="str">
        <f>'KIB C'!B8</f>
        <v>U P B</v>
      </c>
      <c r="C9" s="593"/>
      <c r="D9" s="593"/>
      <c r="E9" s="593"/>
      <c r="F9" s="594" t="s">
        <v>1</v>
      </c>
      <c r="G9" s="595" t="str">
        <f>'KIB C'!G8</f>
        <v>PKM KEC. MATRAMAN</v>
      </c>
      <c r="H9" s="71"/>
      <c r="I9" s="596"/>
      <c r="J9" s="71"/>
      <c r="K9" s="71"/>
      <c r="L9" s="71"/>
      <c r="M9" s="71"/>
      <c r="N9" s="71"/>
      <c r="O9" s="71"/>
      <c r="P9" s="71"/>
      <c r="Q9" s="93"/>
      <c r="R9" s="71"/>
    </row>
    <row r="10" spans="1:23" ht="15" hidden="1" customHeight="1">
      <c r="A10" s="592"/>
      <c r="B10" s="593" t="str">
        <f>'KIB C'!B9</f>
        <v xml:space="preserve">NO. KODE LOKASI </v>
      </c>
      <c r="C10" s="593"/>
      <c r="D10" s="593"/>
      <c r="E10" s="593"/>
      <c r="F10" s="594" t="s">
        <v>1</v>
      </c>
      <c r="G10" s="595" t="str">
        <f>'KIB C'!G9</f>
        <v>11.09.05.07.01.09.57.00</v>
      </c>
      <c r="H10" s="71"/>
      <c r="I10" s="596"/>
      <c r="J10" s="71"/>
      <c r="K10" s="71"/>
      <c r="L10" s="71"/>
      <c r="M10" s="71"/>
      <c r="N10" s="71"/>
      <c r="O10" s="71"/>
      <c r="P10" s="71"/>
      <c r="Q10" s="93"/>
      <c r="R10" s="71"/>
    </row>
    <row r="11" spans="1:23" ht="6" hidden="1" customHeight="1"/>
    <row r="12" spans="1:23" ht="3" customHeight="1"/>
    <row r="13" spans="1:23" s="183" customFormat="1" ht="29.25" customHeight="1">
      <c r="A13" s="361"/>
      <c r="B13" s="2075" t="s">
        <v>10</v>
      </c>
      <c r="C13" s="2075"/>
      <c r="D13" s="2075"/>
      <c r="E13" s="2075"/>
      <c r="F13" s="2075"/>
      <c r="G13" s="2075" t="s">
        <v>11</v>
      </c>
      <c r="H13" s="2075"/>
      <c r="I13" s="2075"/>
      <c r="J13" s="2075" t="s">
        <v>15</v>
      </c>
      <c r="K13" s="2075" t="s">
        <v>13</v>
      </c>
      <c r="L13" s="2075" t="s">
        <v>700</v>
      </c>
      <c r="M13" s="2075" t="s">
        <v>701</v>
      </c>
      <c r="N13" s="2075" t="s">
        <v>16</v>
      </c>
      <c r="O13" s="2075" t="s">
        <v>702</v>
      </c>
      <c r="P13" s="2075" t="s">
        <v>12</v>
      </c>
      <c r="Q13" s="2075"/>
      <c r="R13" s="2075" t="s">
        <v>17</v>
      </c>
      <c r="S13" s="215"/>
      <c r="T13" s="2071" t="s">
        <v>1022</v>
      </c>
      <c r="U13" s="2071" t="s">
        <v>1023</v>
      </c>
      <c r="V13" s="2071" t="s">
        <v>732</v>
      </c>
      <c r="W13" s="2072" t="s">
        <v>1025</v>
      </c>
    </row>
    <row r="14" spans="1:23" s="183" customFormat="1" ht="29.25" customHeight="1">
      <c r="A14" s="361"/>
      <c r="B14" s="2075" t="s">
        <v>18</v>
      </c>
      <c r="C14" s="2075"/>
      <c r="D14" s="2075" t="s">
        <v>19</v>
      </c>
      <c r="E14" s="2075" t="s">
        <v>20</v>
      </c>
      <c r="F14" s="2075"/>
      <c r="G14" s="2075" t="s">
        <v>21</v>
      </c>
      <c r="H14" s="2075" t="s">
        <v>14</v>
      </c>
      <c r="I14" s="2075" t="s">
        <v>505</v>
      </c>
      <c r="J14" s="2075"/>
      <c r="K14" s="2075"/>
      <c r="L14" s="2075"/>
      <c r="M14" s="2075"/>
      <c r="N14" s="2075"/>
      <c r="O14" s="2075"/>
      <c r="P14" s="2075"/>
      <c r="Q14" s="2075"/>
      <c r="R14" s="2075"/>
      <c r="S14" s="215"/>
      <c r="T14" s="2071"/>
      <c r="U14" s="2071"/>
      <c r="V14" s="2071"/>
      <c r="W14" s="2073"/>
    </row>
    <row r="15" spans="1:23" s="183" customFormat="1" ht="29.25" customHeight="1">
      <c r="A15" s="361"/>
      <c r="B15" s="2075"/>
      <c r="C15" s="2075"/>
      <c r="D15" s="2075"/>
      <c r="E15" s="2075"/>
      <c r="F15" s="2075"/>
      <c r="G15" s="2075"/>
      <c r="H15" s="2075"/>
      <c r="I15" s="2075"/>
      <c r="J15" s="2075"/>
      <c r="K15" s="2075"/>
      <c r="L15" s="2075"/>
      <c r="M15" s="2075"/>
      <c r="N15" s="2075"/>
      <c r="O15" s="2075"/>
      <c r="P15" s="530" t="s">
        <v>22</v>
      </c>
      <c r="Q15" s="597" t="s">
        <v>23</v>
      </c>
      <c r="R15" s="2075"/>
      <c r="S15" s="215"/>
      <c r="T15" s="2071"/>
      <c r="U15" s="2071"/>
      <c r="V15" s="2071"/>
      <c r="W15" s="2074"/>
    </row>
    <row r="16" spans="1:23" s="183" customFormat="1" ht="20.100000000000001" customHeight="1">
      <c r="A16" s="361"/>
      <c r="B16" s="2076" t="s">
        <v>24</v>
      </c>
      <c r="C16" s="2077"/>
      <c r="D16" s="598" t="s">
        <v>25</v>
      </c>
      <c r="E16" s="2076" t="s">
        <v>26</v>
      </c>
      <c r="F16" s="2077"/>
      <c r="G16" s="73" t="s">
        <v>27</v>
      </c>
      <c r="H16" s="73" t="s">
        <v>28</v>
      </c>
      <c r="I16" s="73" t="s">
        <v>29</v>
      </c>
      <c r="J16" s="73" t="s">
        <v>30</v>
      </c>
      <c r="K16" s="73" t="s">
        <v>31</v>
      </c>
      <c r="L16" s="73" t="s">
        <v>32</v>
      </c>
      <c r="M16" s="73" t="s">
        <v>33</v>
      </c>
      <c r="N16" s="73" t="s">
        <v>34</v>
      </c>
      <c r="O16" s="73" t="s">
        <v>35</v>
      </c>
      <c r="P16" s="73" t="s">
        <v>36</v>
      </c>
      <c r="Q16" s="89" t="s">
        <v>37</v>
      </c>
      <c r="R16" s="73" t="s">
        <v>38</v>
      </c>
      <c r="S16" s="215"/>
      <c r="T16" s="365"/>
      <c r="U16" s="365"/>
      <c r="V16" s="365"/>
      <c r="W16" s="599"/>
    </row>
    <row r="17" spans="1:23" s="183" customFormat="1" ht="12.75" customHeight="1">
      <c r="A17" s="361"/>
      <c r="B17" s="2076"/>
      <c r="C17" s="2083"/>
      <c r="D17" s="2083"/>
      <c r="E17" s="2083"/>
      <c r="F17" s="2083"/>
      <c r="G17" s="2083"/>
      <c r="H17" s="2083"/>
      <c r="I17" s="2083"/>
      <c r="J17" s="2083"/>
      <c r="K17" s="2083"/>
      <c r="L17" s="2083"/>
      <c r="M17" s="2083"/>
      <c r="N17" s="2083"/>
      <c r="O17" s="2083"/>
      <c r="P17" s="2083"/>
      <c r="Q17" s="2083"/>
      <c r="R17" s="2077"/>
      <c r="S17" s="215"/>
      <c r="T17" s="600"/>
      <c r="U17" s="601"/>
      <c r="V17" s="602"/>
      <c r="W17" s="599"/>
    </row>
    <row r="18" spans="1:23" s="319" customFormat="1" ht="20.100000000000001" customHeight="1">
      <c r="A18" s="361"/>
      <c r="B18" s="2081">
        <v>1</v>
      </c>
      <c r="C18" s="2098"/>
      <c r="D18" s="354" t="s">
        <v>311</v>
      </c>
      <c r="E18" s="468" t="s">
        <v>47</v>
      </c>
      <c r="F18" s="469"/>
      <c r="G18" s="470" t="s">
        <v>312</v>
      </c>
      <c r="H18" s="603" t="s">
        <v>313</v>
      </c>
      <c r="I18" s="471" t="s">
        <v>750</v>
      </c>
      <c r="J18" s="471" t="s">
        <v>314</v>
      </c>
      <c r="K18" s="471" t="s">
        <v>190</v>
      </c>
      <c r="L18" s="604">
        <v>1982</v>
      </c>
      <c r="M18" s="469" t="s">
        <v>315</v>
      </c>
      <c r="N18" s="469"/>
      <c r="O18" s="469" t="s">
        <v>242</v>
      </c>
      <c r="P18" s="583">
        <v>1</v>
      </c>
      <c r="Q18" s="473">
        <v>3000000</v>
      </c>
      <c r="R18" s="469"/>
      <c r="S18" s="308">
        <f t="shared" ref="S18:S32" si="0">Q18/P18</f>
        <v>3000000</v>
      </c>
      <c r="T18" s="354" t="s">
        <v>995</v>
      </c>
      <c r="U18" s="354">
        <v>1</v>
      </c>
      <c r="V18" s="354"/>
      <c r="W18" s="276">
        <f>P18-U18</f>
        <v>0</v>
      </c>
    </row>
    <row r="19" spans="1:23" s="319" customFormat="1" ht="20.100000000000001" customHeight="1">
      <c r="A19" s="361"/>
      <c r="B19" s="2066">
        <v>2</v>
      </c>
      <c r="C19" s="2067"/>
      <c r="D19" s="310" t="s">
        <v>768</v>
      </c>
      <c r="E19" s="311" t="s">
        <v>47</v>
      </c>
      <c r="F19" s="312"/>
      <c r="G19" s="313" t="s">
        <v>769</v>
      </c>
      <c r="H19" s="317" t="s">
        <v>770</v>
      </c>
      <c r="I19" s="314" t="s">
        <v>43</v>
      </c>
      <c r="J19" s="314" t="s">
        <v>43</v>
      </c>
      <c r="K19" s="314" t="s">
        <v>190</v>
      </c>
      <c r="L19" s="322">
        <v>1984</v>
      </c>
      <c r="M19" s="312"/>
      <c r="N19" s="312"/>
      <c r="O19" s="312" t="s">
        <v>45</v>
      </c>
      <c r="P19" s="367">
        <v>1</v>
      </c>
      <c r="Q19" s="316">
        <v>450000</v>
      </c>
      <c r="R19" s="312"/>
      <c r="S19" s="308">
        <f t="shared" si="0"/>
        <v>450000</v>
      </c>
      <c r="T19" s="310" t="s">
        <v>1019</v>
      </c>
      <c r="U19" s="310">
        <v>1</v>
      </c>
      <c r="V19" s="310"/>
      <c r="W19" s="276">
        <f t="shared" ref="W19:W32" si="1">P19-U19</f>
        <v>0</v>
      </c>
    </row>
    <row r="20" spans="1:23" s="371" customFormat="1" ht="20.100000000000001" customHeight="1">
      <c r="A20" s="361"/>
      <c r="B20" s="2088">
        <v>3</v>
      </c>
      <c r="C20" s="2089"/>
      <c r="D20" s="373" t="s">
        <v>175</v>
      </c>
      <c r="E20" s="605" t="s">
        <v>75</v>
      </c>
      <c r="F20" s="606"/>
      <c r="G20" s="607" t="s">
        <v>176</v>
      </c>
      <c r="H20" s="608" t="s">
        <v>767</v>
      </c>
      <c r="I20" s="608" t="s">
        <v>43</v>
      </c>
      <c r="J20" s="608" t="s">
        <v>43</v>
      </c>
      <c r="K20" s="608" t="s">
        <v>190</v>
      </c>
      <c r="L20" s="609">
        <v>1986</v>
      </c>
      <c r="M20" s="606" t="s">
        <v>43</v>
      </c>
      <c r="N20" s="606"/>
      <c r="O20" s="606" t="s">
        <v>345</v>
      </c>
      <c r="P20" s="581">
        <v>1</v>
      </c>
      <c r="Q20" s="610">
        <v>3000000</v>
      </c>
      <c r="R20" s="606"/>
      <c r="S20" s="372">
        <f t="shared" si="0"/>
        <v>3000000</v>
      </c>
      <c r="T20" s="373" t="s">
        <v>1024</v>
      </c>
      <c r="U20" s="373">
        <v>1</v>
      </c>
      <c r="V20" s="373"/>
      <c r="W20" s="276">
        <f t="shared" si="1"/>
        <v>0</v>
      </c>
    </row>
    <row r="21" spans="1:23" s="371" customFormat="1" ht="20.100000000000001" customHeight="1">
      <c r="A21" s="361"/>
      <c r="B21" s="2088">
        <v>4</v>
      </c>
      <c r="C21" s="2089"/>
      <c r="D21" s="373" t="s">
        <v>274</v>
      </c>
      <c r="E21" s="605" t="s">
        <v>55</v>
      </c>
      <c r="F21" s="606"/>
      <c r="G21" s="607" t="s">
        <v>275</v>
      </c>
      <c r="H21" s="611" t="s">
        <v>765</v>
      </c>
      <c r="I21" s="608" t="s">
        <v>43</v>
      </c>
      <c r="J21" s="608" t="s">
        <v>85</v>
      </c>
      <c r="K21" s="608" t="s">
        <v>190</v>
      </c>
      <c r="L21" s="609">
        <v>1987</v>
      </c>
      <c r="M21" s="606" t="s">
        <v>43</v>
      </c>
      <c r="N21" s="606"/>
      <c r="O21" s="606" t="s">
        <v>345</v>
      </c>
      <c r="P21" s="581">
        <v>2</v>
      </c>
      <c r="Q21" s="610">
        <v>800000</v>
      </c>
      <c r="R21" s="611"/>
      <c r="S21" s="372">
        <f t="shared" si="0"/>
        <v>400000</v>
      </c>
      <c r="T21" s="373" t="s">
        <v>1024</v>
      </c>
      <c r="U21" s="373">
        <v>2</v>
      </c>
      <c r="V21" s="373"/>
      <c r="W21" s="276">
        <f t="shared" si="1"/>
        <v>0</v>
      </c>
    </row>
    <row r="22" spans="1:23" s="371" customFormat="1" ht="20.100000000000001" customHeight="1">
      <c r="A22" s="361"/>
      <c r="B22" s="2088">
        <v>5</v>
      </c>
      <c r="C22" s="2089"/>
      <c r="D22" s="373" t="s">
        <v>316</v>
      </c>
      <c r="E22" s="605" t="s">
        <v>47</v>
      </c>
      <c r="F22" s="606"/>
      <c r="G22" s="607" t="s">
        <v>317</v>
      </c>
      <c r="H22" s="608" t="s">
        <v>766</v>
      </c>
      <c r="I22" s="608" t="s">
        <v>43</v>
      </c>
      <c r="J22" s="608" t="s">
        <v>43</v>
      </c>
      <c r="K22" s="608" t="s">
        <v>190</v>
      </c>
      <c r="L22" s="609">
        <v>1987</v>
      </c>
      <c r="M22" s="606" t="s">
        <v>43</v>
      </c>
      <c r="N22" s="606"/>
      <c r="O22" s="606" t="s">
        <v>345</v>
      </c>
      <c r="P22" s="581">
        <v>1</v>
      </c>
      <c r="Q22" s="610">
        <v>2000000</v>
      </c>
      <c r="R22" s="606"/>
      <c r="S22" s="372">
        <f t="shared" si="0"/>
        <v>2000000</v>
      </c>
      <c r="T22" s="373" t="s">
        <v>1024</v>
      </c>
      <c r="U22" s="373">
        <v>1</v>
      </c>
      <c r="V22" s="373"/>
      <c r="W22" s="276">
        <f t="shared" si="1"/>
        <v>0</v>
      </c>
    </row>
    <row r="23" spans="1:23" s="183" customFormat="1" ht="20.100000000000001" customHeight="1">
      <c r="A23" s="361"/>
      <c r="B23" s="2066">
        <v>6</v>
      </c>
      <c r="C23" s="2067"/>
      <c r="D23" s="310" t="s">
        <v>318</v>
      </c>
      <c r="E23" s="311" t="s">
        <v>67</v>
      </c>
      <c r="F23" s="312"/>
      <c r="G23" s="313" t="s">
        <v>319</v>
      </c>
      <c r="H23" s="314" t="s">
        <v>320</v>
      </c>
      <c r="I23" s="314" t="s">
        <v>43</v>
      </c>
      <c r="J23" s="314" t="s">
        <v>197</v>
      </c>
      <c r="K23" s="314" t="s">
        <v>186</v>
      </c>
      <c r="L23" s="322">
        <v>1990</v>
      </c>
      <c r="M23" s="312" t="s">
        <v>43</v>
      </c>
      <c r="N23" s="312"/>
      <c r="O23" s="312" t="s">
        <v>45</v>
      </c>
      <c r="P23" s="367">
        <v>3</v>
      </c>
      <c r="Q23" s="316">
        <v>750000</v>
      </c>
      <c r="R23" s="203"/>
      <c r="S23" s="215">
        <f t="shared" si="0"/>
        <v>250000</v>
      </c>
      <c r="T23" s="310" t="s">
        <v>930</v>
      </c>
      <c r="U23" s="310">
        <v>3</v>
      </c>
      <c r="V23" s="310"/>
      <c r="W23" s="276">
        <f t="shared" si="1"/>
        <v>0</v>
      </c>
    </row>
    <row r="24" spans="1:23" s="319" customFormat="1" ht="20.100000000000001" customHeight="1">
      <c r="B24" s="2066">
        <v>7</v>
      </c>
      <c r="C24" s="2067"/>
      <c r="D24" s="310" t="s">
        <v>318</v>
      </c>
      <c r="E24" s="311" t="s">
        <v>306</v>
      </c>
      <c r="F24" s="312"/>
      <c r="G24" s="313" t="s">
        <v>319</v>
      </c>
      <c r="H24" s="314" t="s">
        <v>757</v>
      </c>
      <c r="I24" s="314" t="s">
        <v>43</v>
      </c>
      <c r="J24" s="314" t="s">
        <v>197</v>
      </c>
      <c r="K24" s="314" t="s">
        <v>186</v>
      </c>
      <c r="L24" s="322">
        <v>1990</v>
      </c>
      <c r="M24" s="312" t="s">
        <v>43</v>
      </c>
      <c r="N24" s="312"/>
      <c r="O24" s="312" t="s">
        <v>45</v>
      </c>
      <c r="P24" s="367">
        <v>3</v>
      </c>
      <c r="Q24" s="316">
        <v>750000</v>
      </c>
      <c r="R24" s="317"/>
      <c r="S24" s="308">
        <f t="shared" si="0"/>
        <v>250000</v>
      </c>
      <c r="T24" s="310" t="s">
        <v>1038</v>
      </c>
      <c r="U24" s="310">
        <v>3</v>
      </c>
      <c r="V24" s="310"/>
      <c r="W24" s="276">
        <f t="shared" si="1"/>
        <v>0</v>
      </c>
    </row>
    <row r="25" spans="1:23" s="371" customFormat="1" ht="20.100000000000001" customHeight="1">
      <c r="B25" s="2088">
        <v>8</v>
      </c>
      <c r="C25" s="2089"/>
      <c r="D25" s="373" t="s">
        <v>318</v>
      </c>
      <c r="E25" s="605" t="s">
        <v>758</v>
      </c>
      <c r="F25" s="606"/>
      <c r="G25" s="607" t="s">
        <v>319</v>
      </c>
      <c r="H25" s="608" t="s">
        <v>759</v>
      </c>
      <c r="I25" s="608" t="s">
        <v>43</v>
      </c>
      <c r="J25" s="608" t="s">
        <v>197</v>
      </c>
      <c r="K25" s="608" t="s">
        <v>186</v>
      </c>
      <c r="L25" s="609">
        <v>1990</v>
      </c>
      <c r="M25" s="606" t="s">
        <v>43</v>
      </c>
      <c r="N25" s="606"/>
      <c r="O25" s="606" t="s">
        <v>45</v>
      </c>
      <c r="P25" s="581">
        <v>3</v>
      </c>
      <c r="Q25" s="610">
        <v>750000</v>
      </c>
      <c r="R25" s="611"/>
      <c r="S25" s="372">
        <f t="shared" si="0"/>
        <v>250000</v>
      </c>
      <c r="T25" s="373" t="s">
        <v>1090</v>
      </c>
      <c r="U25" s="373">
        <v>3</v>
      </c>
      <c r="V25" s="373"/>
      <c r="W25" s="276">
        <f t="shared" si="1"/>
        <v>0</v>
      </c>
    </row>
    <row r="26" spans="1:23" s="183" customFormat="1" ht="20.100000000000001" customHeight="1">
      <c r="A26" s="361"/>
      <c r="B26" s="2066">
        <v>9</v>
      </c>
      <c r="C26" s="2067"/>
      <c r="D26" s="312" t="s">
        <v>318</v>
      </c>
      <c r="E26" s="311" t="s">
        <v>760</v>
      </c>
      <c r="F26" s="312"/>
      <c r="G26" s="313" t="s">
        <v>319</v>
      </c>
      <c r="H26" s="314" t="s">
        <v>320</v>
      </c>
      <c r="I26" s="314" t="s">
        <v>43</v>
      </c>
      <c r="J26" s="314" t="s">
        <v>197</v>
      </c>
      <c r="K26" s="314" t="s">
        <v>186</v>
      </c>
      <c r="L26" s="315">
        <v>1990</v>
      </c>
      <c r="M26" s="312" t="s">
        <v>43</v>
      </c>
      <c r="N26" s="312"/>
      <c r="O26" s="312" t="s">
        <v>45</v>
      </c>
      <c r="P26" s="367">
        <v>2</v>
      </c>
      <c r="Q26" s="316">
        <v>500000</v>
      </c>
      <c r="R26" s="203"/>
      <c r="S26" s="215">
        <f t="shared" si="0"/>
        <v>250000</v>
      </c>
      <c r="T26" s="310" t="s">
        <v>932</v>
      </c>
      <c r="U26" s="310">
        <v>2</v>
      </c>
      <c r="V26" s="310"/>
      <c r="W26" s="276">
        <f t="shared" si="1"/>
        <v>0</v>
      </c>
    </row>
    <row r="27" spans="1:23" s="183" customFormat="1" ht="20.100000000000001" customHeight="1">
      <c r="A27" s="361"/>
      <c r="B27" s="2085">
        <v>10</v>
      </c>
      <c r="C27" s="2087"/>
      <c r="D27" s="340" t="s">
        <v>318</v>
      </c>
      <c r="E27" s="339" t="s">
        <v>221</v>
      </c>
      <c r="F27" s="340"/>
      <c r="G27" s="341" t="s">
        <v>319</v>
      </c>
      <c r="H27" s="342" t="s">
        <v>42</v>
      </c>
      <c r="I27" s="342" t="s">
        <v>43</v>
      </c>
      <c r="J27" s="342" t="s">
        <v>85</v>
      </c>
      <c r="K27" s="342" t="s">
        <v>190</v>
      </c>
      <c r="L27" s="343">
        <v>1990</v>
      </c>
      <c r="M27" s="340" t="s">
        <v>43</v>
      </c>
      <c r="N27" s="340"/>
      <c r="O27" s="340" t="s">
        <v>45</v>
      </c>
      <c r="P27" s="582">
        <v>1</v>
      </c>
      <c r="Q27" s="344">
        <v>400000</v>
      </c>
      <c r="R27" s="202"/>
      <c r="S27" s="215">
        <f t="shared" si="0"/>
        <v>400000</v>
      </c>
      <c r="T27" s="338" t="s">
        <v>933</v>
      </c>
      <c r="U27" s="338">
        <v>2</v>
      </c>
      <c r="V27" s="338" t="s">
        <v>934</v>
      </c>
      <c r="W27" s="276">
        <f t="shared" si="1"/>
        <v>-1</v>
      </c>
    </row>
    <row r="28" spans="1:23" s="329" customFormat="1" ht="20.100000000000001" customHeight="1">
      <c r="A28" s="361"/>
      <c r="B28" s="2085">
        <v>11</v>
      </c>
      <c r="C28" s="2087"/>
      <c r="D28" s="340" t="s">
        <v>318</v>
      </c>
      <c r="E28" s="339" t="s">
        <v>287</v>
      </c>
      <c r="F28" s="340"/>
      <c r="G28" s="341" t="s">
        <v>319</v>
      </c>
      <c r="H28" s="342" t="s">
        <v>42</v>
      </c>
      <c r="I28" s="342" t="s">
        <v>43</v>
      </c>
      <c r="J28" s="342" t="s">
        <v>197</v>
      </c>
      <c r="K28" s="342" t="s">
        <v>186</v>
      </c>
      <c r="L28" s="343">
        <v>1990</v>
      </c>
      <c r="M28" s="340" t="s">
        <v>43</v>
      </c>
      <c r="N28" s="340"/>
      <c r="O28" s="340" t="s">
        <v>45</v>
      </c>
      <c r="P28" s="582">
        <v>1</v>
      </c>
      <c r="Q28" s="344">
        <v>200000</v>
      </c>
      <c r="R28" s="340"/>
      <c r="S28" s="299">
        <f t="shared" si="0"/>
        <v>200000</v>
      </c>
      <c r="T28" s="338" t="s">
        <v>1018</v>
      </c>
      <c r="U28" s="338">
        <v>2</v>
      </c>
      <c r="V28" s="338"/>
      <c r="W28" s="276">
        <f t="shared" si="1"/>
        <v>-1</v>
      </c>
    </row>
    <row r="29" spans="1:23" s="183" customFormat="1" ht="20.100000000000001" customHeight="1">
      <c r="A29" s="361"/>
      <c r="B29" s="2092">
        <v>12</v>
      </c>
      <c r="C29" s="2112"/>
      <c r="D29" s="476" t="s">
        <v>266</v>
      </c>
      <c r="E29" s="475" t="s">
        <v>75</v>
      </c>
      <c r="F29" s="476"/>
      <c r="G29" s="477" t="s">
        <v>267</v>
      </c>
      <c r="H29" s="478" t="s">
        <v>321</v>
      </c>
      <c r="I29" s="478" t="s">
        <v>43</v>
      </c>
      <c r="J29" s="478" t="s">
        <v>197</v>
      </c>
      <c r="K29" s="478" t="s">
        <v>186</v>
      </c>
      <c r="L29" s="479">
        <v>1990</v>
      </c>
      <c r="M29" s="476" t="s">
        <v>43</v>
      </c>
      <c r="N29" s="476"/>
      <c r="O29" s="476" t="s">
        <v>45</v>
      </c>
      <c r="P29" s="585">
        <v>1</v>
      </c>
      <c r="Q29" s="480">
        <v>300000</v>
      </c>
      <c r="R29" s="202"/>
      <c r="S29" s="215">
        <f t="shared" si="0"/>
        <v>300000</v>
      </c>
      <c r="T29" s="612" t="s">
        <v>919</v>
      </c>
      <c r="U29" s="474">
        <v>3</v>
      </c>
      <c r="V29" s="197"/>
      <c r="W29" s="276">
        <f t="shared" si="1"/>
        <v>-2</v>
      </c>
    </row>
    <row r="30" spans="1:23" s="183" customFormat="1" ht="20.100000000000001" customHeight="1">
      <c r="A30" s="361"/>
      <c r="B30" s="2066">
        <v>13</v>
      </c>
      <c r="C30" s="2067"/>
      <c r="D30" s="312" t="s">
        <v>266</v>
      </c>
      <c r="E30" s="311" t="s">
        <v>306</v>
      </c>
      <c r="F30" s="312"/>
      <c r="G30" s="313" t="s">
        <v>267</v>
      </c>
      <c r="H30" s="314" t="s">
        <v>761</v>
      </c>
      <c r="I30" s="314" t="s">
        <v>43</v>
      </c>
      <c r="J30" s="314" t="s">
        <v>197</v>
      </c>
      <c r="K30" s="314" t="s">
        <v>186</v>
      </c>
      <c r="L30" s="315">
        <v>1990</v>
      </c>
      <c r="M30" s="312" t="s">
        <v>43</v>
      </c>
      <c r="N30" s="312"/>
      <c r="O30" s="312" t="s">
        <v>45</v>
      </c>
      <c r="P30" s="367">
        <v>3</v>
      </c>
      <c r="Q30" s="316">
        <v>900000</v>
      </c>
      <c r="R30" s="203"/>
      <c r="S30" s="215">
        <f t="shared" si="0"/>
        <v>300000</v>
      </c>
      <c r="T30" s="321" t="s">
        <v>920</v>
      </c>
      <c r="U30" s="310">
        <v>3</v>
      </c>
      <c r="V30" s="310" t="s">
        <v>935</v>
      </c>
      <c r="W30" s="276">
        <f t="shared" si="1"/>
        <v>0</v>
      </c>
    </row>
    <row r="31" spans="1:23" s="183" customFormat="1" ht="20.100000000000001" customHeight="1">
      <c r="A31" s="361"/>
      <c r="B31" s="2085">
        <v>14</v>
      </c>
      <c r="C31" s="2087"/>
      <c r="D31" s="340" t="s">
        <v>266</v>
      </c>
      <c r="E31" s="339" t="s">
        <v>99</v>
      </c>
      <c r="F31" s="340"/>
      <c r="G31" s="341" t="s">
        <v>267</v>
      </c>
      <c r="H31" s="342" t="s">
        <v>762</v>
      </c>
      <c r="I31" s="342" t="s">
        <v>43</v>
      </c>
      <c r="J31" s="342" t="s">
        <v>197</v>
      </c>
      <c r="K31" s="342" t="s">
        <v>190</v>
      </c>
      <c r="L31" s="343">
        <v>1990</v>
      </c>
      <c r="M31" s="340" t="s">
        <v>43</v>
      </c>
      <c r="N31" s="340"/>
      <c r="O31" s="340" t="s">
        <v>45</v>
      </c>
      <c r="P31" s="582">
        <v>1</v>
      </c>
      <c r="Q31" s="344">
        <v>300000</v>
      </c>
      <c r="R31" s="202"/>
      <c r="S31" s="215">
        <f t="shared" si="0"/>
        <v>300000</v>
      </c>
      <c r="T31" s="613" t="s">
        <v>921</v>
      </c>
      <c r="U31" s="338">
        <v>3</v>
      </c>
      <c r="V31" s="338" t="s">
        <v>936</v>
      </c>
      <c r="W31" s="276">
        <f t="shared" si="1"/>
        <v>-2</v>
      </c>
    </row>
    <row r="32" spans="1:23" s="183" customFormat="1" ht="20.100000000000001" customHeight="1">
      <c r="A32" s="361"/>
      <c r="B32" s="2090">
        <v>15</v>
      </c>
      <c r="C32" s="2094"/>
      <c r="D32" s="380" t="s">
        <v>266</v>
      </c>
      <c r="E32" s="481" t="s">
        <v>161</v>
      </c>
      <c r="F32" s="381"/>
      <c r="G32" s="482" t="s">
        <v>267</v>
      </c>
      <c r="H32" s="614" t="s">
        <v>763</v>
      </c>
      <c r="I32" s="483" t="s">
        <v>43</v>
      </c>
      <c r="J32" s="483" t="s">
        <v>197</v>
      </c>
      <c r="K32" s="483" t="s">
        <v>190</v>
      </c>
      <c r="L32" s="484">
        <v>1990</v>
      </c>
      <c r="M32" s="381" t="s">
        <v>43</v>
      </c>
      <c r="N32" s="381"/>
      <c r="O32" s="381" t="s">
        <v>45</v>
      </c>
      <c r="P32" s="580">
        <v>1</v>
      </c>
      <c r="Q32" s="485">
        <v>200000</v>
      </c>
      <c r="R32" s="209"/>
      <c r="S32" s="215">
        <f t="shared" si="0"/>
        <v>200000</v>
      </c>
      <c r="T32" s="380" t="s">
        <v>922</v>
      </c>
      <c r="U32" s="310">
        <v>1</v>
      </c>
      <c r="V32" s="207"/>
      <c r="W32" s="506">
        <f t="shared" si="1"/>
        <v>0</v>
      </c>
    </row>
    <row r="33" spans="1:23" s="196" customFormat="1" ht="20.100000000000001" customHeight="1">
      <c r="A33" s="362"/>
      <c r="B33" s="193"/>
      <c r="C33" s="193"/>
      <c r="G33" s="218"/>
      <c r="H33" s="220"/>
      <c r="I33" s="220"/>
      <c r="J33" s="220"/>
      <c r="K33" s="220"/>
      <c r="L33" s="221"/>
      <c r="P33" s="615">
        <f>SUM(P18:P32)</f>
        <v>25</v>
      </c>
      <c r="Q33" s="616">
        <f>SUM(Q18:Q32)</f>
        <v>14300000</v>
      </c>
      <c r="S33" s="282"/>
      <c r="U33" s="365">
        <f>SUM(U18:U32)</f>
        <v>31</v>
      </c>
      <c r="W33" s="507">
        <f>P33-U33</f>
        <v>-6</v>
      </c>
    </row>
    <row r="34" spans="1:23" s="196" customFormat="1" ht="20.100000000000001" customHeight="1">
      <c r="A34" s="362"/>
      <c r="B34" s="193"/>
      <c r="C34" s="193"/>
      <c r="G34" s="218"/>
      <c r="H34" s="220"/>
      <c r="I34" s="220"/>
      <c r="J34" s="220"/>
      <c r="K34" s="220"/>
      <c r="L34" s="221"/>
      <c r="P34" s="193"/>
      <c r="Q34" s="256"/>
      <c r="S34" s="282"/>
      <c r="W34" s="362"/>
    </row>
    <row r="35" spans="1:23" s="183" customFormat="1" ht="29.25" customHeight="1">
      <c r="A35" s="361"/>
      <c r="B35" s="2075" t="s">
        <v>10</v>
      </c>
      <c r="C35" s="2075"/>
      <c r="D35" s="2075"/>
      <c r="E35" s="2075"/>
      <c r="F35" s="2075"/>
      <c r="G35" s="2075" t="s">
        <v>11</v>
      </c>
      <c r="H35" s="2075"/>
      <c r="I35" s="2075"/>
      <c r="J35" s="2075" t="s">
        <v>15</v>
      </c>
      <c r="K35" s="2075" t="s">
        <v>13</v>
      </c>
      <c r="L35" s="2075" t="s">
        <v>700</v>
      </c>
      <c r="M35" s="2075" t="s">
        <v>701</v>
      </c>
      <c r="N35" s="2075" t="s">
        <v>16</v>
      </c>
      <c r="O35" s="2075" t="s">
        <v>702</v>
      </c>
      <c r="P35" s="2075" t="s">
        <v>12</v>
      </c>
      <c r="Q35" s="2075"/>
      <c r="R35" s="2075" t="s">
        <v>17</v>
      </c>
      <c r="S35" s="215"/>
      <c r="T35" s="2071" t="s">
        <v>1022</v>
      </c>
      <c r="U35" s="2071" t="s">
        <v>1023</v>
      </c>
      <c r="V35" s="2071" t="s">
        <v>732</v>
      </c>
      <c r="W35" s="2072" t="s">
        <v>1025</v>
      </c>
    </row>
    <row r="36" spans="1:23" s="183" customFormat="1" ht="29.25" customHeight="1">
      <c r="A36" s="361"/>
      <c r="B36" s="2075" t="s">
        <v>18</v>
      </c>
      <c r="C36" s="2075"/>
      <c r="D36" s="2075" t="s">
        <v>19</v>
      </c>
      <c r="E36" s="2075" t="s">
        <v>20</v>
      </c>
      <c r="F36" s="2075"/>
      <c r="G36" s="2075" t="s">
        <v>21</v>
      </c>
      <c r="H36" s="2075" t="s">
        <v>14</v>
      </c>
      <c r="I36" s="2075" t="s">
        <v>505</v>
      </c>
      <c r="J36" s="2075"/>
      <c r="K36" s="2075"/>
      <c r="L36" s="2075"/>
      <c r="M36" s="2075"/>
      <c r="N36" s="2075"/>
      <c r="O36" s="2075"/>
      <c r="P36" s="2075"/>
      <c r="Q36" s="2075"/>
      <c r="R36" s="2075"/>
      <c r="S36" s="215"/>
      <c r="T36" s="2071"/>
      <c r="U36" s="2071"/>
      <c r="V36" s="2071"/>
      <c r="W36" s="2073"/>
    </row>
    <row r="37" spans="1:23" s="183" customFormat="1" ht="29.25" customHeight="1">
      <c r="A37" s="361"/>
      <c r="B37" s="2075"/>
      <c r="C37" s="2075"/>
      <c r="D37" s="2075"/>
      <c r="E37" s="2075"/>
      <c r="F37" s="2075"/>
      <c r="G37" s="2075"/>
      <c r="H37" s="2075"/>
      <c r="I37" s="2075"/>
      <c r="J37" s="2075"/>
      <c r="K37" s="2075"/>
      <c r="L37" s="2075"/>
      <c r="M37" s="2075"/>
      <c r="N37" s="2075"/>
      <c r="O37" s="2075"/>
      <c r="P37" s="530" t="s">
        <v>22</v>
      </c>
      <c r="Q37" s="597" t="s">
        <v>23</v>
      </c>
      <c r="R37" s="2075"/>
      <c r="S37" s="215"/>
      <c r="T37" s="2071"/>
      <c r="U37" s="2071"/>
      <c r="V37" s="2071"/>
      <c r="W37" s="2074"/>
    </row>
    <row r="38" spans="1:23" s="183" customFormat="1" ht="20.100000000000001" customHeight="1">
      <c r="A38" s="361"/>
      <c r="B38" s="2076" t="s">
        <v>24</v>
      </c>
      <c r="C38" s="2077"/>
      <c r="D38" s="598" t="s">
        <v>25</v>
      </c>
      <c r="E38" s="2076" t="s">
        <v>26</v>
      </c>
      <c r="F38" s="2077"/>
      <c r="G38" s="73" t="s">
        <v>27</v>
      </c>
      <c r="H38" s="73" t="s">
        <v>28</v>
      </c>
      <c r="I38" s="73" t="s">
        <v>29</v>
      </c>
      <c r="J38" s="73" t="s">
        <v>30</v>
      </c>
      <c r="K38" s="73" t="s">
        <v>31</v>
      </c>
      <c r="L38" s="73" t="s">
        <v>32</v>
      </c>
      <c r="M38" s="73" t="s">
        <v>33</v>
      </c>
      <c r="N38" s="73" t="s">
        <v>34</v>
      </c>
      <c r="O38" s="73" t="s">
        <v>35</v>
      </c>
      <c r="P38" s="73" t="s">
        <v>36</v>
      </c>
      <c r="Q38" s="89" t="s">
        <v>37</v>
      </c>
      <c r="R38" s="73" t="s">
        <v>38</v>
      </c>
      <c r="S38" s="215"/>
      <c r="T38" s="365"/>
      <c r="U38" s="365"/>
      <c r="V38" s="365"/>
      <c r="W38" s="599"/>
    </row>
    <row r="39" spans="1:23" s="183" customFormat="1" ht="12.75" customHeight="1">
      <c r="A39" s="361"/>
      <c r="B39" s="2076"/>
      <c r="C39" s="2083"/>
      <c r="D39" s="2083"/>
      <c r="E39" s="2083"/>
      <c r="F39" s="2083"/>
      <c r="G39" s="2083"/>
      <c r="H39" s="2083"/>
      <c r="I39" s="2083"/>
      <c r="J39" s="2083"/>
      <c r="K39" s="2083"/>
      <c r="L39" s="2083"/>
      <c r="M39" s="2083"/>
      <c r="N39" s="2083"/>
      <c r="O39" s="2083"/>
      <c r="P39" s="2083"/>
      <c r="Q39" s="2083"/>
      <c r="R39" s="2077"/>
      <c r="S39" s="215"/>
      <c r="T39" s="600"/>
      <c r="U39" s="601"/>
      <c r="V39" s="602"/>
      <c r="W39" s="599"/>
    </row>
    <row r="40" spans="1:23" s="319" customFormat="1" ht="20.100000000000001" customHeight="1">
      <c r="B40" s="2081">
        <v>16</v>
      </c>
      <c r="C40" s="2082"/>
      <c r="D40" s="354" t="s">
        <v>266</v>
      </c>
      <c r="E40" s="468" t="s">
        <v>322</v>
      </c>
      <c r="F40" s="469"/>
      <c r="G40" s="470" t="s">
        <v>267</v>
      </c>
      <c r="H40" s="471" t="s">
        <v>321</v>
      </c>
      <c r="I40" s="471" t="s">
        <v>43</v>
      </c>
      <c r="J40" s="471" t="s">
        <v>197</v>
      </c>
      <c r="K40" s="471" t="s">
        <v>190</v>
      </c>
      <c r="L40" s="472">
        <v>1990</v>
      </c>
      <c r="M40" s="469" t="s">
        <v>43</v>
      </c>
      <c r="N40" s="469"/>
      <c r="O40" s="469" t="s">
        <v>45</v>
      </c>
      <c r="P40" s="583">
        <v>2</v>
      </c>
      <c r="Q40" s="473">
        <v>600000</v>
      </c>
      <c r="R40" s="603"/>
      <c r="S40" s="308">
        <f>Q40/P40</f>
        <v>300000</v>
      </c>
      <c r="T40" s="489" t="s">
        <v>1037</v>
      </c>
      <c r="U40" s="490">
        <v>2</v>
      </c>
      <c r="W40" s="276">
        <f>P40-U40</f>
        <v>0</v>
      </c>
    </row>
    <row r="41" spans="1:23" s="329" customFormat="1" ht="20.100000000000001" customHeight="1">
      <c r="A41" s="361"/>
      <c r="B41" s="2085">
        <v>17</v>
      </c>
      <c r="C41" s="2086"/>
      <c r="D41" s="338" t="s">
        <v>266</v>
      </c>
      <c r="E41" s="339" t="s">
        <v>323</v>
      </c>
      <c r="F41" s="340"/>
      <c r="G41" s="341" t="s">
        <v>267</v>
      </c>
      <c r="H41" s="342" t="s">
        <v>324</v>
      </c>
      <c r="I41" s="342" t="s">
        <v>43</v>
      </c>
      <c r="J41" s="342" t="s">
        <v>197</v>
      </c>
      <c r="K41" s="342" t="s">
        <v>190</v>
      </c>
      <c r="L41" s="343">
        <v>1990</v>
      </c>
      <c r="M41" s="340" t="s">
        <v>43</v>
      </c>
      <c r="N41" s="340"/>
      <c r="O41" s="340" t="s">
        <v>45</v>
      </c>
      <c r="P41" s="582">
        <v>2</v>
      </c>
      <c r="Q41" s="344">
        <v>600000</v>
      </c>
      <c r="R41" s="337"/>
      <c r="S41" s="299">
        <f t="shared" ref="S41:S63" si="2">Q41/P41</f>
        <v>300000</v>
      </c>
      <c r="T41" s="617" t="s">
        <v>998</v>
      </c>
      <c r="U41" s="467">
        <v>4</v>
      </c>
      <c r="W41" s="276">
        <f t="shared" ref="W41:W63" si="3">P41-U41</f>
        <v>-2</v>
      </c>
    </row>
    <row r="42" spans="1:23" s="371" customFormat="1" ht="20.100000000000001" customHeight="1">
      <c r="B42" s="2088">
        <v>18</v>
      </c>
      <c r="C42" s="2097"/>
      <c r="D42" s="373" t="s">
        <v>266</v>
      </c>
      <c r="E42" s="605" t="s">
        <v>287</v>
      </c>
      <c r="F42" s="606"/>
      <c r="G42" s="607" t="s">
        <v>267</v>
      </c>
      <c r="H42" s="608" t="s">
        <v>325</v>
      </c>
      <c r="I42" s="608" t="s">
        <v>43</v>
      </c>
      <c r="J42" s="608" t="s">
        <v>197</v>
      </c>
      <c r="K42" s="608" t="s">
        <v>190</v>
      </c>
      <c r="L42" s="618">
        <v>1990</v>
      </c>
      <c r="M42" s="606" t="s">
        <v>43</v>
      </c>
      <c r="N42" s="606"/>
      <c r="O42" s="606" t="s">
        <v>242</v>
      </c>
      <c r="P42" s="581">
        <v>1</v>
      </c>
      <c r="Q42" s="610">
        <v>300000</v>
      </c>
      <c r="R42" s="606"/>
      <c r="S42" s="372">
        <f t="shared" si="2"/>
        <v>300000</v>
      </c>
      <c r="T42" s="619" t="s">
        <v>1024</v>
      </c>
      <c r="U42" s="620">
        <v>1</v>
      </c>
      <c r="W42" s="276">
        <f t="shared" si="3"/>
        <v>0</v>
      </c>
    </row>
    <row r="43" spans="1:23" s="183" customFormat="1" ht="20.100000000000001" customHeight="1">
      <c r="A43" s="361"/>
      <c r="B43" s="2066">
        <v>19</v>
      </c>
      <c r="C43" s="2084"/>
      <c r="D43" s="310" t="s">
        <v>266</v>
      </c>
      <c r="E43" s="311" t="s">
        <v>326</v>
      </c>
      <c r="F43" s="312"/>
      <c r="G43" s="313" t="s">
        <v>267</v>
      </c>
      <c r="H43" s="314" t="s">
        <v>764</v>
      </c>
      <c r="I43" s="314" t="s">
        <v>43</v>
      </c>
      <c r="J43" s="314" t="s">
        <v>197</v>
      </c>
      <c r="K43" s="314" t="s">
        <v>190</v>
      </c>
      <c r="L43" s="315">
        <v>1990</v>
      </c>
      <c r="M43" s="312" t="s">
        <v>43</v>
      </c>
      <c r="N43" s="312"/>
      <c r="O43" s="312" t="s">
        <v>45</v>
      </c>
      <c r="P43" s="367">
        <v>1</v>
      </c>
      <c r="Q43" s="316">
        <v>300000</v>
      </c>
      <c r="R43" s="202"/>
      <c r="S43" s="215">
        <f t="shared" si="2"/>
        <v>300000</v>
      </c>
      <c r="T43" s="489" t="s">
        <v>924</v>
      </c>
      <c r="U43" s="490">
        <v>1</v>
      </c>
      <c r="W43" s="276">
        <f t="shared" si="3"/>
        <v>0</v>
      </c>
    </row>
    <row r="44" spans="1:23" s="371" customFormat="1" ht="20.100000000000001" customHeight="1">
      <c r="B44" s="2088">
        <v>20</v>
      </c>
      <c r="C44" s="2097"/>
      <c r="D44" s="373" t="s">
        <v>266</v>
      </c>
      <c r="E44" s="605" t="s">
        <v>204</v>
      </c>
      <c r="F44" s="606"/>
      <c r="G44" s="607" t="s">
        <v>267</v>
      </c>
      <c r="H44" s="608" t="s">
        <v>327</v>
      </c>
      <c r="I44" s="608" t="s">
        <v>43</v>
      </c>
      <c r="J44" s="608" t="s">
        <v>197</v>
      </c>
      <c r="K44" s="608" t="s">
        <v>186</v>
      </c>
      <c r="L44" s="618">
        <v>1990</v>
      </c>
      <c r="M44" s="606" t="s">
        <v>43</v>
      </c>
      <c r="N44" s="606"/>
      <c r="O44" s="606" t="s">
        <v>242</v>
      </c>
      <c r="P44" s="581">
        <v>1</v>
      </c>
      <c r="Q44" s="610">
        <v>300000</v>
      </c>
      <c r="R44" s="606"/>
      <c r="S44" s="372">
        <f t="shared" si="2"/>
        <v>300000</v>
      </c>
      <c r="T44" s="619" t="s">
        <v>1024</v>
      </c>
      <c r="U44" s="620">
        <v>1</v>
      </c>
      <c r="W44" s="276">
        <f t="shared" si="3"/>
        <v>0</v>
      </c>
    </row>
    <row r="45" spans="1:23" s="183" customFormat="1" ht="20.100000000000001" customHeight="1">
      <c r="A45" s="361"/>
      <c r="B45" s="2066">
        <v>21</v>
      </c>
      <c r="C45" s="2084"/>
      <c r="D45" s="310" t="s">
        <v>266</v>
      </c>
      <c r="E45" s="311" t="s">
        <v>126</v>
      </c>
      <c r="F45" s="312"/>
      <c r="G45" s="313" t="s">
        <v>267</v>
      </c>
      <c r="H45" s="314" t="s">
        <v>321</v>
      </c>
      <c r="I45" s="314" t="s">
        <v>43</v>
      </c>
      <c r="J45" s="314" t="s">
        <v>197</v>
      </c>
      <c r="K45" s="314" t="s">
        <v>186</v>
      </c>
      <c r="L45" s="315">
        <v>1990</v>
      </c>
      <c r="M45" s="312" t="s">
        <v>43</v>
      </c>
      <c r="N45" s="312"/>
      <c r="O45" s="312" t="s">
        <v>45</v>
      </c>
      <c r="P45" s="367">
        <v>1</v>
      </c>
      <c r="Q45" s="316">
        <v>300000</v>
      </c>
      <c r="R45" s="202"/>
      <c r="S45" s="215">
        <f t="shared" si="2"/>
        <v>300000</v>
      </c>
      <c r="T45" s="489" t="s">
        <v>925</v>
      </c>
      <c r="U45" s="490">
        <v>1</v>
      </c>
      <c r="W45" s="276">
        <f t="shared" si="3"/>
        <v>0</v>
      </c>
    </row>
    <row r="46" spans="1:23" s="196" customFormat="1" ht="20.100000000000001" customHeight="1">
      <c r="A46" s="362"/>
      <c r="B46" s="2066">
        <v>22</v>
      </c>
      <c r="C46" s="2084"/>
      <c r="D46" s="310" t="s">
        <v>266</v>
      </c>
      <c r="E46" s="311" t="s">
        <v>205</v>
      </c>
      <c r="F46" s="312"/>
      <c r="G46" s="313" t="s">
        <v>267</v>
      </c>
      <c r="H46" s="314" t="s">
        <v>325</v>
      </c>
      <c r="I46" s="314" t="s">
        <v>43</v>
      </c>
      <c r="J46" s="314" t="s">
        <v>197</v>
      </c>
      <c r="K46" s="314" t="s">
        <v>190</v>
      </c>
      <c r="L46" s="315">
        <v>1990</v>
      </c>
      <c r="M46" s="312" t="s">
        <v>43</v>
      </c>
      <c r="N46" s="312"/>
      <c r="O46" s="312" t="s">
        <v>45</v>
      </c>
      <c r="P46" s="367">
        <v>1</v>
      </c>
      <c r="Q46" s="316">
        <v>300000</v>
      </c>
      <c r="R46" s="202"/>
      <c r="S46" s="282">
        <f t="shared" si="2"/>
        <v>300000</v>
      </c>
      <c r="T46" s="489" t="s">
        <v>926</v>
      </c>
      <c r="U46" s="490">
        <v>1</v>
      </c>
      <c r="W46" s="276">
        <f t="shared" si="3"/>
        <v>0</v>
      </c>
    </row>
    <row r="47" spans="1:23" s="278" customFormat="1" hidden="1">
      <c r="A47" s="529"/>
      <c r="G47" s="737"/>
      <c r="H47" s="738"/>
      <c r="I47" s="738"/>
      <c r="Q47" s="739"/>
      <c r="S47" s="740"/>
      <c r="T47" s="196"/>
      <c r="U47" s="196"/>
      <c r="W47" s="529"/>
    </row>
    <row r="48" spans="1:23" s="741" customFormat="1" ht="20.100000000000001" customHeight="1">
      <c r="B48" s="2113">
        <v>24</v>
      </c>
      <c r="C48" s="2114"/>
      <c r="D48" s="742" t="s">
        <v>266</v>
      </c>
      <c r="E48" s="741" t="s">
        <v>330</v>
      </c>
      <c r="F48" s="743"/>
      <c r="G48" s="744" t="s">
        <v>267</v>
      </c>
      <c r="H48" s="745" t="s">
        <v>325</v>
      </c>
      <c r="I48" s="745" t="s">
        <v>43</v>
      </c>
      <c r="J48" s="745" t="s">
        <v>197</v>
      </c>
      <c r="K48" s="745" t="s">
        <v>190</v>
      </c>
      <c r="L48" s="746">
        <v>1990</v>
      </c>
      <c r="M48" s="743" t="s">
        <v>43</v>
      </c>
      <c r="N48" s="743"/>
      <c r="O48" s="743" t="s">
        <v>242</v>
      </c>
      <c r="P48" s="747">
        <v>1</v>
      </c>
      <c r="Q48" s="748">
        <v>300000</v>
      </c>
      <c r="R48" s="743"/>
      <c r="S48" s="749">
        <f t="shared" si="2"/>
        <v>300000</v>
      </c>
      <c r="T48" s="619" t="s">
        <v>1024</v>
      </c>
      <c r="U48" s="620">
        <v>1</v>
      </c>
      <c r="W48" s="506">
        <f t="shared" si="3"/>
        <v>0</v>
      </c>
    </row>
    <row r="49" spans="1:23" s="183" customFormat="1" ht="20.100000000000001" customHeight="1">
      <c r="A49" s="361"/>
      <c r="B49" s="2066">
        <v>25</v>
      </c>
      <c r="C49" s="2084"/>
      <c r="D49" s="310" t="s">
        <v>266</v>
      </c>
      <c r="E49" s="311" t="s">
        <v>273</v>
      </c>
      <c r="F49" s="312"/>
      <c r="G49" s="313" t="s">
        <v>267</v>
      </c>
      <c r="H49" s="314" t="s">
        <v>331</v>
      </c>
      <c r="I49" s="314" t="s">
        <v>43</v>
      </c>
      <c r="J49" s="314" t="s">
        <v>197</v>
      </c>
      <c r="K49" s="314" t="s">
        <v>186</v>
      </c>
      <c r="L49" s="315">
        <v>1990</v>
      </c>
      <c r="M49" s="312" t="s">
        <v>43</v>
      </c>
      <c r="N49" s="312"/>
      <c r="O49" s="312" t="s">
        <v>45</v>
      </c>
      <c r="P49" s="367">
        <v>1</v>
      </c>
      <c r="Q49" s="316">
        <v>380000</v>
      </c>
      <c r="R49" s="202"/>
      <c r="S49" s="215">
        <f t="shared" si="2"/>
        <v>380000</v>
      </c>
      <c r="T49" s="735" t="s">
        <v>927</v>
      </c>
      <c r="U49" s="736">
        <v>1</v>
      </c>
      <c r="W49" s="276">
        <f t="shared" si="3"/>
        <v>0</v>
      </c>
    </row>
    <row r="50" spans="1:23" s="183" customFormat="1" ht="20.100000000000001" customHeight="1">
      <c r="A50" s="361"/>
      <c r="B50" s="2066">
        <v>26</v>
      </c>
      <c r="C50" s="2084"/>
      <c r="D50" s="310" t="s">
        <v>266</v>
      </c>
      <c r="E50" s="311" t="s">
        <v>206</v>
      </c>
      <c r="F50" s="312"/>
      <c r="G50" s="313" t="s">
        <v>267</v>
      </c>
      <c r="H50" s="314" t="s">
        <v>324</v>
      </c>
      <c r="I50" s="314" t="s">
        <v>43</v>
      </c>
      <c r="J50" s="314" t="s">
        <v>197</v>
      </c>
      <c r="K50" s="314" t="s">
        <v>186</v>
      </c>
      <c r="L50" s="315">
        <v>1990</v>
      </c>
      <c r="M50" s="312" t="s">
        <v>43</v>
      </c>
      <c r="N50" s="312"/>
      <c r="O50" s="312" t="s">
        <v>45</v>
      </c>
      <c r="P50" s="367">
        <v>1</v>
      </c>
      <c r="Q50" s="316">
        <v>300000</v>
      </c>
      <c r="R50" s="202"/>
      <c r="S50" s="215">
        <f t="shared" si="2"/>
        <v>300000</v>
      </c>
      <c r="T50" s="489" t="s">
        <v>926</v>
      </c>
      <c r="U50" s="490">
        <v>1</v>
      </c>
      <c r="W50" s="276">
        <f t="shared" si="3"/>
        <v>0</v>
      </c>
    </row>
    <row r="51" spans="1:23" s="319" customFormat="1" ht="20.100000000000001" customHeight="1">
      <c r="A51" s="361"/>
      <c r="B51" s="2066">
        <v>27</v>
      </c>
      <c r="C51" s="2084"/>
      <c r="D51" s="310" t="s">
        <v>266</v>
      </c>
      <c r="E51" s="311" t="s">
        <v>772</v>
      </c>
      <c r="F51" s="312"/>
      <c r="G51" s="313" t="s">
        <v>267</v>
      </c>
      <c r="H51" s="314" t="s">
        <v>331</v>
      </c>
      <c r="I51" s="314" t="s">
        <v>43</v>
      </c>
      <c r="J51" s="314" t="s">
        <v>197</v>
      </c>
      <c r="K51" s="314" t="s">
        <v>186</v>
      </c>
      <c r="L51" s="315">
        <v>1990</v>
      </c>
      <c r="M51" s="312" t="s">
        <v>43</v>
      </c>
      <c r="N51" s="312"/>
      <c r="O51" s="312" t="s">
        <v>45</v>
      </c>
      <c r="P51" s="367">
        <v>1</v>
      </c>
      <c r="Q51" s="316">
        <v>380000</v>
      </c>
      <c r="R51" s="312"/>
      <c r="S51" s="308">
        <f t="shared" si="2"/>
        <v>380000</v>
      </c>
      <c r="T51" s="621" t="s">
        <v>987</v>
      </c>
      <c r="U51" s="622">
        <v>1</v>
      </c>
      <c r="W51" s="276">
        <f t="shared" si="3"/>
        <v>0</v>
      </c>
    </row>
    <row r="52" spans="1:23" s="183" customFormat="1" ht="20.100000000000001" customHeight="1">
      <c r="A52" s="361"/>
      <c r="B52" s="2066">
        <v>28</v>
      </c>
      <c r="C52" s="2084"/>
      <c r="D52" s="310" t="s">
        <v>266</v>
      </c>
      <c r="E52" s="311" t="s">
        <v>332</v>
      </c>
      <c r="F52" s="312"/>
      <c r="G52" s="313" t="s">
        <v>267</v>
      </c>
      <c r="H52" s="314" t="s">
        <v>324</v>
      </c>
      <c r="I52" s="314" t="s">
        <v>43</v>
      </c>
      <c r="J52" s="314" t="s">
        <v>197</v>
      </c>
      <c r="K52" s="314" t="s">
        <v>186</v>
      </c>
      <c r="L52" s="315">
        <v>1990</v>
      </c>
      <c r="M52" s="312" t="s">
        <v>43</v>
      </c>
      <c r="N52" s="312"/>
      <c r="O52" s="312" t="s">
        <v>45</v>
      </c>
      <c r="P52" s="367">
        <v>1</v>
      </c>
      <c r="Q52" s="316">
        <v>300000</v>
      </c>
      <c r="R52" s="202"/>
      <c r="S52" s="215">
        <f t="shared" si="2"/>
        <v>300000</v>
      </c>
      <c r="T52" s="489" t="s">
        <v>923</v>
      </c>
      <c r="U52" s="490">
        <v>1</v>
      </c>
      <c r="W52" s="276">
        <f t="shared" si="3"/>
        <v>0</v>
      </c>
    </row>
    <row r="53" spans="1:23" s="319" customFormat="1" ht="20.100000000000001" customHeight="1">
      <c r="A53" s="361"/>
      <c r="B53" s="2066">
        <v>29</v>
      </c>
      <c r="C53" s="2084"/>
      <c r="D53" s="310" t="s">
        <v>266</v>
      </c>
      <c r="E53" s="311" t="s">
        <v>333</v>
      </c>
      <c r="F53" s="312"/>
      <c r="G53" s="313" t="s">
        <v>267</v>
      </c>
      <c r="H53" s="314" t="s">
        <v>331</v>
      </c>
      <c r="I53" s="314" t="s">
        <v>43</v>
      </c>
      <c r="J53" s="314" t="s">
        <v>197</v>
      </c>
      <c r="K53" s="314" t="s">
        <v>186</v>
      </c>
      <c r="L53" s="315">
        <v>1990</v>
      </c>
      <c r="M53" s="312" t="s">
        <v>43</v>
      </c>
      <c r="N53" s="312"/>
      <c r="O53" s="312" t="s">
        <v>45</v>
      </c>
      <c r="P53" s="367">
        <v>1</v>
      </c>
      <c r="Q53" s="316">
        <v>380000</v>
      </c>
      <c r="R53" s="312"/>
      <c r="S53" s="308">
        <f t="shared" si="2"/>
        <v>380000</v>
      </c>
      <c r="T53" s="623" t="s">
        <v>997</v>
      </c>
      <c r="U53" s="490">
        <v>1</v>
      </c>
      <c r="W53" s="276">
        <f t="shared" si="3"/>
        <v>0</v>
      </c>
    </row>
    <row r="54" spans="1:23" s="371" customFormat="1" ht="20.100000000000001" customHeight="1">
      <c r="B54" s="2088">
        <v>30</v>
      </c>
      <c r="C54" s="2097"/>
      <c r="D54" s="373" t="s">
        <v>266</v>
      </c>
      <c r="E54" s="605" t="s">
        <v>334</v>
      </c>
      <c r="F54" s="606"/>
      <c r="G54" s="607" t="s">
        <v>267</v>
      </c>
      <c r="H54" s="608" t="s">
        <v>327</v>
      </c>
      <c r="I54" s="608" t="s">
        <v>43</v>
      </c>
      <c r="J54" s="608" t="s">
        <v>197</v>
      </c>
      <c r="K54" s="608" t="s">
        <v>186</v>
      </c>
      <c r="L54" s="618">
        <v>1990</v>
      </c>
      <c r="M54" s="606" t="s">
        <v>43</v>
      </c>
      <c r="N54" s="606"/>
      <c r="O54" s="606" t="s">
        <v>242</v>
      </c>
      <c r="P54" s="581">
        <v>2</v>
      </c>
      <c r="Q54" s="610">
        <v>600000</v>
      </c>
      <c r="R54" s="611"/>
      <c r="S54" s="372">
        <f t="shared" si="2"/>
        <v>300000</v>
      </c>
      <c r="T54" s="619" t="s">
        <v>1024</v>
      </c>
      <c r="U54" s="620">
        <v>2</v>
      </c>
      <c r="W54" s="506">
        <f t="shared" si="3"/>
        <v>0</v>
      </c>
    </row>
    <row r="55" spans="1:23" s="183" customFormat="1" ht="20.100000000000001" customHeight="1">
      <c r="A55" s="361"/>
      <c r="B55" s="2066">
        <v>31</v>
      </c>
      <c r="C55" s="2084"/>
      <c r="D55" s="310" t="s">
        <v>266</v>
      </c>
      <c r="E55" s="311" t="s">
        <v>335</v>
      </c>
      <c r="F55" s="312"/>
      <c r="G55" s="313" t="s">
        <v>267</v>
      </c>
      <c r="H55" s="314" t="s">
        <v>321</v>
      </c>
      <c r="I55" s="314" t="s">
        <v>43</v>
      </c>
      <c r="J55" s="314" t="s">
        <v>197</v>
      </c>
      <c r="K55" s="314" t="s">
        <v>186</v>
      </c>
      <c r="L55" s="315">
        <v>1990</v>
      </c>
      <c r="M55" s="312" t="s">
        <v>43</v>
      </c>
      <c r="N55" s="312"/>
      <c r="O55" s="312" t="s">
        <v>45</v>
      </c>
      <c r="P55" s="367">
        <v>1</v>
      </c>
      <c r="Q55" s="316">
        <v>300000</v>
      </c>
      <c r="R55" s="202"/>
      <c r="S55" s="215">
        <f>Q55/P55</f>
        <v>300000</v>
      </c>
      <c r="T55" s="489" t="s">
        <v>928</v>
      </c>
      <c r="U55" s="490">
        <v>1</v>
      </c>
      <c r="W55" s="276">
        <f>P55-U55</f>
        <v>0</v>
      </c>
    </row>
    <row r="56" spans="1:23" s="183" customFormat="1" ht="20.100000000000001" customHeight="1">
      <c r="A56" s="361"/>
      <c r="B56" s="2066">
        <v>32</v>
      </c>
      <c r="C56" s="2084"/>
      <c r="D56" s="310" t="s">
        <v>266</v>
      </c>
      <c r="E56" s="311" t="s">
        <v>336</v>
      </c>
      <c r="F56" s="312"/>
      <c r="G56" s="313" t="s">
        <v>267</v>
      </c>
      <c r="H56" s="314" t="s">
        <v>324</v>
      </c>
      <c r="I56" s="314" t="s">
        <v>43</v>
      </c>
      <c r="J56" s="314" t="s">
        <v>197</v>
      </c>
      <c r="K56" s="314" t="s">
        <v>190</v>
      </c>
      <c r="L56" s="315">
        <v>1990</v>
      </c>
      <c r="M56" s="312" t="s">
        <v>43</v>
      </c>
      <c r="N56" s="312"/>
      <c r="O56" s="312" t="s">
        <v>45</v>
      </c>
      <c r="P56" s="367">
        <v>1</v>
      </c>
      <c r="Q56" s="316">
        <v>300000</v>
      </c>
      <c r="R56" s="202"/>
      <c r="S56" s="215">
        <f t="shared" si="2"/>
        <v>300000</v>
      </c>
      <c r="T56" s="489" t="s">
        <v>923</v>
      </c>
      <c r="U56" s="490">
        <v>1</v>
      </c>
      <c r="W56" s="276">
        <f t="shared" si="3"/>
        <v>0</v>
      </c>
    </row>
    <row r="57" spans="1:23" s="371" customFormat="1" ht="20.100000000000001" customHeight="1" thickBot="1">
      <c r="B57" s="2088">
        <v>33</v>
      </c>
      <c r="C57" s="2097"/>
      <c r="D57" s="373" t="s">
        <v>266</v>
      </c>
      <c r="E57" s="605" t="s">
        <v>337</v>
      </c>
      <c r="F57" s="606"/>
      <c r="G57" s="607" t="s">
        <v>267</v>
      </c>
      <c r="H57" s="608" t="s">
        <v>331</v>
      </c>
      <c r="I57" s="608" t="s">
        <v>43</v>
      </c>
      <c r="J57" s="608" t="s">
        <v>197</v>
      </c>
      <c r="K57" s="608" t="s">
        <v>186</v>
      </c>
      <c r="L57" s="618">
        <v>1990</v>
      </c>
      <c r="M57" s="606" t="s">
        <v>43</v>
      </c>
      <c r="N57" s="606"/>
      <c r="O57" s="606" t="s">
        <v>242</v>
      </c>
      <c r="P57" s="581">
        <v>1</v>
      </c>
      <c r="Q57" s="610">
        <v>380000</v>
      </c>
      <c r="R57" s="606"/>
      <c r="S57" s="372">
        <f t="shared" si="2"/>
        <v>380000</v>
      </c>
      <c r="T57" s="619" t="s">
        <v>1024</v>
      </c>
      <c r="U57" s="620">
        <v>1</v>
      </c>
      <c r="W57" s="276">
        <f t="shared" si="3"/>
        <v>0</v>
      </c>
    </row>
    <row r="58" spans="1:23" s="183" customFormat="1" ht="20.100000000000001" customHeight="1">
      <c r="A58" s="361"/>
      <c r="B58" s="2066">
        <v>34</v>
      </c>
      <c r="C58" s="2084"/>
      <c r="D58" s="310" t="s">
        <v>338</v>
      </c>
      <c r="E58" s="311" t="s">
        <v>47</v>
      </c>
      <c r="F58" s="312"/>
      <c r="G58" s="313" t="s">
        <v>339</v>
      </c>
      <c r="H58" s="314" t="s">
        <v>340</v>
      </c>
      <c r="I58" s="314" t="s">
        <v>43</v>
      </c>
      <c r="J58" s="314" t="s">
        <v>197</v>
      </c>
      <c r="K58" s="314" t="s">
        <v>186</v>
      </c>
      <c r="L58" s="315">
        <v>1990</v>
      </c>
      <c r="M58" s="312" t="s">
        <v>43</v>
      </c>
      <c r="N58" s="312"/>
      <c r="O58" s="312" t="s">
        <v>45</v>
      </c>
      <c r="P58" s="367">
        <v>1</v>
      </c>
      <c r="Q58" s="316">
        <v>1000000</v>
      </c>
      <c r="R58" s="202"/>
      <c r="S58" s="215">
        <f t="shared" si="2"/>
        <v>1000000</v>
      </c>
      <c r="T58" s="624" t="s">
        <v>941</v>
      </c>
      <c r="U58" s="625">
        <v>1</v>
      </c>
      <c r="W58" s="276">
        <f t="shared" si="3"/>
        <v>0</v>
      </c>
    </row>
    <row r="59" spans="1:23" s="183" customFormat="1" ht="20.100000000000001" customHeight="1">
      <c r="A59" s="361"/>
      <c r="B59" s="2066">
        <v>35</v>
      </c>
      <c r="C59" s="2084"/>
      <c r="D59" s="310" t="s">
        <v>341</v>
      </c>
      <c r="E59" s="311" t="s">
        <v>270</v>
      </c>
      <c r="F59" s="312"/>
      <c r="G59" s="313" t="s">
        <v>342</v>
      </c>
      <c r="H59" s="314" t="s">
        <v>42</v>
      </c>
      <c r="I59" s="314" t="s">
        <v>43</v>
      </c>
      <c r="J59" s="314" t="s">
        <v>343</v>
      </c>
      <c r="K59" s="314" t="s">
        <v>190</v>
      </c>
      <c r="L59" s="315">
        <v>1990</v>
      </c>
      <c r="M59" s="312" t="s">
        <v>43</v>
      </c>
      <c r="N59" s="312"/>
      <c r="O59" s="312" t="s">
        <v>45</v>
      </c>
      <c r="P59" s="367">
        <v>1</v>
      </c>
      <c r="Q59" s="316">
        <v>40000</v>
      </c>
      <c r="R59" s="202"/>
      <c r="S59" s="215">
        <f t="shared" si="2"/>
        <v>40000</v>
      </c>
      <c r="T59" s="489" t="s">
        <v>937</v>
      </c>
      <c r="U59" s="490">
        <v>1</v>
      </c>
      <c r="W59" s="276">
        <f t="shared" si="3"/>
        <v>0</v>
      </c>
    </row>
    <row r="60" spans="1:23" s="319" customFormat="1" ht="20.100000000000001" customHeight="1" thickBot="1">
      <c r="B60" s="2066">
        <v>36</v>
      </c>
      <c r="C60" s="2084"/>
      <c r="D60" s="310" t="s">
        <v>283</v>
      </c>
      <c r="E60" s="311" t="s">
        <v>75</v>
      </c>
      <c r="F60" s="312"/>
      <c r="G60" s="313" t="s">
        <v>284</v>
      </c>
      <c r="H60" s="317" t="s">
        <v>344</v>
      </c>
      <c r="I60" s="314" t="s">
        <v>43</v>
      </c>
      <c r="J60" s="314" t="s">
        <v>43</v>
      </c>
      <c r="K60" s="314" t="s">
        <v>44</v>
      </c>
      <c r="L60" s="315">
        <v>1990</v>
      </c>
      <c r="M60" s="312" t="s">
        <v>43</v>
      </c>
      <c r="N60" s="312"/>
      <c r="O60" s="312" t="s">
        <v>345</v>
      </c>
      <c r="P60" s="367">
        <v>1</v>
      </c>
      <c r="Q60" s="316">
        <v>2100000</v>
      </c>
      <c r="R60" s="312"/>
      <c r="S60" s="308">
        <f t="shared" si="2"/>
        <v>2100000</v>
      </c>
      <c r="T60" s="319" t="s">
        <v>961</v>
      </c>
      <c r="U60" s="319">
        <v>1</v>
      </c>
      <c r="W60" s="276">
        <f t="shared" si="3"/>
        <v>0</v>
      </c>
    </row>
    <row r="61" spans="1:23" s="319" customFormat="1" ht="20.100000000000001" customHeight="1">
      <c r="B61" s="2066">
        <v>37</v>
      </c>
      <c r="C61" s="2084"/>
      <c r="D61" s="310" t="s">
        <v>297</v>
      </c>
      <c r="E61" s="311" t="s">
        <v>346</v>
      </c>
      <c r="F61" s="312"/>
      <c r="G61" s="313" t="s">
        <v>298</v>
      </c>
      <c r="H61" s="317" t="s">
        <v>299</v>
      </c>
      <c r="I61" s="314" t="s">
        <v>43</v>
      </c>
      <c r="J61" s="314" t="s">
        <v>43</v>
      </c>
      <c r="K61" s="314" t="s">
        <v>190</v>
      </c>
      <c r="L61" s="315">
        <v>1990</v>
      </c>
      <c r="M61" s="312" t="s">
        <v>43</v>
      </c>
      <c r="N61" s="312"/>
      <c r="O61" s="312" t="s">
        <v>45</v>
      </c>
      <c r="P61" s="367">
        <v>5</v>
      </c>
      <c r="Q61" s="316">
        <v>2000000</v>
      </c>
      <c r="R61" s="317"/>
      <c r="S61" s="308">
        <f t="shared" si="2"/>
        <v>400000</v>
      </c>
      <c r="T61" s="626" t="s">
        <v>1013</v>
      </c>
      <c r="U61" s="625">
        <v>5</v>
      </c>
      <c r="W61" s="276">
        <f t="shared" si="3"/>
        <v>0</v>
      </c>
    </row>
    <row r="62" spans="1:23" s="319" customFormat="1" ht="20.100000000000001" customHeight="1" thickBot="1">
      <c r="A62" s="361"/>
      <c r="B62" s="2066">
        <v>38</v>
      </c>
      <c r="C62" s="2084"/>
      <c r="D62" s="310" t="s">
        <v>297</v>
      </c>
      <c r="E62" s="311" t="s">
        <v>347</v>
      </c>
      <c r="F62" s="312"/>
      <c r="G62" s="313" t="s">
        <v>298</v>
      </c>
      <c r="H62" s="317" t="s">
        <v>299</v>
      </c>
      <c r="I62" s="314" t="s">
        <v>43</v>
      </c>
      <c r="J62" s="314" t="s">
        <v>43</v>
      </c>
      <c r="K62" s="314" t="s">
        <v>190</v>
      </c>
      <c r="L62" s="315">
        <v>1990</v>
      </c>
      <c r="M62" s="312" t="s">
        <v>43</v>
      </c>
      <c r="N62" s="312"/>
      <c r="O62" s="312" t="s">
        <v>242</v>
      </c>
      <c r="P62" s="367">
        <v>3</v>
      </c>
      <c r="Q62" s="316">
        <v>1200000</v>
      </c>
      <c r="R62" s="317"/>
      <c r="S62" s="308">
        <f t="shared" si="2"/>
        <v>400000</v>
      </c>
      <c r="T62" s="319" t="s">
        <v>1001</v>
      </c>
      <c r="U62" s="319">
        <v>3</v>
      </c>
      <c r="W62" s="276">
        <f t="shared" si="3"/>
        <v>0</v>
      </c>
    </row>
    <row r="63" spans="1:23" s="627" customFormat="1" ht="20.100000000000001" customHeight="1">
      <c r="B63" s="2090">
        <v>39</v>
      </c>
      <c r="C63" s="2094"/>
      <c r="D63" s="380" t="s">
        <v>251</v>
      </c>
      <c r="E63" s="481" t="s">
        <v>348</v>
      </c>
      <c r="F63" s="381"/>
      <c r="G63" s="482" t="s">
        <v>253</v>
      </c>
      <c r="H63" s="483" t="s">
        <v>43</v>
      </c>
      <c r="I63" s="483" t="s">
        <v>43</v>
      </c>
      <c r="J63" s="483" t="s">
        <v>89</v>
      </c>
      <c r="K63" s="483" t="s">
        <v>190</v>
      </c>
      <c r="L63" s="484">
        <v>1990</v>
      </c>
      <c r="M63" s="381" t="s">
        <v>43</v>
      </c>
      <c r="N63" s="381"/>
      <c r="O63" s="381" t="s">
        <v>45</v>
      </c>
      <c r="P63" s="580">
        <v>8</v>
      </c>
      <c r="Q63" s="485">
        <v>400000</v>
      </c>
      <c r="R63" s="495"/>
      <c r="S63" s="308">
        <f t="shared" si="2"/>
        <v>50000</v>
      </c>
      <c r="T63" s="624" t="s">
        <v>946</v>
      </c>
      <c r="U63" s="625">
        <v>8</v>
      </c>
      <c r="W63" s="276">
        <f t="shared" si="3"/>
        <v>0</v>
      </c>
    </row>
    <row r="64" spans="1:23" s="196" customFormat="1" ht="20.100000000000001" customHeight="1">
      <c r="A64" s="362"/>
      <c r="B64" s="193"/>
      <c r="C64" s="193"/>
      <c r="G64" s="218"/>
      <c r="H64" s="220"/>
      <c r="I64" s="220"/>
      <c r="J64" s="220"/>
      <c r="K64" s="220"/>
      <c r="L64" s="221"/>
      <c r="P64" s="615">
        <f>SUM(P40:P63)</f>
        <v>39</v>
      </c>
      <c r="Q64" s="616">
        <f>SUM(Q40:Q63)</f>
        <v>13060000</v>
      </c>
      <c r="S64" s="282"/>
      <c r="U64" s="365">
        <f>SUM(U40:U63)</f>
        <v>41</v>
      </c>
      <c r="W64" s="507">
        <f>P64-U64</f>
        <v>-2</v>
      </c>
    </row>
    <row r="65" spans="1:23" s="196" customFormat="1" ht="20.100000000000001" customHeight="1">
      <c r="A65" s="362"/>
      <c r="B65" s="193"/>
      <c r="C65" s="193"/>
      <c r="G65" s="218"/>
      <c r="H65" s="220"/>
      <c r="I65" s="220"/>
      <c r="J65" s="220"/>
      <c r="K65" s="220"/>
      <c r="L65" s="221"/>
      <c r="P65" s="193"/>
      <c r="Q65" s="256"/>
      <c r="S65" s="282"/>
      <c r="W65" s="362"/>
    </row>
    <row r="66" spans="1:23" s="183" customFormat="1" ht="29.25" customHeight="1">
      <c r="A66" s="361"/>
      <c r="B66" s="2075" t="s">
        <v>10</v>
      </c>
      <c r="C66" s="2075"/>
      <c r="D66" s="2075"/>
      <c r="E66" s="2075"/>
      <c r="F66" s="2075"/>
      <c r="G66" s="2075" t="s">
        <v>11</v>
      </c>
      <c r="H66" s="2075"/>
      <c r="I66" s="2075"/>
      <c r="J66" s="2075" t="s">
        <v>15</v>
      </c>
      <c r="K66" s="2075" t="s">
        <v>13</v>
      </c>
      <c r="L66" s="2075" t="s">
        <v>700</v>
      </c>
      <c r="M66" s="2075" t="s">
        <v>701</v>
      </c>
      <c r="N66" s="2075" t="s">
        <v>16</v>
      </c>
      <c r="O66" s="2075" t="s">
        <v>702</v>
      </c>
      <c r="P66" s="2075" t="s">
        <v>12</v>
      </c>
      <c r="Q66" s="2075"/>
      <c r="R66" s="2075" t="s">
        <v>17</v>
      </c>
      <c r="S66" s="215"/>
      <c r="T66" s="2071" t="s">
        <v>1022</v>
      </c>
      <c r="U66" s="2071" t="s">
        <v>1023</v>
      </c>
      <c r="V66" s="2071" t="s">
        <v>732</v>
      </c>
      <c r="W66" s="2072" t="s">
        <v>1025</v>
      </c>
    </row>
    <row r="67" spans="1:23" s="183" customFormat="1" ht="29.25" customHeight="1">
      <c r="A67" s="361"/>
      <c r="B67" s="2075" t="s">
        <v>18</v>
      </c>
      <c r="C67" s="2075"/>
      <c r="D67" s="2075" t="s">
        <v>19</v>
      </c>
      <c r="E67" s="2075" t="s">
        <v>20</v>
      </c>
      <c r="F67" s="2075"/>
      <c r="G67" s="2075" t="s">
        <v>21</v>
      </c>
      <c r="H67" s="2075" t="s">
        <v>14</v>
      </c>
      <c r="I67" s="2075" t="s">
        <v>505</v>
      </c>
      <c r="J67" s="2075"/>
      <c r="K67" s="2075"/>
      <c r="L67" s="2075"/>
      <c r="M67" s="2075"/>
      <c r="N67" s="2075"/>
      <c r="O67" s="2075"/>
      <c r="P67" s="2075"/>
      <c r="Q67" s="2075"/>
      <c r="R67" s="2075"/>
      <c r="S67" s="215"/>
      <c r="T67" s="2071"/>
      <c r="U67" s="2071"/>
      <c r="V67" s="2071"/>
      <c r="W67" s="2073"/>
    </row>
    <row r="68" spans="1:23" s="183" customFormat="1" ht="29.25" customHeight="1">
      <c r="A68" s="361"/>
      <c r="B68" s="2075"/>
      <c r="C68" s="2075"/>
      <c r="D68" s="2075"/>
      <c r="E68" s="2075"/>
      <c r="F68" s="2075"/>
      <c r="G68" s="2075"/>
      <c r="H68" s="2075"/>
      <c r="I68" s="2075"/>
      <c r="J68" s="2075"/>
      <c r="K68" s="2075"/>
      <c r="L68" s="2075"/>
      <c r="M68" s="2075"/>
      <c r="N68" s="2075"/>
      <c r="O68" s="2075"/>
      <c r="P68" s="530" t="s">
        <v>22</v>
      </c>
      <c r="Q68" s="597" t="s">
        <v>23</v>
      </c>
      <c r="R68" s="2075"/>
      <c r="S68" s="215"/>
      <c r="T68" s="2071"/>
      <c r="U68" s="2071"/>
      <c r="V68" s="2071"/>
      <c r="W68" s="2074"/>
    </row>
    <row r="69" spans="1:23" s="183" customFormat="1" ht="20.100000000000001" customHeight="1">
      <c r="A69" s="361"/>
      <c r="B69" s="2076" t="s">
        <v>24</v>
      </c>
      <c r="C69" s="2077"/>
      <c r="D69" s="598" t="s">
        <v>25</v>
      </c>
      <c r="E69" s="2076" t="s">
        <v>26</v>
      </c>
      <c r="F69" s="2077"/>
      <c r="G69" s="73" t="s">
        <v>27</v>
      </c>
      <c r="H69" s="73" t="s">
        <v>28</v>
      </c>
      <c r="I69" s="73" t="s">
        <v>29</v>
      </c>
      <c r="J69" s="73" t="s">
        <v>30</v>
      </c>
      <c r="K69" s="73" t="s">
        <v>31</v>
      </c>
      <c r="L69" s="73" t="s">
        <v>32</v>
      </c>
      <c r="M69" s="73" t="s">
        <v>33</v>
      </c>
      <c r="N69" s="73" t="s">
        <v>34</v>
      </c>
      <c r="O69" s="73" t="s">
        <v>35</v>
      </c>
      <c r="P69" s="73" t="s">
        <v>36</v>
      </c>
      <c r="Q69" s="89" t="s">
        <v>37</v>
      </c>
      <c r="R69" s="73" t="s">
        <v>38</v>
      </c>
      <c r="S69" s="215"/>
      <c r="T69" s="365"/>
      <c r="U69" s="365"/>
      <c r="V69" s="365"/>
      <c r="W69" s="599"/>
    </row>
    <row r="70" spans="1:23" s="183" customFormat="1" ht="12.75" customHeight="1" thickBot="1">
      <c r="A70" s="361"/>
      <c r="B70" s="2076"/>
      <c r="C70" s="2083"/>
      <c r="D70" s="2083"/>
      <c r="E70" s="2083"/>
      <c r="F70" s="2083"/>
      <c r="G70" s="2083"/>
      <c r="H70" s="2083"/>
      <c r="I70" s="2083"/>
      <c r="J70" s="2083"/>
      <c r="K70" s="2083"/>
      <c r="L70" s="2083"/>
      <c r="M70" s="2083"/>
      <c r="N70" s="2083"/>
      <c r="O70" s="2083"/>
      <c r="P70" s="2083"/>
      <c r="Q70" s="2083"/>
      <c r="R70" s="2077"/>
      <c r="S70" s="215"/>
      <c r="T70" s="600"/>
      <c r="U70" s="601"/>
      <c r="V70" s="602"/>
      <c r="W70" s="599"/>
    </row>
    <row r="71" spans="1:23" s="590" customFormat="1" ht="20.100000000000001" customHeight="1">
      <c r="A71" s="628"/>
      <c r="B71" s="2081">
        <v>40</v>
      </c>
      <c r="C71" s="2082"/>
      <c r="D71" s="354" t="s">
        <v>191</v>
      </c>
      <c r="E71" s="468" t="s">
        <v>47</v>
      </c>
      <c r="F71" s="469"/>
      <c r="G71" s="470" t="s">
        <v>192</v>
      </c>
      <c r="H71" s="603" t="s">
        <v>350</v>
      </c>
      <c r="I71" s="471" t="s">
        <v>43</v>
      </c>
      <c r="J71" s="469"/>
      <c r="K71" s="471" t="s">
        <v>186</v>
      </c>
      <c r="L71" s="472">
        <v>1990</v>
      </c>
      <c r="M71" s="469"/>
      <c r="N71" s="469"/>
      <c r="O71" s="469" t="s">
        <v>45</v>
      </c>
      <c r="P71" s="583">
        <v>1</v>
      </c>
      <c r="Q71" s="473">
        <v>100000</v>
      </c>
      <c r="R71" s="206"/>
      <c r="S71" s="215">
        <f>Q71/P71</f>
        <v>100000</v>
      </c>
      <c r="T71" s="624" t="s">
        <v>931</v>
      </c>
      <c r="U71" s="625">
        <v>1</v>
      </c>
      <c r="W71" s="276">
        <f>P71-U71</f>
        <v>0</v>
      </c>
    </row>
    <row r="72" spans="1:23" s="629" customFormat="1" ht="20.100000000000001" customHeight="1">
      <c r="A72" s="628"/>
      <c r="B72" s="2085">
        <v>41</v>
      </c>
      <c r="C72" s="2086"/>
      <c r="D72" s="338" t="s">
        <v>191</v>
      </c>
      <c r="E72" s="339" t="s">
        <v>75</v>
      </c>
      <c r="F72" s="340"/>
      <c r="G72" s="341" t="s">
        <v>192</v>
      </c>
      <c r="H72" s="337" t="s">
        <v>350</v>
      </c>
      <c r="I72" s="342" t="s">
        <v>43</v>
      </c>
      <c r="J72" s="340"/>
      <c r="K72" s="342" t="s">
        <v>190</v>
      </c>
      <c r="L72" s="343">
        <v>1990</v>
      </c>
      <c r="M72" s="340"/>
      <c r="N72" s="340"/>
      <c r="O72" s="340" t="s">
        <v>345</v>
      </c>
      <c r="P72" s="582">
        <v>1</v>
      </c>
      <c r="Q72" s="344">
        <v>100000</v>
      </c>
      <c r="R72" s="340"/>
      <c r="S72" s="299">
        <f t="shared" ref="S72:S94" si="4">Q72/P72</f>
        <v>100000</v>
      </c>
      <c r="T72" s="617" t="s">
        <v>1008</v>
      </c>
      <c r="U72" s="467">
        <v>2</v>
      </c>
      <c r="W72" s="276">
        <f t="shared" ref="W72:W94" si="5">P72-U72</f>
        <v>-1</v>
      </c>
    </row>
    <row r="73" spans="1:23" s="629" customFormat="1" ht="20.100000000000001" customHeight="1">
      <c r="A73" s="628"/>
      <c r="B73" s="2085">
        <v>42</v>
      </c>
      <c r="C73" s="2086"/>
      <c r="D73" s="338" t="s">
        <v>191</v>
      </c>
      <c r="E73" s="339" t="s">
        <v>58</v>
      </c>
      <c r="F73" s="340"/>
      <c r="G73" s="341" t="s">
        <v>192</v>
      </c>
      <c r="H73" s="337" t="s">
        <v>351</v>
      </c>
      <c r="I73" s="342" t="s">
        <v>43</v>
      </c>
      <c r="J73" s="340"/>
      <c r="K73" s="342" t="s">
        <v>190</v>
      </c>
      <c r="L73" s="343">
        <v>1990</v>
      </c>
      <c r="M73" s="340"/>
      <c r="N73" s="340"/>
      <c r="O73" s="340" t="s">
        <v>45</v>
      </c>
      <c r="P73" s="582">
        <v>1</v>
      </c>
      <c r="Q73" s="344">
        <v>100000</v>
      </c>
      <c r="R73" s="340"/>
      <c r="S73" s="299">
        <f t="shared" si="4"/>
        <v>100000</v>
      </c>
      <c r="T73" s="617" t="s">
        <v>988</v>
      </c>
      <c r="U73" s="467">
        <v>2</v>
      </c>
      <c r="W73" s="276">
        <f t="shared" si="5"/>
        <v>-1</v>
      </c>
    </row>
    <row r="74" spans="1:23" s="630" customFormat="1" ht="20.100000000000001" customHeight="1" thickBot="1">
      <c r="B74" s="2088">
        <v>43</v>
      </c>
      <c r="C74" s="2097"/>
      <c r="D74" s="373" t="s">
        <v>274</v>
      </c>
      <c r="E74" s="605" t="s">
        <v>58</v>
      </c>
      <c r="F74" s="606"/>
      <c r="G74" s="607" t="s">
        <v>275</v>
      </c>
      <c r="H74" s="611" t="s">
        <v>352</v>
      </c>
      <c r="I74" s="608" t="s">
        <v>43</v>
      </c>
      <c r="J74" s="608" t="s">
        <v>85</v>
      </c>
      <c r="K74" s="608" t="s">
        <v>190</v>
      </c>
      <c r="L74" s="618">
        <v>1990</v>
      </c>
      <c r="M74" s="606" t="s">
        <v>43</v>
      </c>
      <c r="N74" s="606"/>
      <c r="O74" s="606" t="s">
        <v>345</v>
      </c>
      <c r="P74" s="581">
        <v>1</v>
      </c>
      <c r="Q74" s="610">
        <v>400000</v>
      </c>
      <c r="R74" s="606"/>
      <c r="S74" s="372">
        <f t="shared" si="4"/>
        <v>400000</v>
      </c>
      <c r="T74" s="619" t="s">
        <v>1039</v>
      </c>
      <c r="U74" s="620">
        <v>1</v>
      </c>
      <c r="W74" s="276">
        <f t="shared" si="5"/>
        <v>0</v>
      </c>
    </row>
    <row r="75" spans="1:23" s="590" customFormat="1" ht="20.100000000000001" customHeight="1">
      <c r="A75" s="628"/>
      <c r="B75" s="2066">
        <v>44</v>
      </c>
      <c r="C75" s="2084"/>
      <c r="D75" s="310" t="s">
        <v>353</v>
      </c>
      <c r="E75" s="311" t="s">
        <v>47</v>
      </c>
      <c r="F75" s="312"/>
      <c r="G75" s="313" t="s">
        <v>354</v>
      </c>
      <c r="H75" s="314" t="s">
        <v>42</v>
      </c>
      <c r="I75" s="314" t="s">
        <v>43</v>
      </c>
      <c r="J75" s="314" t="s">
        <v>85</v>
      </c>
      <c r="K75" s="314" t="s">
        <v>190</v>
      </c>
      <c r="L75" s="315">
        <v>1990</v>
      </c>
      <c r="M75" s="312" t="s">
        <v>43</v>
      </c>
      <c r="N75" s="312"/>
      <c r="O75" s="312" t="s">
        <v>45</v>
      </c>
      <c r="P75" s="367">
        <v>1</v>
      </c>
      <c r="Q75" s="316">
        <v>50000</v>
      </c>
      <c r="R75" s="202"/>
      <c r="S75" s="215">
        <f t="shared" si="4"/>
        <v>50000</v>
      </c>
      <c r="T75" s="624" t="s">
        <v>947</v>
      </c>
      <c r="U75" s="625">
        <v>1</v>
      </c>
      <c r="W75" s="276">
        <f t="shared" si="5"/>
        <v>0</v>
      </c>
    </row>
    <row r="76" spans="1:23" s="590" customFormat="1" ht="20.100000000000001" customHeight="1">
      <c r="A76" s="628"/>
      <c r="B76" s="2066">
        <v>45</v>
      </c>
      <c r="C76" s="2084"/>
      <c r="D76" s="310" t="s">
        <v>353</v>
      </c>
      <c r="E76" s="311" t="s">
        <v>158</v>
      </c>
      <c r="F76" s="312"/>
      <c r="G76" s="313" t="s">
        <v>354</v>
      </c>
      <c r="H76" s="314" t="s">
        <v>42</v>
      </c>
      <c r="I76" s="314" t="s">
        <v>43</v>
      </c>
      <c r="J76" s="314" t="s">
        <v>89</v>
      </c>
      <c r="K76" s="314" t="s">
        <v>190</v>
      </c>
      <c r="L76" s="315">
        <v>1990</v>
      </c>
      <c r="M76" s="312" t="s">
        <v>43</v>
      </c>
      <c r="N76" s="312"/>
      <c r="O76" s="312" t="s">
        <v>45</v>
      </c>
      <c r="P76" s="367">
        <v>6</v>
      </c>
      <c r="Q76" s="316">
        <v>300000</v>
      </c>
      <c r="R76" s="203"/>
      <c r="S76" s="215">
        <f t="shared" si="4"/>
        <v>50000</v>
      </c>
      <c r="T76" s="489" t="s">
        <v>948</v>
      </c>
      <c r="U76" s="490">
        <v>6</v>
      </c>
      <c r="W76" s="276">
        <f t="shared" si="5"/>
        <v>0</v>
      </c>
    </row>
    <row r="77" spans="1:23" s="630" customFormat="1" ht="20.100000000000001" customHeight="1">
      <c r="B77" s="2088">
        <v>46</v>
      </c>
      <c r="C77" s="2097"/>
      <c r="D77" s="373" t="s">
        <v>353</v>
      </c>
      <c r="E77" s="605" t="s">
        <v>161</v>
      </c>
      <c r="F77" s="606"/>
      <c r="G77" s="607" t="s">
        <v>354</v>
      </c>
      <c r="H77" s="608" t="s">
        <v>42</v>
      </c>
      <c r="I77" s="608" t="s">
        <v>43</v>
      </c>
      <c r="J77" s="608" t="s">
        <v>85</v>
      </c>
      <c r="K77" s="608" t="s">
        <v>190</v>
      </c>
      <c r="L77" s="618">
        <v>1990</v>
      </c>
      <c r="M77" s="606" t="s">
        <v>43</v>
      </c>
      <c r="N77" s="606"/>
      <c r="O77" s="606" t="s">
        <v>345</v>
      </c>
      <c r="P77" s="581">
        <v>1</v>
      </c>
      <c r="Q77" s="610">
        <v>50000</v>
      </c>
      <c r="R77" s="606"/>
      <c r="S77" s="372">
        <f t="shared" si="4"/>
        <v>50000</v>
      </c>
      <c r="T77" s="619" t="s">
        <v>1039</v>
      </c>
      <c r="U77" s="620">
        <v>1</v>
      </c>
      <c r="W77" s="276">
        <f t="shared" si="5"/>
        <v>0</v>
      </c>
    </row>
    <row r="78" spans="1:23" s="630" customFormat="1" ht="30.75" customHeight="1">
      <c r="B78" s="2088">
        <v>47</v>
      </c>
      <c r="C78" s="2097"/>
      <c r="D78" s="373" t="s">
        <v>355</v>
      </c>
      <c r="E78" s="605" t="s">
        <v>226</v>
      </c>
      <c r="F78" s="606"/>
      <c r="G78" s="607" t="s">
        <v>88</v>
      </c>
      <c r="H78" s="608" t="s">
        <v>42</v>
      </c>
      <c r="I78" s="608" t="s">
        <v>43</v>
      </c>
      <c r="J78" s="608" t="s">
        <v>89</v>
      </c>
      <c r="K78" s="608" t="s">
        <v>190</v>
      </c>
      <c r="L78" s="618">
        <v>1990</v>
      </c>
      <c r="M78" s="606" t="s">
        <v>43</v>
      </c>
      <c r="N78" s="606"/>
      <c r="O78" s="606" t="s">
        <v>45</v>
      </c>
      <c r="P78" s="581">
        <v>28</v>
      </c>
      <c r="Q78" s="610">
        <v>1120000</v>
      </c>
      <c r="R78" s="611"/>
      <c r="S78" s="372">
        <f t="shared" si="4"/>
        <v>40000</v>
      </c>
      <c r="T78" s="631" t="s">
        <v>1091</v>
      </c>
      <c r="U78" s="620">
        <v>28</v>
      </c>
      <c r="W78" s="276">
        <f>P78-U78</f>
        <v>0</v>
      </c>
    </row>
    <row r="79" spans="1:23" s="627" customFormat="1" ht="20.100000000000001" customHeight="1">
      <c r="A79" s="628"/>
      <c r="B79" s="2066">
        <v>48</v>
      </c>
      <c r="C79" s="2084"/>
      <c r="D79" s="310" t="s">
        <v>355</v>
      </c>
      <c r="E79" s="311" t="s">
        <v>357</v>
      </c>
      <c r="F79" s="312"/>
      <c r="G79" s="313" t="s">
        <v>88</v>
      </c>
      <c r="H79" s="314" t="s">
        <v>358</v>
      </c>
      <c r="I79" s="314" t="s">
        <v>43</v>
      </c>
      <c r="J79" s="314" t="s">
        <v>89</v>
      </c>
      <c r="K79" s="314" t="s">
        <v>190</v>
      </c>
      <c r="L79" s="315">
        <v>1990</v>
      </c>
      <c r="M79" s="312" t="s">
        <v>43</v>
      </c>
      <c r="N79" s="312"/>
      <c r="O79" s="312" t="s">
        <v>45</v>
      </c>
      <c r="P79" s="367">
        <v>9</v>
      </c>
      <c r="Q79" s="316">
        <v>360000</v>
      </c>
      <c r="R79" s="317"/>
      <c r="S79" s="308">
        <f t="shared" si="4"/>
        <v>40000</v>
      </c>
      <c r="T79" s="621" t="s">
        <v>1006</v>
      </c>
      <c r="U79" s="490">
        <v>9</v>
      </c>
      <c r="W79" s="276">
        <f t="shared" si="5"/>
        <v>0</v>
      </c>
    </row>
    <row r="80" spans="1:23" s="590" customFormat="1" ht="20.100000000000001" customHeight="1">
      <c r="A80" s="628"/>
      <c r="B80" s="2066">
        <v>49</v>
      </c>
      <c r="C80" s="2084"/>
      <c r="D80" s="310" t="s">
        <v>355</v>
      </c>
      <c r="E80" s="311" t="s">
        <v>359</v>
      </c>
      <c r="F80" s="312"/>
      <c r="G80" s="313" t="s">
        <v>88</v>
      </c>
      <c r="H80" s="632" t="s">
        <v>42</v>
      </c>
      <c r="I80" s="314" t="s">
        <v>43</v>
      </c>
      <c r="J80" s="314" t="s">
        <v>89</v>
      </c>
      <c r="K80" s="314" t="s">
        <v>190</v>
      </c>
      <c r="L80" s="315">
        <v>1990</v>
      </c>
      <c r="M80" s="312" t="s">
        <v>43</v>
      </c>
      <c r="N80" s="312"/>
      <c r="O80" s="312" t="s">
        <v>45</v>
      </c>
      <c r="P80" s="367">
        <v>4</v>
      </c>
      <c r="Q80" s="316">
        <v>160000</v>
      </c>
      <c r="R80" s="203"/>
      <c r="S80" s="215">
        <f t="shared" si="4"/>
        <v>40000</v>
      </c>
      <c r="T80" s="489" t="s">
        <v>949</v>
      </c>
      <c r="U80" s="490">
        <v>4</v>
      </c>
      <c r="W80" s="276">
        <f t="shared" si="5"/>
        <v>0</v>
      </c>
    </row>
    <row r="81" spans="1:23" s="627" customFormat="1" ht="20.100000000000001" customHeight="1">
      <c r="A81" s="628"/>
      <c r="B81" s="2066">
        <v>50</v>
      </c>
      <c r="C81" s="2084"/>
      <c r="D81" s="310" t="s">
        <v>355</v>
      </c>
      <c r="E81" s="311" t="s">
        <v>360</v>
      </c>
      <c r="F81" s="312"/>
      <c r="G81" s="313" t="s">
        <v>88</v>
      </c>
      <c r="H81" s="314" t="s">
        <v>358</v>
      </c>
      <c r="I81" s="314" t="s">
        <v>43</v>
      </c>
      <c r="J81" s="314" t="s">
        <v>89</v>
      </c>
      <c r="K81" s="314" t="s">
        <v>190</v>
      </c>
      <c r="L81" s="315">
        <v>1990</v>
      </c>
      <c r="M81" s="312" t="s">
        <v>43</v>
      </c>
      <c r="N81" s="312"/>
      <c r="O81" s="312" t="s">
        <v>45</v>
      </c>
      <c r="P81" s="367">
        <v>1</v>
      </c>
      <c r="Q81" s="316">
        <v>40000</v>
      </c>
      <c r="R81" s="312"/>
      <c r="S81" s="308">
        <f t="shared" si="4"/>
        <v>40000</v>
      </c>
      <c r="T81" s="489" t="s">
        <v>990</v>
      </c>
      <c r="U81" s="490">
        <v>1</v>
      </c>
      <c r="W81" s="276">
        <f t="shared" si="5"/>
        <v>0</v>
      </c>
    </row>
    <row r="82" spans="1:23" s="630" customFormat="1" ht="20.100000000000001" customHeight="1">
      <c r="B82" s="2088">
        <v>51</v>
      </c>
      <c r="C82" s="2097"/>
      <c r="D82" s="373" t="s">
        <v>355</v>
      </c>
      <c r="E82" s="605" t="s">
        <v>361</v>
      </c>
      <c r="F82" s="606"/>
      <c r="G82" s="607" t="s">
        <v>88</v>
      </c>
      <c r="H82" s="608" t="s">
        <v>42</v>
      </c>
      <c r="I82" s="608" t="s">
        <v>43</v>
      </c>
      <c r="J82" s="608" t="s">
        <v>89</v>
      </c>
      <c r="K82" s="608" t="s">
        <v>190</v>
      </c>
      <c r="L82" s="618">
        <v>1990</v>
      </c>
      <c r="M82" s="606" t="s">
        <v>43</v>
      </c>
      <c r="N82" s="606"/>
      <c r="O82" s="606" t="s">
        <v>45</v>
      </c>
      <c r="P82" s="581">
        <v>12</v>
      </c>
      <c r="Q82" s="610">
        <v>480000</v>
      </c>
      <c r="R82" s="611"/>
      <c r="S82" s="372">
        <f t="shared" si="4"/>
        <v>40000</v>
      </c>
      <c r="T82" s="619" t="s">
        <v>1092</v>
      </c>
      <c r="U82" s="620">
        <v>12</v>
      </c>
      <c r="W82" s="276">
        <f t="shared" si="5"/>
        <v>0</v>
      </c>
    </row>
    <row r="83" spans="1:23" s="590" customFormat="1" ht="20.100000000000001" customHeight="1">
      <c r="A83" s="628"/>
      <c r="B83" s="2066">
        <v>52</v>
      </c>
      <c r="C83" s="2084"/>
      <c r="D83" s="310" t="s">
        <v>355</v>
      </c>
      <c r="E83" s="311" t="s">
        <v>362</v>
      </c>
      <c r="F83" s="312"/>
      <c r="G83" s="313" t="s">
        <v>88</v>
      </c>
      <c r="H83" s="314" t="s">
        <v>42</v>
      </c>
      <c r="I83" s="314" t="s">
        <v>43</v>
      </c>
      <c r="J83" s="314" t="s">
        <v>89</v>
      </c>
      <c r="K83" s="314" t="s">
        <v>190</v>
      </c>
      <c r="L83" s="315">
        <v>1990</v>
      </c>
      <c r="M83" s="312" t="s">
        <v>43</v>
      </c>
      <c r="N83" s="312"/>
      <c r="O83" s="312" t="s">
        <v>45</v>
      </c>
      <c r="P83" s="367">
        <v>4</v>
      </c>
      <c r="Q83" s="316">
        <v>160000</v>
      </c>
      <c r="R83" s="203"/>
      <c r="S83" s="215">
        <f t="shared" si="4"/>
        <v>40000</v>
      </c>
      <c r="T83" s="489" t="s">
        <v>950</v>
      </c>
      <c r="U83" s="490">
        <v>4</v>
      </c>
      <c r="W83" s="276">
        <f t="shared" si="5"/>
        <v>0</v>
      </c>
    </row>
    <row r="84" spans="1:23" s="630" customFormat="1" ht="20.100000000000001" customHeight="1">
      <c r="B84" s="2088">
        <v>53</v>
      </c>
      <c r="C84" s="2097"/>
      <c r="D84" s="373" t="s">
        <v>363</v>
      </c>
      <c r="E84" s="605" t="s">
        <v>52</v>
      </c>
      <c r="F84" s="606"/>
      <c r="G84" s="607" t="s">
        <v>364</v>
      </c>
      <c r="H84" s="608" t="s">
        <v>42</v>
      </c>
      <c r="I84" s="608" t="s">
        <v>43</v>
      </c>
      <c r="J84" s="608" t="s">
        <v>160</v>
      </c>
      <c r="K84" s="608" t="s">
        <v>272</v>
      </c>
      <c r="L84" s="618">
        <v>1990</v>
      </c>
      <c r="M84" s="606" t="s">
        <v>43</v>
      </c>
      <c r="N84" s="606"/>
      <c r="O84" s="606" t="s">
        <v>45</v>
      </c>
      <c r="P84" s="581">
        <v>4</v>
      </c>
      <c r="Q84" s="610">
        <v>200000</v>
      </c>
      <c r="R84" s="611"/>
      <c r="S84" s="372">
        <f t="shared" si="4"/>
        <v>50000</v>
      </c>
      <c r="T84" s="619" t="s">
        <v>1093</v>
      </c>
      <c r="U84" s="620">
        <v>4</v>
      </c>
      <c r="W84" s="276">
        <f t="shared" si="5"/>
        <v>0</v>
      </c>
    </row>
    <row r="85" spans="1:23" s="590" customFormat="1" ht="20.100000000000001" customHeight="1" thickBot="1">
      <c r="A85" s="628"/>
      <c r="B85" s="2066">
        <v>54</v>
      </c>
      <c r="C85" s="2084"/>
      <c r="D85" s="310" t="s">
        <v>363</v>
      </c>
      <c r="E85" s="311" t="s">
        <v>220</v>
      </c>
      <c r="F85" s="312"/>
      <c r="G85" s="313" t="s">
        <v>364</v>
      </c>
      <c r="H85" s="314" t="s">
        <v>42</v>
      </c>
      <c r="I85" s="314" t="s">
        <v>43</v>
      </c>
      <c r="J85" s="314" t="s">
        <v>160</v>
      </c>
      <c r="K85" s="314" t="s">
        <v>272</v>
      </c>
      <c r="L85" s="315">
        <v>1990</v>
      </c>
      <c r="M85" s="312" t="s">
        <v>365</v>
      </c>
      <c r="N85" s="312"/>
      <c r="O85" s="312" t="s">
        <v>45</v>
      </c>
      <c r="P85" s="367">
        <v>1</v>
      </c>
      <c r="Q85" s="316">
        <v>50000</v>
      </c>
      <c r="R85" s="202"/>
      <c r="S85" s="215">
        <f t="shared" si="4"/>
        <v>50000</v>
      </c>
      <c r="T85" s="489" t="s">
        <v>951</v>
      </c>
      <c r="U85" s="490">
        <v>1</v>
      </c>
      <c r="W85" s="506">
        <f t="shared" si="5"/>
        <v>0</v>
      </c>
    </row>
    <row r="86" spans="1:23" s="590" customFormat="1" ht="20.100000000000001" customHeight="1">
      <c r="A86" s="628"/>
      <c r="B86" s="2081">
        <v>55</v>
      </c>
      <c r="C86" s="2098"/>
      <c r="D86" s="310" t="s">
        <v>207</v>
      </c>
      <c r="E86" s="311" t="s">
        <v>47</v>
      </c>
      <c r="F86" s="312"/>
      <c r="G86" s="313" t="s">
        <v>208</v>
      </c>
      <c r="H86" s="633" t="s">
        <v>366</v>
      </c>
      <c r="I86" s="314" t="s">
        <v>43</v>
      </c>
      <c r="J86" s="314" t="s">
        <v>89</v>
      </c>
      <c r="K86" s="314" t="s">
        <v>190</v>
      </c>
      <c r="L86" s="315">
        <v>1990</v>
      </c>
      <c r="M86" s="312" t="s">
        <v>43</v>
      </c>
      <c r="N86" s="312"/>
      <c r="O86" s="312" t="s">
        <v>45</v>
      </c>
      <c r="P86" s="367">
        <v>1</v>
      </c>
      <c r="Q86" s="316">
        <v>400000</v>
      </c>
      <c r="R86" s="202"/>
      <c r="S86" s="215">
        <f>Q86/P86</f>
        <v>400000</v>
      </c>
      <c r="T86" s="624" t="s">
        <v>947</v>
      </c>
      <c r="U86" s="625">
        <v>1</v>
      </c>
      <c r="W86" s="276">
        <f>P86-U86</f>
        <v>0</v>
      </c>
    </row>
    <row r="87" spans="1:23" s="627" customFormat="1" ht="20.100000000000001" customHeight="1">
      <c r="A87" s="628"/>
      <c r="B87" s="2066">
        <v>56</v>
      </c>
      <c r="C87" s="2067"/>
      <c r="D87" s="310" t="s">
        <v>207</v>
      </c>
      <c r="E87" s="311" t="s">
        <v>220</v>
      </c>
      <c r="F87" s="312"/>
      <c r="G87" s="313" t="s">
        <v>208</v>
      </c>
      <c r="H87" s="633" t="s">
        <v>366</v>
      </c>
      <c r="I87" s="314" t="s">
        <v>43</v>
      </c>
      <c r="J87" s="314" t="s">
        <v>85</v>
      </c>
      <c r="K87" s="314" t="s">
        <v>190</v>
      </c>
      <c r="L87" s="315">
        <v>1990</v>
      </c>
      <c r="M87" s="312" t="s">
        <v>43</v>
      </c>
      <c r="N87" s="312"/>
      <c r="O87" s="312" t="s">
        <v>242</v>
      </c>
      <c r="P87" s="367">
        <v>1</v>
      </c>
      <c r="Q87" s="316">
        <v>134000</v>
      </c>
      <c r="R87" s="312"/>
      <c r="S87" s="308">
        <f t="shared" si="4"/>
        <v>134000</v>
      </c>
      <c r="T87" s="489" t="s">
        <v>1009</v>
      </c>
      <c r="U87" s="490">
        <v>1</v>
      </c>
      <c r="W87" s="276">
        <f t="shared" si="5"/>
        <v>0</v>
      </c>
    </row>
    <row r="88" spans="1:23" s="590" customFormat="1" ht="20.100000000000001" customHeight="1">
      <c r="A88" s="628"/>
      <c r="B88" s="2066">
        <v>57</v>
      </c>
      <c r="C88" s="2067"/>
      <c r="D88" s="310" t="s">
        <v>207</v>
      </c>
      <c r="E88" s="311" t="s">
        <v>367</v>
      </c>
      <c r="F88" s="312"/>
      <c r="G88" s="313" t="s">
        <v>208</v>
      </c>
      <c r="H88" s="634" t="s">
        <v>42</v>
      </c>
      <c r="I88" s="314" t="s">
        <v>43</v>
      </c>
      <c r="J88" s="314" t="s">
        <v>368</v>
      </c>
      <c r="K88" s="314" t="s">
        <v>272</v>
      </c>
      <c r="L88" s="315">
        <v>1990</v>
      </c>
      <c r="M88" s="312" t="s">
        <v>43</v>
      </c>
      <c r="N88" s="312"/>
      <c r="O88" s="312" t="s">
        <v>242</v>
      </c>
      <c r="P88" s="367">
        <v>2</v>
      </c>
      <c r="Q88" s="316">
        <v>20000</v>
      </c>
      <c r="R88" s="203"/>
      <c r="S88" s="215">
        <f t="shared" si="4"/>
        <v>10000</v>
      </c>
      <c r="T88" s="489" t="s">
        <v>953</v>
      </c>
      <c r="U88" s="490">
        <v>2</v>
      </c>
      <c r="W88" s="276">
        <f t="shared" si="5"/>
        <v>0</v>
      </c>
    </row>
    <row r="89" spans="1:23" s="627" customFormat="1" ht="20.100000000000001" customHeight="1">
      <c r="A89" s="628"/>
      <c r="B89" s="2066">
        <v>58</v>
      </c>
      <c r="C89" s="2067"/>
      <c r="D89" s="310" t="s">
        <v>207</v>
      </c>
      <c r="E89" s="311" t="s">
        <v>369</v>
      </c>
      <c r="F89" s="312"/>
      <c r="G89" s="313" t="s">
        <v>208</v>
      </c>
      <c r="H89" s="634" t="s">
        <v>370</v>
      </c>
      <c r="I89" s="314" t="s">
        <v>43</v>
      </c>
      <c r="J89" s="314" t="s">
        <v>85</v>
      </c>
      <c r="K89" s="314" t="s">
        <v>190</v>
      </c>
      <c r="L89" s="315">
        <v>1990</v>
      </c>
      <c r="M89" s="312" t="s">
        <v>43</v>
      </c>
      <c r="N89" s="312"/>
      <c r="O89" s="312" t="s">
        <v>45</v>
      </c>
      <c r="P89" s="367">
        <v>6</v>
      </c>
      <c r="Q89" s="316">
        <v>360000</v>
      </c>
      <c r="R89" s="317"/>
      <c r="S89" s="308">
        <f t="shared" si="4"/>
        <v>60000</v>
      </c>
      <c r="T89" s="489" t="s">
        <v>1012</v>
      </c>
      <c r="U89" s="490">
        <v>6</v>
      </c>
      <c r="W89" s="276">
        <f t="shared" si="5"/>
        <v>0</v>
      </c>
    </row>
    <row r="90" spans="1:23" s="590" customFormat="1" ht="20.100000000000001" customHeight="1">
      <c r="A90" s="628"/>
      <c r="B90" s="2066">
        <v>59</v>
      </c>
      <c r="C90" s="2067"/>
      <c r="D90" s="310" t="s">
        <v>207</v>
      </c>
      <c r="E90" s="311" t="s">
        <v>371</v>
      </c>
      <c r="F90" s="312"/>
      <c r="G90" s="313" t="s">
        <v>208</v>
      </c>
      <c r="H90" s="633" t="s">
        <v>372</v>
      </c>
      <c r="I90" s="314" t="s">
        <v>43</v>
      </c>
      <c r="J90" s="314" t="s">
        <v>85</v>
      </c>
      <c r="K90" s="314" t="s">
        <v>190</v>
      </c>
      <c r="L90" s="315">
        <v>1990</v>
      </c>
      <c r="M90" s="312" t="s">
        <v>43</v>
      </c>
      <c r="N90" s="312"/>
      <c r="O90" s="312" t="s">
        <v>45</v>
      </c>
      <c r="P90" s="367">
        <v>4</v>
      </c>
      <c r="Q90" s="316">
        <v>600000</v>
      </c>
      <c r="R90" s="203"/>
      <c r="S90" s="215">
        <f t="shared" si="4"/>
        <v>150000</v>
      </c>
      <c r="T90" s="489" t="s">
        <v>954</v>
      </c>
      <c r="U90" s="490">
        <v>4</v>
      </c>
      <c r="W90" s="276">
        <f t="shared" si="5"/>
        <v>0</v>
      </c>
    </row>
    <row r="91" spans="1:23" s="590" customFormat="1" ht="20.100000000000001" customHeight="1">
      <c r="A91" s="628"/>
      <c r="B91" s="2066">
        <v>60</v>
      </c>
      <c r="C91" s="2067"/>
      <c r="D91" s="310" t="s">
        <v>207</v>
      </c>
      <c r="E91" s="311" t="s">
        <v>373</v>
      </c>
      <c r="F91" s="312"/>
      <c r="G91" s="313" t="s">
        <v>208</v>
      </c>
      <c r="H91" s="634" t="s">
        <v>95</v>
      </c>
      <c r="I91" s="314" t="s">
        <v>43</v>
      </c>
      <c r="J91" s="314" t="s">
        <v>85</v>
      </c>
      <c r="K91" s="314" t="s">
        <v>190</v>
      </c>
      <c r="L91" s="315">
        <v>1990</v>
      </c>
      <c r="M91" s="312" t="s">
        <v>43</v>
      </c>
      <c r="N91" s="312"/>
      <c r="O91" s="312" t="s">
        <v>45</v>
      </c>
      <c r="P91" s="367">
        <v>1</v>
      </c>
      <c r="Q91" s="316">
        <v>60000</v>
      </c>
      <c r="R91" s="202"/>
      <c r="S91" s="215">
        <f t="shared" si="4"/>
        <v>60000</v>
      </c>
      <c r="T91" s="489" t="s">
        <v>955</v>
      </c>
      <c r="U91" s="490">
        <v>1</v>
      </c>
      <c r="W91" s="276">
        <f t="shared" si="5"/>
        <v>0</v>
      </c>
    </row>
    <row r="92" spans="1:23" s="319" customFormat="1" ht="20.100000000000001" customHeight="1">
      <c r="A92" s="361"/>
      <c r="B92" s="2066">
        <v>61</v>
      </c>
      <c r="C92" s="2067"/>
      <c r="D92" s="310" t="s">
        <v>207</v>
      </c>
      <c r="E92" s="311" t="s">
        <v>374</v>
      </c>
      <c r="F92" s="312"/>
      <c r="G92" s="313" t="s">
        <v>208</v>
      </c>
      <c r="H92" s="633" t="s">
        <v>372</v>
      </c>
      <c r="I92" s="314" t="s">
        <v>43</v>
      </c>
      <c r="J92" s="314" t="s">
        <v>85</v>
      </c>
      <c r="K92" s="314" t="s">
        <v>190</v>
      </c>
      <c r="L92" s="315">
        <v>1990</v>
      </c>
      <c r="M92" s="312" t="s">
        <v>43</v>
      </c>
      <c r="N92" s="312"/>
      <c r="O92" s="312" t="s">
        <v>45</v>
      </c>
      <c r="P92" s="367">
        <v>1</v>
      </c>
      <c r="Q92" s="316">
        <v>150000</v>
      </c>
      <c r="R92" s="312"/>
      <c r="S92" s="308">
        <f t="shared" si="4"/>
        <v>150000</v>
      </c>
      <c r="T92" s="489" t="s">
        <v>1007</v>
      </c>
      <c r="U92" s="490">
        <v>1</v>
      </c>
      <c r="W92" s="276">
        <f t="shared" si="5"/>
        <v>0</v>
      </c>
    </row>
    <row r="93" spans="1:23" s="183" customFormat="1" ht="20.100000000000001" customHeight="1">
      <c r="A93" s="361"/>
      <c r="B93" s="2066">
        <v>62</v>
      </c>
      <c r="C93" s="2067"/>
      <c r="D93" s="310" t="s">
        <v>207</v>
      </c>
      <c r="E93" s="311" t="s">
        <v>375</v>
      </c>
      <c r="F93" s="312"/>
      <c r="G93" s="313" t="s">
        <v>208</v>
      </c>
      <c r="H93" s="634" t="s">
        <v>370</v>
      </c>
      <c r="I93" s="314" t="s">
        <v>43</v>
      </c>
      <c r="J93" s="314" t="s">
        <v>85</v>
      </c>
      <c r="K93" s="314" t="s">
        <v>190</v>
      </c>
      <c r="L93" s="315">
        <v>1990</v>
      </c>
      <c r="M93" s="312" t="s">
        <v>43</v>
      </c>
      <c r="N93" s="312"/>
      <c r="O93" s="312" t="s">
        <v>45</v>
      </c>
      <c r="P93" s="367">
        <v>1</v>
      </c>
      <c r="Q93" s="316">
        <v>60000</v>
      </c>
      <c r="R93" s="202"/>
      <c r="S93" s="215">
        <f t="shared" si="4"/>
        <v>60000</v>
      </c>
      <c r="T93" s="489" t="s">
        <v>956</v>
      </c>
      <c r="U93" s="490">
        <v>1</v>
      </c>
      <c r="W93" s="276">
        <f t="shared" si="5"/>
        <v>0</v>
      </c>
    </row>
    <row r="94" spans="1:23" s="183" customFormat="1" ht="20.100000000000001" customHeight="1">
      <c r="A94" s="361"/>
      <c r="B94" s="2090">
        <v>63</v>
      </c>
      <c r="C94" s="2091"/>
      <c r="D94" s="380" t="s">
        <v>207</v>
      </c>
      <c r="E94" s="481" t="s">
        <v>376</v>
      </c>
      <c r="F94" s="381"/>
      <c r="G94" s="482" t="s">
        <v>208</v>
      </c>
      <c r="H94" s="635" t="s">
        <v>372</v>
      </c>
      <c r="I94" s="483" t="s">
        <v>43</v>
      </c>
      <c r="J94" s="483" t="s">
        <v>85</v>
      </c>
      <c r="K94" s="483" t="s">
        <v>190</v>
      </c>
      <c r="L94" s="484">
        <v>1990</v>
      </c>
      <c r="M94" s="381" t="s">
        <v>43</v>
      </c>
      <c r="N94" s="381"/>
      <c r="O94" s="381" t="s">
        <v>45</v>
      </c>
      <c r="P94" s="580">
        <v>1</v>
      </c>
      <c r="Q94" s="485">
        <v>150000</v>
      </c>
      <c r="R94" s="209"/>
      <c r="S94" s="215">
        <f t="shared" si="4"/>
        <v>150000</v>
      </c>
      <c r="T94" s="489" t="s">
        <v>956</v>
      </c>
      <c r="U94" s="490">
        <v>1</v>
      </c>
      <c r="W94" s="276">
        <f t="shared" si="5"/>
        <v>0</v>
      </c>
    </row>
    <row r="95" spans="1:23" s="196" customFormat="1" ht="20.100000000000001" customHeight="1">
      <c r="A95" s="362"/>
      <c r="B95" s="193"/>
      <c r="C95" s="193"/>
      <c r="G95" s="218"/>
      <c r="H95" s="220"/>
      <c r="I95" s="220"/>
      <c r="J95" s="220"/>
      <c r="K95" s="220"/>
      <c r="L95" s="221"/>
      <c r="P95" s="615">
        <f>SUM(P71:P94)</f>
        <v>93</v>
      </c>
      <c r="Q95" s="255">
        <f>SUM(Q71:Q94)</f>
        <v>5604000</v>
      </c>
      <c r="S95" s="282"/>
      <c r="W95" s="362"/>
    </row>
    <row r="96" spans="1:23" s="196" customFormat="1" ht="20.100000000000001" customHeight="1">
      <c r="A96" s="362"/>
      <c r="B96" s="193"/>
      <c r="C96" s="193"/>
      <c r="G96" s="218"/>
      <c r="H96" s="220"/>
      <c r="I96" s="220"/>
      <c r="J96" s="220"/>
      <c r="K96" s="220"/>
      <c r="L96" s="221"/>
      <c r="P96" s="193"/>
      <c r="Q96" s="256"/>
      <c r="S96" s="282"/>
      <c r="W96" s="362"/>
    </row>
    <row r="97" spans="1:23" s="183" customFormat="1" ht="29.25" customHeight="1">
      <c r="A97" s="361"/>
      <c r="B97" s="2075" t="s">
        <v>10</v>
      </c>
      <c r="C97" s="2075"/>
      <c r="D97" s="2075"/>
      <c r="E97" s="2075"/>
      <c r="F97" s="2075"/>
      <c r="G97" s="2075" t="s">
        <v>11</v>
      </c>
      <c r="H97" s="2075"/>
      <c r="I97" s="2075"/>
      <c r="J97" s="2075" t="s">
        <v>15</v>
      </c>
      <c r="K97" s="2075" t="s">
        <v>13</v>
      </c>
      <c r="L97" s="2075" t="s">
        <v>700</v>
      </c>
      <c r="M97" s="2075" t="s">
        <v>701</v>
      </c>
      <c r="N97" s="2075" t="s">
        <v>16</v>
      </c>
      <c r="O97" s="2075" t="s">
        <v>702</v>
      </c>
      <c r="P97" s="2075" t="s">
        <v>12</v>
      </c>
      <c r="Q97" s="2075"/>
      <c r="R97" s="2075" t="s">
        <v>17</v>
      </c>
      <c r="S97" s="215"/>
      <c r="T97" s="2071" t="s">
        <v>1022</v>
      </c>
      <c r="U97" s="2071" t="s">
        <v>1023</v>
      </c>
      <c r="V97" s="2071" t="s">
        <v>732</v>
      </c>
      <c r="W97" s="2072" t="s">
        <v>1025</v>
      </c>
    </row>
    <row r="98" spans="1:23" s="183" customFormat="1" ht="29.25" customHeight="1">
      <c r="A98" s="361"/>
      <c r="B98" s="2075" t="s">
        <v>18</v>
      </c>
      <c r="C98" s="2075"/>
      <c r="D98" s="2075" t="s">
        <v>19</v>
      </c>
      <c r="E98" s="2075" t="s">
        <v>20</v>
      </c>
      <c r="F98" s="2075"/>
      <c r="G98" s="2075" t="s">
        <v>21</v>
      </c>
      <c r="H98" s="2075" t="s">
        <v>14</v>
      </c>
      <c r="I98" s="2075" t="s">
        <v>505</v>
      </c>
      <c r="J98" s="2075"/>
      <c r="K98" s="2075"/>
      <c r="L98" s="2075"/>
      <c r="M98" s="2075"/>
      <c r="N98" s="2075"/>
      <c r="O98" s="2075"/>
      <c r="P98" s="2075"/>
      <c r="Q98" s="2075"/>
      <c r="R98" s="2075"/>
      <c r="S98" s="215"/>
      <c r="T98" s="2071"/>
      <c r="U98" s="2071"/>
      <c r="V98" s="2071"/>
      <c r="W98" s="2073"/>
    </row>
    <row r="99" spans="1:23" s="183" customFormat="1" ht="29.25" customHeight="1">
      <c r="A99" s="361"/>
      <c r="B99" s="2075"/>
      <c r="C99" s="2075"/>
      <c r="D99" s="2075"/>
      <c r="E99" s="2075"/>
      <c r="F99" s="2075"/>
      <c r="G99" s="2075"/>
      <c r="H99" s="2075"/>
      <c r="I99" s="2075"/>
      <c r="J99" s="2075"/>
      <c r="K99" s="2075"/>
      <c r="L99" s="2075"/>
      <c r="M99" s="2075"/>
      <c r="N99" s="2075"/>
      <c r="O99" s="2075"/>
      <c r="P99" s="530" t="s">
        <v>22</v>
      </c>
      <c r="Q99" s="597" t="s">
        <v>23</v>
      </c>
      <c r="R99" s="2075"/>
      <c r="S99" s="215"/>
      <c r="T99" s="2071"/>
      <c r="U99" s="2071"/>
      <c r="V99" s="2071"/>
      <c r="W99" s="2074"/>
    </row>
    <row r="100" spans="1:23" s="183" customFormat="1" ht="20.100000000000001" customHeight="1">
      <c r="A100" s="361"/>
      <c r="B100" s="2076" t="s">
        <v>24</v>
      </c>
      <c r="C100" s="2077"/>
      <c r="D100" s="598" t="s">
        <v>25</v>
      </c>
      <c r="E100" s="2076" t="s">
        <v>26</v>
      </c>
      <c r="F100" s="2077"/>
      <c r="G100" s="73" t="s">
        <v>27</v>
      </c>
      <c r="H100" s="73" t="s">
        <v>28</v>
      </c>
      <c r="I100" s="73" t="s">
        <v>29</v>
      </c>
      <c r="J100" s="73" t="s">
        <v>30</v>
      </c>
      <c r="K100" s="73" t="s">
        <v>31</v>
      </c>
      <c r="L100" s="73" t="s">
        <v>32</v>
      </c>
      <c r="M100" s="73" t="s">
        <v>33</v>
      </c>
      <c r="N100" s="73" t="s">
        <v>34</v>
      </c>
      <c r="O100" s="73" t="s">
        <v>35</v>
      </c>
      <c r="P100" s="73" t="s">
        <v>36</v>
      </c>
      <c r="Q100" s="89" t="s">
        <v>37</v>
      </c>
      <c r="R100" s="73" t="s">
        <v>38</v>
      </c>
      <c r="S100" s="215"/>
      <c r="T100" s="365"/>
      <c r="U100" s="365"/>
      <c r="V100" s="365"/>
      <c r="W100" s="599"/>
    </row>
    <row r="101" spans="1:23" s="183" customFormat="1" ht="12.75" customHeight="1">
      <c r="A101" s="361"/>
      <c r="B101" s="2076"/>
      <c r="C101" s="2083"/>
      <c r="D101" s="2083"/>
      <c r="E101" s="2083"/>
      <c r="F101" s="2083"/>
      <c r="G101" s="2083"/>
      <c r="H101" s="2083"/>
      <c r="I101" s="2083"/>
      <c r="J101" s="2083"/>
      <c r="K101" s="2083"/>
      <c r="L101" s="2083"/>
      <c r="M101" s="2083"/>
      <c r="N101" s="2083"/>
      <c r="O101" s="2083"/>
      <c r="P101" s="2083"/>
      <c r="Q101" s="2083"/>
      <c r="R101" s="2077"/>
      <c r="S101" s="215"/>
      <c r="T101" s="600"/>
      <c r="U101" s="601"/>
      <c r="V101" s="602"/>
      <c r="W101" s="599"/>
    </row>
    <row r="102" spans="1:23" s="329" customFormat="1" ht="20.100000000000001" customHeight="1">
      <c r="A102" s="361"/>
      <c r="B102" s="2100">
        <v>64</v>
      </c>
      <c r="C102" s="2101"/>
      <c r="D102" s="636" t="s">
        <v>207</v>
      </c>
      <c r="E102" s="637" t="s">
        <v>377</v>
      </c>
      <c r="F102" s="638"/>
      <c r="G102" s="639" t="s">
        <v>208</v>
      </c>
      <c r="H102" s="640" t="s">
        <v>378</v>
      </c>
      <c r="I102" s="641" t="s">
        <v>43</v>
      </c>
      <c r="J102" s="641" t="s">
        <v>85</v>
      </c>
      <c r="K102" s="641" t="s">
        <v>190</v>
      </c>
      <c r="L102" s="642">
        <v>1990</v>
      </c>
      <c r="M102" s="638" t="s">
        <v>43</v>
      </c>
      <c r="N102" s="638"/>
      <c r="O102" s="638" t="s">
        <v>45</v>
      </c>
      <c r="P102" s="643">
        <v>5</v>
      </c>
      <c r="Q102" s="644">
        <v>670000</v>
      </c>
      <c r="R102" s="646"/>
      <c r="S102" s="299">
        <f>Q102/P102</f>
        <v>134000</v>
      </c>
      <c r="T102" s="617" t="s">
        <v>1021</v>
      </c>
      <c r="U102" s="467">
        <v>7</v>
      </c>
      <c r="W102" s="276">
        <f>P102-U102</f>
        <v>-2</v>
      </c>
    </row>
    <row r="103" spans="1:23" s="183" customFormat="1" ht="20.100000000000001" customHeight="1">
      <c r="A103" s="361"/>
      <c r="B103" s="2066">
        <v>65</v>
      </c>
      <c r="C103" s="2067"/>
      <c r="D103" s="310" t="s">
        <v>281</v>
      </c>
      <c r="E103" s="311" t="s">
        <v>220</v>
      </c>
      <c r="F103" s="312"/>
      <c r="G103" s="313" t="s">
        <v>282</v>
      </c>
      <c r="H103" s="634" t="s">
        <v>42</v>
      </c>
      <c r="I103" s="314" t="s">
        <v>43</v>
      </c>
      <c r="J103" s="314" t="s">
        <v>89</v>
      </c>
      <c r="K103" s="314" t="s">
        <v>190</v>
      </c>
      <c r="L103" s="315">
        <v>1990</v>
      </c>
      <c r="M103" s="312" t="s">
        <v>43</v>
      </c>
      <c r="N103" s="312"/>
      <c r="O103" s="312" t="s">
        <v>45</v>
      </c>
      <c r="P103" s="367">
        <v>1</v>
      </c>
      <c r="Q103" s="316">
        <v>400000</v>
      </c>
      <c r="R103" s="202"/>
      <c r="S103" s="215">
        <f t="shared" ref="S103:S125" si="6">Q103/P103</f>
        <v>400000</v>
      </c>
      <c r="T103" s="489" t="s">
        <v>951</v>
      </c>
      <c r="U103" s="490">
        <v>1</v>
      </c>
      <c r="W103" s="276">
        <f t="shared" ref="W103:W125" si="7">P103-U103</f>
        <v>0</v>
      </c>
    </row>
    <row r="104" spans="1:23" s="319" customFormat="1" ht="20.100000000000001" customHeight="1">
      <c r="A104" s="361"/>
      <c r="B104" s="2066">
        <v>66</v>
      </c>
      <c r="C104" s="2084"/>
      <c r="D104" s="310" t="s">
        <v>379</v>
      </c>
      <c r="E104" s="311" t="s">
        <v>47</v>
      </c>
      <c r="F104" s="312"/>
      <c r="G104" s="313" t="s">
        <v>380</v>
      </c>
      <c r="H104" s="314" t="s">
        <v>42</v>
      </c>
      <c r="I104" s="314" t="s">
        <v>43</v>
      </c>
      <c r="J104" s="314" t="s">
        <v>43</v>
      </c>
      <c r="K104" s="314" t="s">
        <v>190</v>
      </c>
      <c r="L104" s="315">
        <v>1990</v>
      </c>
      <c r="M104" s="312" t="s">
        <v>43</v>
      </c>
      <c r="N104" s="312"/>
      <c r="O104" s="312" t="s">
        <v>45</v>
      </c>
      <c r="P104" s="367">
        <v>1</v>
      </c>
      <c r="Q104" s="316">
        <v>400000</v>
      </c>
      <c r="R104" s="312"/>
      <c r="S104" s="308">
        <f t="shared" si="6"/>
        <v>400000</v>
      </c>
      <c r="T104" s="319" t="s">
        <v>1000</v>
      </c>
      <c r="U104" s="319">
        <v>1</v>
      </c>
      <c r="W104" s="276">
        <f t="shared" si="7"/>
        <v>0</v>
      </c>
    </row>
    <row r="105" spans="1:23" s="319" customFormat="1" ht="20.100000000000001" customHeight="1">
      <c r="B105" s="2066">
        <v>67</v>
      </c>
      <c r="C105" s="2084"/>
      <c r="D105" s="310" t="s">
        <v>381</v>
      </c>
      <c r="E105" s="311" t="s">
        <v>75</v>
      </c>
      <c r="F105" s="312"/>
      <c r="G105" s="313" t="s">
        <v>382</v>
      </c>
      <c r="H105" s="314" t="s">
        <v>383</v>
      </c>
      <c r="I105" s="314" t="s">
        <v>43</v>
      </c>
      <c r="J105" s="314" t="s">
        <v>43</v>
      </c>
      <c r="K105" s="314" t="s">
        <v>190</v>
      </c>
      <c r="L105" s="315">
        <v>1990</v>
      </c>
      <c r="M105" s="312" t="s">
        <v>43</v>
      </c>
      <c r="N105" s="312"/>
      <c r="O105" s="312" t="s">
        <v>45</v>
      </c>
      <c r="P105" s="367">
        <v>1</v>
      </c>
      <c r="Q105" s="316">
        <v>5000000</v>
      </c>
      <c r="R105" s="312"/>
      <c r="S105" s="308">
        <f t="shared" si="6"/>
        <v>5000000</v>
      </c>
      <c r="T105" s="319" t="s">
        <v>1040</v>
      </c>
      <c r="U105" s="319">
        <v>1</v>
      </c>
      <c r="W105" s="276">
        <f t="shared" si="7"/>
        <v>0</v>
      </c>
    </row>
    <row r="106" spans="1:23" s="319" customFormat="1" ht="20.100000000000001" customHeight="1">
      <c r="B106" s="2066">
        <v>68</v>
      </c>
      <c r="C106" s="2084"/>
      <c r="D106" s="310" t="s">
        <v>384</v>
      </c>
      <c r="E106" s="311" t="s">
        <v>47</v>
      </c>
      <c r="F106" s="312"/>
      <c r="G106" s="313" t="s">
        <v>385</v>
      </c>
      <c r="H106" s="317" t="s">
        <v>386</v>
      </c>
      <c r="I106" s="314" t="s">
        <v>43</v>
      </c>
      <c r="J106" s="314" t="s">
        <v>43</v>
      </c>
      <c r="K106" s="314" t="s">
        <v>190</v>
      </c>
      <c r="L106" s="315">
        <v>1990</v>
      </c>
      <c r="M106" s="312" t="s">
        <v>43</v>
      </c>
      <c r="N106" s="312"/>
      <c r="O106" s="312" t="s">
        <v>45</v>
      </c>
      <c r="P106" s="367">
        <v>1</v>
      </c>
      <c r="Q106" s="316">
        <v>9000000</v>
      </c>
      <c r="R106" s="312"/>
      <c r="S106" s="308">
        <f t="shared" si="6"/>
        <v>9000000</v>
      </c>
      <c r="T106" s="319" t="s">
        <v>1040</v>
      </c>
      <c r="U106" s="319">
        <v>1</v>
      </c>
      <c r="W106" s="276">
        <f t="shared" si="7"/>
        <v>0</v>
      </c>
    </row>
    <row r="107" spans="1:23" s="319" customFormat="1" ht="20.100000000000001" customHeight="1">
      <c r="B107" s="2066">
        <v>69</v>
      </c>
      <c r="C107" s="2084"/>
      <c r="D107" s="310" t="s">
        <v>387</v>
      </c>
      <c r="E107" s="311" t="s">
        <v>388</v>
      </c>
      <c r="F107" s="312"/>
      <c r="G107" s="313" t="s">
        <v>389</v>
      </c>
      <c r="H107" s="314" t="s">
        <v>390</v>
      </c>
      <c r="I107" s="314" t="s">
        <v>43</v>
      </c>
      <c r="J107" s="314" t="s">
        <v>43</v>
      </c>
      <c r="K107" s="314" t="s">
        <v>44</v>
      </c>
      <c r="L107" s="315">
        <v>1991</v>
      </c>
      <c r="M107" s="312" t="s">
        <v>43</v>
      </c>
      <c r="N107" s="312"/>
      <c r="O107" s="312" t="s">
        <v>45</v>
      </c>
      <c r="P107" s="367">
        <v>17</v>
      </c>
      <c r="Q107" s="316">
        <v>1139000</v>
      </c>
      <c r="R107" s="317"/>
      <c r="S107" s="308">
        <f t="shared" si="6"/>
        <v>67000</v>
      </c>
      <c r="T107" s="319" t="s">
        <v>1040</v>
      </c>
      <c r="U107" s="319">
        <v>17</v>
      </c>
      <c r="W107" s="276">
        <f t="shared" si="7"/>
        <v>0</v>
      </c>
    </row>
    <row r="108" spans="1:23" s="329" customFormat="1" ht="20.100000000000001" customHeight="1">
      <c r="A108" s="361"/>
      <c r="B108" s="2085">
        <v>70</v>
      </c>
      <c r="C108" s="2086"/>
      <c r="D108" s="338" t="s">
        <v>341</v>
      </c>
      <c r="E108" s="339" t="s">
        <v>302</v>
      </c>
      <c r="F108" s="340"/>
      <c r="G108" s="341" t="s">
        <v>342</v>
      </c>
      <c r="H108" s="2118" t="s">
        <v>985</v>
      </c>
      <c r="I108" s="2118"/>
      <c r="J108" s="342" t="s">
        <v>43</v>
      </c>
      <c r="K108" s="342" t="s">
        <v>190</v>
      </c>
      <c r="L108" s="343">
        <v>1991</v>
      </c>
      <c r="M108" s="340" t="s">
        <v>43</v>
      </c>
      <c r="N108" s="340"/>
      <c r="O108" s="340" t="s">
        <v>45</v>
      </c>
      <c r="P108" s="582">
        <v>2</v>
      </c>
      <c r="Q108" s="344">
        <v>400000</v>
      </c>
      <c r="R108" s="337"/>
      <c r="S108" s="299">
        <f t="shared" si="6"/>
        <v>200000</v>
      </c>
      <c r="T108" s="466" t="s">
        <v>1017</v>
      </c>
      <c r="U108" s="467">
        <v>8</v>
      </c>
      <c r="W108" s="276">
        <f t="shared" si="7"/>
        <v>-6</v>
      </c>
    </row>
    <row r="109" spans="1:23" s="319" customFormat="1" ht="20.100000000000001" customHeight="1">
      <c r="A109" s="361"/>
      <c r="B109" s="2066">
        <v>71</v>
      </c>
      <c r="C109" s="2084"/>
      <c r="D109" s="310" t="s">
        <v>392</v>
      </c>
      <c r="E109" s="311" t="s">
        <v>55</v>
      </c>
      <c r="F109" s="312"/>
      <c r="G109" s="313" t="s">
        <v>393</v>
      </c>
      <c r="H109" s="314" t="s">
        <v>42</v>
      </c>
      <c r="I109" s="314" t="s">
        <v>43</v>
      </c>
      <c r="J109" s="314" t="s">
        <v>43</v>
      </c>
      <c r="K109" s="314" t="s">
        <v>190</v>
      </c>
      <c r="L109" s="315">
        <v>1991</v>
      </c>
      <c r="M109" s="312" t="s">
        <v>43</v>
      </c>
      <c r="N109" s="312"/>
      <c r="O109" s="312" t="s">
        <v>45</v>
      </c>
      <c r="P109" s="367">
        <v>2</v>
      </c>
      <c r="Q109" s="316">
        <v>499500</v>
      </c>
      <c r="R109" s="317"/>
      <c r="S109" s="308">
        <f t="shared" si="6"/>
        <v>249750</v>
      </c>
      <c r="T109" s="319" t="s">
        <v>994</v>
      </c>
      <c r="U109" s="319">
        <v>2</v>
      </c>
      <c r="W109" s="276">
        <f>P109-U109</f>
        <v>0</v>
      </c>
    </row>
    <row r="110" spans="1:23" s="319" customFormat="1" ht="20.100000000000001" customHeight="1">
      <c r="B110" s="2066">
        <v>72</v>
      </c>
      <c r="C110" s="2084"/>
      <c r="D110" s="310" t="s">
        <v>394</v>
      </c>
      <c r="E110" s="311" t="s">
        <v>55</v>
      </c>
      <c r="F110" s="312"/>
      <c r="G110" s="313" t="s">
        <v>395</v>
      </c>
      <c r="H110" s="314" t="s">
        <v>396</v>
      </c>
      <c r="I110" s="314" t="s">
        <v>43</v>
      </c>
      <c r="J110" s="314" t="s">
        <v>43</v>
      </c>
      <c r="K110" s="314" t="s">
        <v>44</v>
      </c>
      <c r="L110" s="315">
        <v>1991</v>
      </c>
      <c r="M110" s="312" t="s">
        <v>43</v>
      </c>
      <c r="N110" s="312"/>
      <c r="O110" s="312" t="s">
        <v>45</v>
      </c>
      <c r="P110" s="367">
        <v>2</v>
      </c>
      <c r="Q110" s="316">
        <v>877000</v>
      </c>
      <c r="R110" s="317"/>
      <c r="S110" s="308">
        <f t="shared" si="6"/>
        <v>438500</v>
      </c>
      <c r="T110" s="319" t="s">
        <v>1040</v>
      </c>
      <c r="U110" s="319">
        <v>2</v>
      </c>
      <c r="W110" s="276">
        <f t="shared" si="7"/>
        <v>0</v>
      </c>
    </row>
    <row r="111" spans="1:23" s="319" customFormat="1" ht="20.100000000000001" customHeight="1">
      <c r="A111" s="361"/>
      <c r="B111" s="2066">
        <v>73</v>
      </c>
      <c r="C111" s="2084"/>
      <c r="D111" s="310" t="s">
        <v>397</v>
      </c>
      <c r="E111" s="311" t="s">
        <v>47</v>
      </c>
      <c r="F111" s="312"/>
      <c r="G111" s="313" t="s">
        <v>398</v>
      </c>
      <c r="H111" s="314" t="s">
        <v>399</v>
      </c>
      <c r="I111" s="314" t="s">
        <v>43</v>
      </c>
      <c r="J111" s="314" t="s">
        <v>43</v>
      </c>
      <c r="K111" s="314" t="s">
        <v>190</v>
      </c>
      <c r="L111" s="315">
        <v>1991</v>
      </c>
      <c r="M111" s="312" t="s">
        <v>43</v>
      </c>
      <c r="N111" s="312"/>
      <c r="O111" s="312" t="s">
        <v>45</v>
      </c>
      <c r="P111" s="367">
        <v>1</v>
      </c>
      <c r="Q111" s="316">
        <v>343500</v>
      </c>
      <c r="R111" s="312"/>
      <c r="S111" s="308">
        <f t="shared" si="6"/>
        <v>343500</v>
      </c>
      <c r="T111" s="319" t="s">
        <v>996</v>
      </c>
      <c r="U111" s="319">
        <v>1</v>
      </c>
      <c r="W111" s="276">
        <f t="shared" si="7"/>
        <v>0</v>
      </c>
    </row>
    <row r="112" spans="1:23" s="319" customFormat="1" ht="20.100000000000001" customHeight="1">
      <c r="B112" s="2066">
        <v>74</v>
      </c>
      <c r="C112" s="2084"/>
      <c r="D112" s="310" t="s">
        <v>122</v>
      </c>
      <c r="E112" s="311" t="s">
        <v>400</v>
      </c>
      <c r="F112" s="312"/>
      <c r="G112" s="313" t="s">
        <v>124</v>
      </c>
      <c r="H112" s="314" t="s">
        <v>401</v>
      </c>
      <c r="I112" s="314" t="s">
        <v>43</v>
      </c>
      <c r="J112" s="314" t="s">
        <v>43</v>
      </c>
      <c r="K112" s="314" t="s">
        <v>44</v>
      </c>
      <c r="L112" s="315">
        <v>1991</v>
      </c>
      <c r="M112" s="312" t="s">
        <v>43</v>
      </c>
      <c r="N112" s="312"/>
      <c r="O112" s="312" t="s">
        <v>45</v>
      </c>
      <c r="P112" s="367">
        <v>7</v>
      </c>
      <c r="Q112" s="316">
        <v>826000</v>
      </c>
      <c r="R112" s="317"/>
      <c r="S112" s="308">
        <f t="shared" si="6"/>
        <v>118000</v>
      </c>
      <c r="T112" s="319" t="s">
        <v>1040</v>
      </c>
      <c r="U112" s="319">
        <v>7</v>
      </c>
      <c r="W112" s="276">
        <f t="shared" si="7"/>
        <v>0</v>
      </c>
    </row>
    <row r="113" spans="1:23" s="319" customFormat="1" ht="20.100000000000001" customHeight="1">
      <c r="B113" s="2066">
        <v>75</v>
      </c>
      <c r="C113" s="2084"/>
      <c r="D113" s="310" t="s">
        <v>381</v>
      </c>
      <c r="E113" s="311" t="s">
        <v>47</v>
      </c>
      <c r="F113" s="312"/>
      <c r="G113" s="313" t="s">
        <v>382</v>
      </c>
      <c r="H113" s="314" t="s">
        <v>402</v>
      </c>
      <c r="I113" s="314" t="s">
        <v>43</v>
      </c>
      <c r="J113" s="314" t="s">
        <v>43</v>
      </c>
      <c r="K113" s="314" t="s">
        <v>190</v>
      </c>
      <c r="L113" s="315">
        <v>1991</v>
      </c>
      <c r="M113" s="312" t="s">
        <v>43</v>
      </c>
      <c r="N113" s="312"/>
      <c r="O113" s="312" t="s">
        <v>45</v>
      </c>
      <c r="P113" s="367">
        <v>1</v>
      </c>
      <c r="Q113" s="316">
        <v>5000000</v>
      </c>
      <c r="R113" s="312"/>
      <c r="S113" s="308">
        <f t="shared" si="6"/>
        <v>5000000</v>
      </c>
      <c r="T113" s="319" t="s">
        <v>1040</v>
      </c>
      <c r="U113" s="319">
        <v>1</v>
      </c>
      <c r="W113" s="276">
        <f t="shared" si="7"/>
        <v>0</v>
      </c>
    </row>
    <row r="114" spans="1:23" s="319" customFormat="1" ht="20.100000000000001" customHeight="1">
      <c r="B114" s="2066">
        <v>76</v>
      </c>
      <c r="C114" s="2084"/>
      <c r="D114" s="310" t="s">
        <v>403</v>
      </c>
      <c r="E114" s="311" t="s">
        <v>55</v>
      </c>
      <c r="F114" s="312"/>
      <c r="G114" s="313" t="s">
        <v>404</v>
      </c>
      <c r="H114" s="314" t="s">
        <v>405</v>
      </c>
      <c r="I114" s="314" t="s">
        <v>43</v>
      </c>
      <c r="J114" s="314" t="s">
        <v>43</v>
      </c>
      <c r="K114" s="314" t="s">
        <v>44</v>
      </c>
      <c r="L114" s="315">
        <v>1991</v>
      </c>
      <c r="M114" s="312" t="s">
        <v>43</v>
      </c>
      <c r="N114" s="312"/>
      <c r="O114" s="312" t="s">
        <v>45</v>
      </c>
      <c r="P114" s="367">
        <v>2</v>
      </c>
      <c r="Q114" s="316">
        <v>200000</v>
      </c>
      <c r="R114" s="317"/>
      <c r="S114" s="308">
        <f t="shared" si="6"/>
        <v>100000</v>
      </c>
      <c r="T114" s="319" t="s">
        <v>1040</v>
      </c>
      <c r="U114" s="319">
        <v>2</v>
      </c>
      <c r="W114" s="276">
        <f t="shared" si="7"/>
        <v>0</v>
      </c>
    </row>
    <row r="115" spans="1:23" s="319" customFormat="1" ht="20.100000000000001" customHeight="1">
      <c r="B115" s="2066">
        <v>77</v>
      </c>
      <c r="C115" s="2084"/>
      <c r="D115" s="310" t="s">
        <v>406</v>
      </c>
      <c r="E115" s="311" t="s">
        <v>52</v>
      </c>
      <c r="F115" s="312"/>
      <c r="G115" s="313" t="s">
        <v>407</v>
      </c>
      <c r="H115" s="317" t="s">
        <v>408</v>
      </c>
      <c r="I115" s="314" t="s">
        <v>43</v>
      </c>
      <c r="J115" s="314" t="s">
        <v>43</v>
      </c>
      <c r="K115" s="314" t="s">
        <v>44</v>
      </c>
      <c r="L115" s="315">
        <v>1991</v>
      </c>
      <c r="M115" s="312" t="s">
        <v>43</v>
      </c>
      <c r="N115" s="312"/>
      <c r="O115" s="312" t="s">
        <v>45</v>
      </c>
      <c r="P115" s="367">
        <v>4</v>
      </c>
      <c r="Q115" s="316">
        <v>291200</v>
      </c>
      <c r="R115" s="317"/>
      <c r="S115" s="308">
        <f t="shared" si="6"/>
        <v>72800</v>
      </c>
      <c r="T115" s="319" t="s">
        <v>1040</v>
      </c>
      <c r="U115" s="319">
        <v>4</v>
      </c>
      <c r="W115" s="276">
        <f t="shared" si="7"/>
        <v>0</v>
      </c>
    </row>
    <row r="116" spans="1:23" s="319" customFormat="1" ht="20.100000000000001" customHeight="1">
      <c r="B116" s="2066">
        <v>78</v>
      </c>
      <c r="C116" s="2084"/>
      <c r="D116" s="310" t="s">
        <v>406</v>
      </c>
      <c r="E116" s="311" t="s">
        <v>409</v>
      </c>
      <c r="F116" s="312"/>
      <c r="G116" s="313" t="s">
        <v>407</v>
      </c>
      <c r="H116" s="317" t="s">
        <v>410</v>
      </c>
      <c r="I116" s="314" t="s">
        <v>43</v>
      </c>
      <c r="J116" s="314" t="s">
        <v>43</v>
      </c>
      <c r="K116" s="314" t="s">
        <v>44</v>
      </c>
      <c r="L116" s="315">
        <v>1991</v>
      </c>
      <c r="M116" s="312" t="s">
        <v>43</v>
      </c>
      <c r="N116" s="312"/>
      <c r="O116" s="312" t="s">
        <v>45</v>
      </c>
      <c r="P116" s="367">
        <v>8</v>
      </c>
      <c r="Q116" s="316">
        <v>1164000</v>
      </c>
      <c r="R116" s="317"/>
      <c r="S116" s="308">
        <f t="shared" si="6"/>
        <v>145500</v>
      </c>
      <c r="T116" s="319" t="s">
        <v>1040</v>
      </c>
      <c r="U116" s="319">
        <v>8</v>
      </c>
      <c r="W116" s="506">
        <f t="shared" si="7"/>
        <v>0</v>
      </c>
    </row>
    <row r="117" spans="1:23" s="319" customFormat="1" ht="20.100000000000001" customHeight="1">
      <c r="B117" s="2066">
        <v>79</v>
      </c>
      <c r="C117" s="2084"/>
      <c r="D117" s="310" t="s">
        <v>411</v>
      </c>
      <c r="E117" s="311" t="s">
        <v>55</v>
      </c>
      <c r="F117" s="312"/>
      <c r="G117" s="313" t="s">
        <v>412</v>
      </c>
      <c r="H117" s="314" t="s">
        <v>42</v>
      </c>
      <c r="I117" s="314" t="s">
        <v>43</v>
      </c>
      <c r="J117" s="314" t="s">
        <v>43</v>
      </c>
      <c r="K117" s="314" t="s">
        <v>44</v>
      </c>
      <c r="L117" s="315">
        <v>1991</v>
      </c>
      <c r="M117" s="312" t="s">
        <v>43</v>
      </c>
      <c r="N117" s="312"/>
      <c r="O117" s="312" t="s">
        <v>45</v>
      </c>
      <c r="P117" s="367">
        <v>2</v>
      </c>
      <c r="Q117" s="316">
        <v>297000</v>
      </c>
      <c r="R117" s="317"/>
      <c r="S117" s="308">
        <f>Q117/P117</f>
        <v>148500</v>
      </c>
      <c r="T117" s="319" t="s">
        <v>1040</v>
      </c>
      <c r="U117" s="319">
        <v>2</v>
      </c>
      <c r="W117" s="276">
        <f>P117-U117</f>
        <v>0</v>
      </c>
    </row>
    <row r="118" spans="1:23" s="319" customFormat="1" ht="20.100000000000001" customHeight="1">
      <c r="B118" s="2066">
        <v>80</v>
      </c>
      <c r="C118" s="2084"/>
      <c r="D118" s="310" t="s">
        <v>413</v>
      </c>
      <c r="E118" s="311" t="s">
        <v>47</v>
      </c>
      <c r="F118" s="312"/>
      <c r="G118" s="313" t="s">
        <v>414</v>
      </c>
      <c r="H118" s="314" t="s">
        <v>42</v>
      </c>
      <c r="I118" s="314" t="s">
        <v>43</v>
      </c>
      <c r="J118" s="314" t="s">
        <v>43</v>
      </c>
      <c r="K118" s="314" t="s">
        <v>44</v>
      </c>
      <c r="L118" s="315">
        <v>1991</v>
      </c>
      <c r="M118" s="312" t="s">
        <v>43</v>
      </c>
      <c r="N118" s="312"/>
      <c r="O118" s="312" t="s">
        <v>45</v>
      </c>
      <c r="P118" s="367">
        <v>1</v>
      </c>
      <c r="Q118" s="316">
        <v>50000</v>
      </c>
      <c r="R118" s="312"/>
      <c r="S118" s="308">
        <f t="shared" si="6"/>
        <v>50000</v>
      </c>
      <c r="T118" s="319" t="s">
        <v>1040</v>
      </c>
      <c r="U118" s="319">
        <v>1</v>
      </c>
      <c r="W118" s="276">
        <f t="shared" si="7"/>
        <v>0</v>
      </c>
    </row>
    <row r="119" spans="1:23" s="319" customFormat="1" ht="20.100000000000001" customHeight="1">
      <c r="B119" s="2066">
        <v>81</v>
      </c>
      <c r="C119" s="2084"/>
      <c r="D119" s="310" t="s">
        <v>415</v>
      </c>
      <c r="E119" s="311" t="s">
        <v>416</v>
      </c>
      <c r="F119" s="312"/>
      <c r="G119" s="313" t="s">
        <v>417</v>
      </c>
      <c r="H119" s="314" t="s">
        <v>418</v>
      </c>
      <c r="I119" s="314" t="s">
        <v>43</v>
      </c>
      <c r="J119" s="314" t="s">
        <v>43</v>
      </c>
      <c r="K119" s="314" t="s">
        <v>44</v>
      </c>
      <c r="L119" s="315">
        <v>1991</v>
      </c>
      <c r="M119" s="312" t="s">
        <v>43</v>
      </c>
      <c r="N119" s="312"/>
      <c r="O119" s="312" t="s">
        <v>45</v>
      </c>
      <c r="P119" s="367">
        <v>5</v>
      </c>
      <c r="Q119" s="316">
        <v>75000</v>
      </c>
      <c r="R119" s="317"/>
      <c r="S119" s="308">
        <f t="shared" si="6"/>
        <v>15000</v>
      </c>
      <c r="T119" s="319" t="s">
        <v>1040</v>
      </c>
      <c r="U119" s="319">
        <v>5</v>
      </c>
      <c r="W119" s="276">
        <f t="shared" si="7"/>
        <v>0</v>
      </c>
    </row>
    <row r="120" spans="1:23" s="319" customFormat="1" ht="20.100000000000001" customHeight="1">
      <c r="B120" s="2066">
        <v>82</v>
      </c>
      <c r="C120" s="2084"/>
      <c r="D120" s="310" t="s">
        <v>419</v>
      </c>
      <c r="E120" s="311" t="s">
        <v>47</v>
      </c>
      <c r="F120" s="312"/>
      <c r="G120" s="313" t="s">
        <v>420</v>
      </c>
      <c r="H120" s="317" t="s">
        <v>421</v>
      </c>
      <c r="I120" s="314" t="s">
        <v>43</v>
      </c>
      <c r="J120" s="314" t="s">
        <v>43</v>
      </c>
      <c r="K120" s="314" t="s">
        <v>44</v>
      </c>
      <c r="L120" s="315">
        <v>1991</v>
      </c>
      <c r="M120" s="312" t="s">
        <v>43</v>
      </c>
      <c r="N120" s="312"/>
      <c r="O120" s="312" t="s">
        <v>45</v>
      </c>
      <c r="P120" s="367">
        <v>1</v>
      </c>
      <c r="Q120" s="316">
        <v>134000</v>
      </c>
      <c r="R120" s="312"/>
      <c r="S120" s="308">
        <f t="shared" si="6"/>
        <v>134000</v>
      </c>
      <c r="T120" s="319" t="s">
        <v>1040</v>
      </c>
      <c r="U120" s="319">
        <v>1</v>
      </c>
      <c r="W120" s="276">
        <f t="shared" si="7"/>
        <v>0</v>
      </c>
    </row>
    <row r="121" spans="1:23" s="319" customFormat="1" ht="20.100000000000001" customHeight="1">
      <c r="A121" s="311"/>
      <c r="B121" s="2066">
        <v>83</v>
      </c>
      <c r="C121" s="2084"/>
      <c r="D121" s="310" t="s">
        <v>422</v>
      </c>
      <c r="E121" s="311" t="s">
        <v>47</v>
      </c>
      <c r="F121" s="312"/>
      <c r="G121" s="313" t="s">
        <v>423</v>
      </c>
      <c r="H121" s="314" t="s">
        <v>418</v>
      </c>
      <c r="I121" s="314" t="s">
        <v>43</v>
      </c>
      <c r="J121" s="314" t="s">
        <v>43</v>
      </c>
      <c r="K121" s="314" t="s">
        <v>44</v>
      </c>
      <c r="L121" s="315">
        <v>1991</v>
      </c>
      <c r="M121" s="312" t="s">
        <v>43</v>
      </c>
      <c r="N121" s="312"/>
      <c r="O121" s="312" t="s">
        <v>45</v>
      </c>
      <c r="P121" s="367">
        <v>1</v>
      </c>
      <c r="Q121" s="316">
        <v>45450000</v>
      </c>
      <c r="R121" s="312"/>
      <c r="S121" s="308">
        <f t="shared" si="6"/>
        <v>45450000</v>
      </c>
      <c r="T121" s="319" t="s">
        <v>1040</v>
      </c>
      <c r="U121" s="319">
        <v>1</v>
      </c>
      <c r="W121" s="276">
        <f t="shared" si="7"/>
        <v>0</v>
      </c>
    </row>
    <row r="122" spans="1:23" s="319" customFormat="1" ht="20.100000000000001" customHeight="1">
      <c r="A122" s="362"/>
      <c r="B122" s="2066">
        <v>84</v>
      </c>
      <c r="C122" s="2084"/>
      <c r="D122" s="310" t="s">
        <v>424</v>
      </c>
      <c r="E122" s="311" t="s">
        <v>47</v>
      </c>
      <c r="F122" s="312"/>
      <c r="G122" s="313" t="s">
        <v>425</v>
      </c>
      <c r="H122" s="314" t="s">
        <v>42</v>
      </c>
      <c r="I122" s="314" t="s">
        <v>43</v>
      </c>
      <c r="J122" s="314" t="s">
        <v>43</v>
      </c>
      <c r="K122" s="314" t="s">
        <v>190</v>
      </c>
      <c r="L122" s="315">
        <v>1991</v>
      </c>
      <c r="M122" s="312" t="s">
        <v>43</v>
      </c>
      <c r="N122" s="312"/>
      <c r="O122" s="312" t="s">
        <v>45</v>
      </c>
      <c r="P122" s="367">
        <v>1</v>
      </c>
      <c r="Q122" s="316">
        <v>3295800</v>
      </c>
      <c r="R122" s="312"/>
      <c r="S122" s="308">
        <f t="shared" si="6"/>
        <v>3295800</v>
      </c>
      <c r="T122" s="319" t="s">
        <v>1009</v>
      </c>
      <c r="U122" s="319">
        <v>1</v>
      </c>
      <c r="W122" s="276">
        <f t="shared" si="7"/>
        <v>0</v>
      </c>
    </row>
    <row r="123" spans="1:23" s="319" customFormat="1" ht="20.100000000000001" customHeight="1">
      <c r="A123" s="311"/>
      <c r="B123" s="2066">
        <v>85</v>
      </c>
      <c r="C123" s="2084"/>
      <c r="D123" s="310" t="s">
        <v>426</v>
      </c>
      <c r="E123" s="311" t="s">
        <v>427</v>
      </c>
      <c r="F123" s="312"/>
      <c r="G123" s="313" t="s">
        <v>428</v>
      </c>
      <c r="H123" s="317" t="s">
        <v>429</v>
      </c>
      <c r="I123" s="314" t="s">
        <v>43</v>
      </c>
      <c r="J123" s="314" t="s">
        <v>43</v>
      </c>
      <c r="K123" s="314" t="s">
        <v>44</v>
      </c>
      <c r="L123" s="315">
        <v>1991</v>
      </c>
      <c r="M123" s="312" t="s">
        <v>43</v>
      </c>
      <c r="N123" s="312"/>
      <c r="O123" s="312" t="s">
        <v>45</v>
      </c>
      <c r="P123" s="367">
        <v>6</v>
      </c>
      <c r="Q123" s="316">
        <v>2220000</v>
      </c>
      <c r="R123" s="317"/>
      <c r="S123" s="308">
        <f t="shared" si="6"/>
        <v>370000</v>
      </c>
      <c r="T123" s="319" t="s">
        <v>1040</v>
      </c>
      <c r="U123" s="319">
        <v>6</v>
      </c>
      <c r="W123" s="276">
        <f t="shared" si="7"/>
        <v>0</v>
      </c>
    </row>
    <row r="124" spans="1:23" s="319" customFormat="1" ht="20.100000000000001" customHeight="1">
      <c r="A124" s="311"/>
      <c r="B124" s="2066">
        <v>86</v>
      </c>
      <c r="C124" s="2084"/>
      <c r="D124" s="310" t="s">
        <v>430</v>
      </c>
      <c r="E124" s="311" t="s">
        <v>431</v>
      </c>
      <c r="F124" s="312"/>
      <c r="G124" s="313" t="s">
        <v>432</v>
      </c>
      <c r="H124" s="314" t="s">
        <v>433</v>
      </c>
      <c r="I124" s="314" t="s">
        <v>43</v>
      </c>
      <c r="J124" s="314" t="s">
        <v>43</v>
      </c>
      <c r="K124" s="314" t="s">
        <v>44</v>
      </c>
      <c r="L124" s="315">
        <v>1991</v>
      </c>
      <c r="M124" s="312" t="s">
        <v>43</v>
      </c>
      <c r="N124" s="312"/>
      <c r="O124" s="312" t="s">
        <v>45</v>
      </c>
      <c r="P124" s="367">
        <v>19</v>
      </c>
      <c r="Q124" s="316">
        <v>3283200</v>
      </c>
      <c r="R124" s="317"/>
      <c r="S124" s="308">
        <f t="shared" si="6"/>
        <v>172800</v>
      </c>
      <c r="T124" s="319" t="s">
        <v>1040</v>
      </c>
      <c r="U124" s="319">
        <v>19</v>
      </c>
      <c r="W124" s="276">
        <f t="shared" si="7"/>
        <v>0</v>
      </c>
    </row>
    <row r="125" spans="1:23" s="319" customFormat="1" ht="20.100000000000001" customHeight="1">
      <c r="A125" s="311"/>
      <c r="B125" s="2090">
        <v>87</v>
      </c>
      <c r="C125" s="2094"/>
      <c r="D125" s="380" t="s">
        <v>430</v>
      </c>
      <c r="E125" s="481" t="s">
        <v>434</v>
      </c>
      <c r="F125" s="381"/>
      <c r="G125" s="482" t="s">
        <v>432</v>
      </c>
      <c r="H125" s="483" t="s">
        <v>433</v>
      </c>
      <c r="I125" s="483" t="s">
        <v>43</v>
      </c>
      <c r="J125" s="483" t="s">
        <v>43</v>
      </c>
      <c r="K125" s="483" t="s">
        <v>44</v>
      </c>
      <c r="L125" s="484">
        <v>1991</v>
      </c>
      <c r="M125" s="381" t="s">
        <v>43</v>
      </c>
      <c r="N125" s="381"/>
      <c r="O125" s="381" t="s">
        <v>242</v>
      </c>
      <c r="P125" s="580">
        <v>10</v>
      </c>
      <c r="Q125" s="485">
        <v>1728000</v>
      </c>
      <c r="R125" s="495"/>
      <c r="S125" s="308">
        <f t="shared" si="6"/>
        <v>172800</v>
      </c>
      <c r="T125" s="319" t="s">
        <v>1040</v>
      </c>
      <c r="U125" s="319">
        <v>10</v>
      </c>
      <c r="W125" s="276">
        <f t="shared" si="7"/>
        <v>0</v>
      </c>
    </row>
    <row r="126" spans="1:23" s="196" customFormat="1" ht="20.100000000000001" customHeight="1">
      <c r="A126" s="362"/>
      <c r="B126" s="193"/>
      <c r="C126" s="193"/>
      <c r="G126" s="218"/>
      <c r="H126" s="220"/>
      <c r="I126" s="220"/>
      <c r="J126" s="220"/>
      <c r="K126" s="220"/>
      <c r="L126" s="221"/>
      <c r="P126" s="615">
        <f>SUM(P102:P125)</f>
        <v>101</v>
      </c>
      <c r="Q126" s="255">
        <f>SUM(Q102:Q125)</f>
        <v>82743200</v>
      </c>
      <c r="S126" s="282"/>
      <c r="W126" s="362"/>
    </row>
    <row r="127" spans="1:23" s="196" customFormat="1" ht="20.100000000000001" customHeight="1">
      <c r="A127" s="362"/>
      <c r="B127" s="193"/>
      <c r="C127" s="193"/>
      <c r="G127" s="218"/>
      <c r="H127" s="220"/>
      <c r="I127" s="220"/>
      <c r="J127" s="220"/>
      <c r="K127" s="220"/>
      <c r="L127" s="221"/>
      <c r="P127" s="193"/>
      <c r="Q127" s="256"/>
      <c r="S127" s="282"/>
      <c r="W127" s="362"/>
    </row>
    <row r="128" spans="1:23" s="183" customFormat="1" ht="29.25" customHeight="1">
      <c r="A128" s="361"/>
      <c r="B128" s="2075" t="s">
        <v>10</v>
      </c>
      <c r="C128" s="2075"/>
      <c r="D128" s="2075"/>
      <c r="E128" s="2075"/>
      <c r="F128" s="2075"/>
      <c r="G128" s="2075" t="s">
        <v>11</v>
      </c>
      <c r="H128" s="2075"/>
      <c r="I128" s="2075"/>
      <c r="J128" s="2075" t="s">
        <v>15</v>
      </c>
      <c r="K128" s="2075" t="s">
        <v>13</v>
      </c>
      <c r="L128" s="2075" t="s">
        <v>700</v>
      </c>
      <c r="M128" s="2075" t="s">
        <v>701</v>
      </c>
      <c r="N128" s="2075" t="s">
        <v>16</v>
      </c>
      <c r="O128" s="2075" t="s">
        <v>702</v>
      </c>
      <c r="P128" s="2075" t="s">
        <v>12</v>
      </c>
      <c r="Q128" s="2075"/>
      <c r="R128" s="2075" t="s">
        <v>17</v>
      </c>
      <c r="S128" s="215"/>
      <c r="T128" s="2071" t="s">
        <v>1022</v>
      </c>
      <c r="U128" s="2071" t="s">
        <v>1023</v>
      </c>
      <c r="V128" s="2071" t="s">
        <v>732</v>
      </c>
      <c r="W128" s="2072" t="s">
        <v>1025</v>
      </c>
    </row>
    <row r="129" spans="1:23" s="183" customFormat="1" ht="29.25" customHeight="1">
      <c r="A129" s="361"/>
      <c r="B129" s="2075" t="s">
        <v>18</v>
      </c>
      <c r="C129" s="2075"/>
      <c r="D129" s="2075" t="s">
        <v>19</v>
      </c>
      <c r="E129" s="2075" t="s">
        <v>20</v>
      </c>
      <c r="F129" s="2075"/>
      <c r="G129" s="2075" t="s">
        <v>21</v>
      </c>
      <c r="H129" s="2075" t="s">
        <v>14</v>
      </c>
      <c r="I129" s="2075" t="s">
        <v>505</v>
      </c>
      <c r="J129" s="2075"/>
      <c r="K129" s="2075"/>
      <c r="L129" s="2075"/>
      <c r="M129" s="2075"/>
      <c r="N129" s="2075"/>
      <c r="O129" s="2075"/>
      <c r="P129" s="2075"/>
      <c r="Q129" s="2075"/>
      <c r="R129" s="2075"/>
      <c r="S129" s="215"/>
      <c r="T129" s="2071"/>
      <c r="U129" s="2071"/>
      <c r="V129" s="2071"/>
      <c r="W129" s="2073"/>
    </row>
    <row r="130" spans="1:23" s="183" customFormat="1" ht="29.25" customHeight="1">
      <c r="A130" s="361"/>
      <c r="B130" s="2075"/>
      <c r="C130" s="2075"/>
      <c r="D130" s="2075"/>
      <c r="E130" s="2075"/>
      <c r="F130" s="2075"/>
      <c r="G130" s="2075"/>
      <c r="H130" s="2075"/>
      <c r="I130" s="2075"/>
      <c r="J130" s="2075"/>
      <c r="K130" s="2075"/>
      <c r="L130" s="2075"/>
      <c r="M130" s="2075"/>
      <c r="N130" s="2075"/>
      <c r="O130" s="2075"/>
      <c r="P130" s="530" t="s">
        <v>22</v>
      </c>
      <c r="Q130" s="597" t="s">
        <v>23</v>
      </c>
      <c r="R130" s="2075"/>
      <c r="S130" s="215"/>
      <c r="T130" s="2071"/>
      <c r="U130" s="2071"/>
      <c r="V130" s="2071"/>
      <c r="W130" s="2074"/>
    </row>
    <row r="131" spans="1:23" s="183" customFormat="1" ht="20.100000000000001" customHeight="1">
      <c r="A131" s="361"/>
      <c r="B131" s="2076" t="s">
        <v>24</v>
      </c>
      <c r="C131" s="2077"/>
      <c r="D131" s="598" t="s">
        <v>25</v>
      </c>
      <c r="E131" s="2076" t="s">
        <v>26</v>
      </c>
      <c r="F131" s="2077"/>
      <c r="G131" s="73" t="s">
        <v>27</v>
      </c>
      <c r="H131" s="73" t="s">
        <v>28</v>
      </c>
      <c r="I131" s="73" t="s">
        <v>29</v>
      </c>
      <c r="J131" s="73" t="s">
        <v>30</v>
      </c>
      <c r="K131" s="73" t="s">
        <v>31</v>
      </c>
      <c r="L131" s="73" t="s">
        <v>32</v>
      </c>
      <c r="M131" s="73" t="s">
        <v>33</v>
      </c>
      <c r="N131" s="73" t="s">
        <v>34</v>
      </c>
      <c r="O131" s="73" t="s">
        <v>35</v>
      </c>
      <c r="P131" s="73" t="s">
        <v>36</v>
      </c>
      <c r="Q131" s="89" t="s">
        <v>37</v>
      </c>
      <c r="R131" s="73" t="s">
        <v>38</v>
      </c>
      <c r="S131" s="215"/>
      <c r="T131" s="365"/>
      <c r="U131" s="365"/>
      <c r="V131" s="365"/>
      <c r="W131" s="599"/>
    </row>
    <row r="132" spans="1:23" s="183" customFormat="1" ht="12.75" customHeight="1">
      <c r="A132" s="361"/>
      <c r="B132" s="2076"/>
      <c r="C132" s="2083"/>
      <c r="D132" s="2083"/>
      <c r="E132" s="2083"/>
      <c r="F132" s="2083"/>
      <c r="G132" s="2083"/>
      <c r="H132" s="2083"/>
      <c r="I132" s="2083"/>
      <c r="J132" s="2083"/>
      <c r="K132" s="2083"/>
      <c r="L132" s="2083"/>
      <c r="M132" s="2083"/>
      <c r="N132" s="2083"/>
      <c r="O132" s="2083"/>
      <c r="P132" s="2083"/>
      <c r="Q132" s="2083"/>
      <c r="R132" s="2077"/>
      <c r="S132" s="215"/>
      <c r="T132" s="600"/>
      <c r="U132" s="601"/>
      <c r="V132" s="602"/>
      <c r="W132" s="599"/>
    </row>
    <row r="133" spans="1:23" s="319" customFormat="1" ht="20.100000000000001" customHeight="1">
      <c r="A133" s="311"/>
      <c r="B133" s="2081">
        <v>88</v>
      </c>
      <c r="C133" s="2082"/>
      <c r="D133" s="354" t="s">
        <v>435</v>
      </c>
      <c r="E133" s="468" t="s">
        <v>47</v>
      </c>
      <c r="F133" s="469"/>
      <c r="G133" s="470" t="s">
        <v>436</v>
      </c>
      <c r="H133" s="471" t="s">
        <v>437</v>
      </c>
      <c r="I133" s="471" t="s">
        <v>43</v>
      </c>
      <c r="J133" s="471" t="s">
        <v>43</v>
      </c>
      <c r="K133" s="471" t="s">
        <v>190</v>
      </c>
      <c r="L133" s="472">
        <v>1991</v>
      </c>
      <c r="M133" s="469" t="s">
        <v>43</v>
      </c>
      <c r="N133" s="469"/>
      <c r="O133" s="469" t="s">
        <v>45</v>
      </c>
      <c r="P133" s="583">
        <v>1</v>
      </c>
      <c r="Q133" s="473">
        <v>224000</v>
      </c>
      <c r="R133" s="469"/>
      <c r="S133" s="308">
        <f>Q133/P133</f>
        <v>224000</v>
      </c>
      <c r="T133" s="319" t="s">
        <v>1040</v>
      </c>
      <c r="U133" s="319">
        <v>1</v>
      </c>
      <c r="W133" s="276">
        <f>P133-U133</f>
        <v>0</v>
      </c>
    </row>
    <row r="134" spans="1:23" s="319" customFormat="1" ht="20.100000000000001" customHeight="1">
      <c r="A134" s="311"/>
      <c r="B134" s="2066">
        <v>89</v>
      </c>
      <c r="C134" s="2084"/>
      <c r="D134" s="310" t="s">
        <v>438</v>
      </c>
      <c r="E134" s="311" t="s">
        <v>400</v>
      </c>
      <c r="F134" s="312"/>
      <c r="G134" s="313" t="s">
        <v>439</v>
      </c>
      <c r="H134" s="314" t="s">
        <v>390</v>
      </c>
      <c r="I134" s="314" t="s">
        <v>43</v>
      </c>
      <c r="J134" s="314" t="s">
        <v>229</v>
      </c>
      <c r="K134" s="314" t="s">
        <v>44</v>
      </c>
      <c r="L134" s="315">
        <v>1991</v>
      </c>
      <c r="M134" s="312" t="s">
        <v>43</v>
      </c>
      <c r="N134" s="312"/>
      <c r="O134" s="312" t="s">
        <v>45</v>
      </c>
      <c r="P134" s="367">
        <v>7</v>
      </c>
      <c r="Q134" s="316">
        <v>1050000</v>
      </c>
      <c r="R134" s="317"/>
      <c r="S134" s="308">
        <f t="shared" ref="S134:S156" si="8">Q134/P134</f>
        <v>150000</v>
      </c>
      <c r="T134" s="319" t="s">
        <v>1040</v>
      </c>
      <c r="U134" s="319">
        <v>7</v>
      </c>
      <c r="W134" s="276">
        <f t="shared" ref="W134:W156" si="9">P134-U134</f>
        <v>0</v>
      </c>
    </row>
    <row r="135" spans="1:23" s="319" customFormat="1" ht="20.100000000000001" customHeight="1">
      <c r="A135" s="311"/>
      <c r="B135" s="2066">
        <v>90</v>
      </c>
      <c r="C135" s="2084"/>
      <c r="D135" s="310" t="s">
        <v>440</v>
      </c>
      <c r="E135" s="311" t="s">
        <v>47</v>
      </c>
      <c r="F135" s="312"/>
      <c r="G135" s="313" t="s">
        <v>441</v>
      </c>
      <c r="H135" s="317" t="s">
        <v>442</v>
      </c>
      <c r="I135" s="314" t="s">
        <v>43</v>
      </c>
      <c r="J135" s="314" t="s">
        <v>43</v>
      </c>
      <c r="K135" s="314" t="s">
        <v>44</v>
      </c>
      <c r="L135" s="315">
        <v>1991</v>
      </c>
      <c r="M135" s="312" t="s">
        <v>43</v>
      </c>
      <c r="N135" s="312"/>
      <c r="O135" s="312" t="s">
        <v>45</v>
      </c>
      <c r="P135" s="367">
        <v>1</v>
      </c>
      <c r="Q135" s="316">
        <v>145000</v>
      </c>
      <c r="R135" s="312"/>
      <c r="S135" s="308">
        <f t="shared" si="8"/>
        <v>145000</v>
      </c>
      <c r="T135" s="319" t="s">
        <v>1040</v>
      </c>
      <c r="U135" s="319">
        <v>1</v>
      </c>
      <c r="W135" s="276">
        <f t="shared" si="9"/>
        <v>0</v>
      </c>
    </row>
    <row r="136" spans="1:23" s="319" customFormat="1" ht="20.100000000000001" customHeight="1">
      <c r="A136" s="362"/>
      <c r="B136" s="2066">
        <v>91</v>
      </c>
      <c r="C136" s="2084"/>
      <c r="D136" s="310" t="s">
        <v>341</v>
      </c>
      <c r="E136" s="311" t="s">
        <v>58</v>
      </c>
      <c r="F136" s="312"/>
      <c r="G136" s="313" t="s">
        <v>342</v>
      </c>
      <c r="H136" s="634" t="s">
        <v>982</v>
      </c>
      <c r="I136" s="314" t="s">
        <v>43</v>
      </c>
      <c r="J136" s="314" t="s">
        <v>85</v>
      </c>
      <c r="K136" s="314" t="s">
        <v>272</v>
      </c>
      <c r="L136" s="315">
        <v>1992</v>
      </c>
      <c r="M136" s="312" t="s">
        <v>43</v>
      </c>
      <c r="N136" s="312"/>
      <c r="O136" s="312" t="s">
        <v>45</v>
      </c>
      <c r="P136" s="367">
        <v>1</v>
      </c>
      <c r="Q136" s="316">
        <v>200000</v>
      </c>
      <c r="R136" s="312"/>
      <c r="S136" s="308">
        <f t="shared" si="8"/>
        <v>200000</v>
      </c>
      <c r="T136" s="319" t="s">
        <v>981</v>
      </c>
      <c r="U136" s="319">
        <v>1</v>
      </c>
      <c r="W136" s="276">
        <f t="shared" si="9"/>
        <v>0</v>
      </c>
    </row>
    <row r="137" spans="1:23" s="183" customFormat="1" ht="20.100000000000001" customHeight="1">
      <c r="A137" s="362"/>
      <c r="B137" s="2066">
        <v>92</v>
      </c>
      <c r="C137" s="2067"/>
      <c r="D137" s="310" t="s">
        <v>225</v>
      </c>
      <c r="E137" s="311" t="s">
        <v>443</v>
      </c>
      <c r="F137" s="312"/>
      <c r="G137" s="313" t="s">
        <v>227</v>
      </c>
      <c r="H137" s="634" t="s">
        <v>42</v>
      </c>
      <c r="I137" s="314" t="s">
        <v>43</v>
      </c>
      <c r="J137" s="314" t="s">
        <v>197</v>
      </c>
      <c r="K137" s="314" t="s">
        <v>190</v>
      </c>
      <c r="L137" s="315">
        <v>1992</v>
      </c>
      <c r="M137" s="312" t="s">
        <v>43</v>
      </c>
      <c r="N137" s="312"/>
      <c r="O137" s="312" t="s">
        <v>45</v>
      </c>
      <c r="P137" s="367">
        <v>2</v>
      </c>
      <c r="Q137" s="316">
        <v>76000</v>
      </c>
      <c r="R137" s="203"/>
      <c r="S137" s="215">
        <f t="shared" si="8"/>
        <v>38000</v>
      </c>
      <c r="T137" s="489" t="s">
        <v>957</v>
      </c>
      <c r="U137" s="490">
        <v>2</v>
      </c>
      <c r="W137" s="276">
        <f t="shared" si="9"/>
        <v>0</v>
      </c>
    </row>
    <row r="138" spans="1:23" s="183" customFormat="1" ht="20.100000000000001" customHeight="1">
      <c r="A138" s="362"/>
      <c r="B138" s="2066">
        <v>93</v>
      </c>
      <c r="C138" s="2067"/>
      <c r="D138" s="310" t="s">
        <v>225</v>
      </c>
      <c r="E138" s="311" t="s">
        <v>444</v>
      </c>
      <c r="F138" s="312"/>
      <c r="G138" s="313" t="s">
        <v>227</v>
      </c>
      <c r="H138" s="634" t="s">
        <v>42</v>
      </c>
      <c r="I138" s="314" t="s">
        <v>43</v>
      </c>
      <c r="J138" s="314" t="s">
        <v>197</v>
      </c>
      <c r="K138" s="314" t="s">
        <v>190</v>
      </c>
      <c r="L138" s="315">
        <v>1992</v>
      </c>
      <c r="M138" s="312" t="s">
        <v>43</v>
      </c>
      <c r="N138" s="312"/>
      <c r="O138" s="312" t="s">
        <v>45</v>
      </c>
      <c r="P138" s="367">
        <v>1</v>
      </c>
      <c r="Q138" s="316">
        <v>38000</v>
      </c>
      <c r="R138" s="202"/>
      <c r="S138" s="215">
        <f t="shared" si="8"/>
        <v>38000</v>
      </c>
      <c r="T138" s="489" t="s">
        <v>944</v>
      </c>
      <c r="U138" s="490">
        <v>1</v>
      </c>
      <c r="W138" s="276">
        <f t="shared" si="9"/>
        <v>0</v>
      </c>
    </row>
    <row r="139" spans="1:23" s="319" customFormat="1" ht="20.100000000000001" customHeight="1">
      <c r="A139" s="362"/>
      <c r="B139" s="2066">
        <v>94</v>
      </c>
      <c r="C139" s="2084"/>
      <c r="D139" s="310" t="s">
        <v>236</v>
      </c>
      <c r="E139" s="311" t="s">
        <v>47</v>
      </c>
      <c r="F139" s="312"/>
      <c r="G139" s="313" t="s">
        <v>237</v>
      </c>
      <c r="H139" s="314" t="s">
        <v>445</v>
      </c>
      <c r="I139" s="314" t="s">
        <v>446</v>
      </c>
      <c r="J139" s="314" t="s">
        <v>43</v>
      </c>
      <c r="K139" s="314" t="s">
        <v>190</v>
      </c>
      <c r="L139" s="315">
        <v>1993</v>
      </c>
      <c r="M139" s="312" t="s">
        <v>241</v>
      </c>
      <c r="N139" s="312"/>
      <c r="O139" s="312" t="s">
        <v>242</v>
      </c>
      <c r="P139" s="367">
        <v>1</v>
      </c>
      <c r="Q139" s="316">
        <v>2500000</v>
      </c>
      <c r="R139" s="312"/>
      <c r="S139" s="308">
        <f t="shared" si="8"/>
        <v>2500000</v>
      </c>
      <c r="T139" s="319" t="s">
        <v>995</v>
      </c>
      <c r="U139" s="319">
        <v>1</v>
      </c>
      <c r="W139" s="276">
        <f t="shared" si="9"/>
        <v>0</v>
      </c>
    </row>
    <row r="140" spans="1:23" s="319" customFormat="1" ht="20.100000000000001" customHeight="1">
      <c r="A140" s="362"/>
      <c r="B140" s="2066">
        <v>95</v>
      </c>
      <c r="C140" s="2084"/>
      <c r="D140" s="310" t="s">
        <v>236</v>
      </c>
      <c r="E140" s="311" t="s">
        <v>75</v>
      </c>
      <c r="F140" s="312"/>
      <c r="G140" s="313" t="s">
        <v>237</v>
      </c>
      <c r="H140" s="314" t="s">
        <v>447</v>
      </c>
      <c r="I140" s="314" t="s">
        <v>448</v>
      </c>
      <c r="J140" s="312"/>
      <c r="K140" s="314" t="s">
        <v>190</v>
      </c>
      <c r="L140" s="315">
        <v>1994</v>
      </c>
      <c r="M140" s="312" t="s">
        <v>241</v>
      </c>
      <c r="N140" s="312"/>
      <c r="O140" s="312" t="s">
        <v>345</v>
      </c>
      <c r="P140" s="367">
        <v>1</v>
      </c>
      <c r="Q140" s="316">
        <v>2500000</v>
      </c>
      <c r="R140" s="312"/>
      <c r="S140" s="308">
        <f t="shared" si="8"/>
        <v>2500000</v>
      </c>
      <c r="T140" s="319" t="s">
        <v>995</v>
      </c>
      <c r="U140" s="319">
        <v>1</v>
      </c>
      <c r="W140" s="276">
        <f>P140-U140</f>
        <v>0</v>
      </c>
    </row>
    <row r="141" spans="1:23" s="319" customFormat="1" ht="20.100000000000001" customHeight="1">
      <c r="A141" s="362"/>
      <c r="B141" s="2066">
        <v>96</v>
      </c>
      <c r="C141" s="2084"/>
      <c r="D141" s="310" t="s">
        <v>236</v>
      </c>
      <c r="E141" s="311" t="s">
        <v>270</v>
      </c>
      <c r="F141" s="312"/>
      <c r="G141" s="313" t="s">
        <v>237</v>
      </c>
      <c r="H141" s="314" t="s">
        <v>447</v>
      </c>
      <c r="I141" s="314" t="s">
        <v>449</v>
      </c>
      <c r="J141" s="312"/>
      <c r="K141" s="314" t="s">
        <v>190</v>
      </c>
      <c r="L141" s="315">
        <v>1994</v>
      </c>
      <c r="M141" s="312" t="s">
        <v>241</v>
      </c>
      <c r="N141" s="312"/>
      <c r="O141" s="312" t="s">
        <v>242</v>
      </c>
      <c r="P141" s="367">
        <v>1</v>
      </c>
      <c r="Q141" s="316">
        <v>2500000</v>
      </c>
      <c r="R141" s="312"/>
      <c r="S141" s="308">
        <f t="shared" si="8"/>
        <v>2500000</v>
      </c>
      <c r="T141" s="319" t="s">
        <v>995</v>
      </c>
      <c r="U141" s="319">
        <v>1</v>
      </c>
      <c r="W141" s="276">
        <f t="shared" si="9"/>
        <v>0</v>
      </c>
    </row>
    <row r="142" spans="1:23" s="319" customFormat="1" ht="20.100000000000001" customHeight="1">
      <c r="A142" s="362"/>
      <c r="B142" s="2066">
        <v>97</v>
      </c>
      <c r="C142" s="2084"/>
      <c r="D142" s="310" t="s">
        <v>236</v>
      </c>
      <c r="E142" s="311" t="s">
        <v>220</v>
      </c>
      <c r="F142" s="312"/>
      <c r="G142" s="313" t="s">
        <v>237</v>
      </c>
      <c r="H142" s="314" t="s">
        <v>447</v>
      </c>
      <c r="I142" s="314" t="s">
        <v>450</v>
      </c>
      <c r="J142" s="312"/>
      <c r="K142" s="314" t="s">
        <v>190</v>
      </c>
      <c r="L142" s="315">
        <v>1994</v>
      </c>
      <c r="M142" s="312" t="s">
        <v>241</v>
      </c>
      <c r="N142" s="312"/>
      <c r="O142" s="312" t="s">
        <v>242</v>
      </c>
      <c r="P142" s="367">
        <v>1</v>
      </c>
      <c r="Q142" s="316">
        <v>2500000</v>
      </c>
      <c r="R142" s="312"/>
      <c r="S142" s="308">
        <f t="shared" si="8"/>
        <v>2500000</v>
      </c>
      <c r="T142" s="319" t="s">
        <v>995</v>
      </c>
      <c r="U142" s="319">
        <v>1</v>
      </c>
      <c r="W142" s="276">
        <f t="shared" si="9"/>
        <v>0</v>
      </c>
    </row>
    <row r="143" spans="1:23" s="319" customFormat="1" ht="20.100000000000001" customHeight="1">
      <c r="A143" s="362"/>
      <c r="B143" s="2066">
        <v>98</v>
      </c>
      <c r="C143" s="2084"/>
      <c r="D143" s="310" t="s">
        <v>236</v>
      </c>
      <c r="E143" s="311" t="s">
        <v>193</v>
      </c>
      <c r="F143" s="312"/>
      <c r="G143" s="313" t="s">
        <v>237</v>
      </c>
      <c r="H143" s="314" t="s">
        <v>447</v>
      </c>
      <c r="I143" s="314" t="s">
        <v>451</v>
      </c>
      <c r="J143" s="312"/>
      <c r="K143" s="314" t="s">
        <v>190</v>
      </c>
      <c r="L143" s="315">
        <v>1994</v>
      </c>
      <c r="M143" s="312" t="s">
        <v>241</v>
      </c>
      <c r="N143" s="312"/>
      <c r="O143" s="312" t="s">
        <v>242</v>
      </c>
      <c r="P143" s="367">
        <v>1</v>
      </c>
      <c r="Q143" s="316">
        <v>2500000</v>
      </c>
      <c r="R143" s="312"/>
      <c r="S143" s="308">
        <f t="shared" si="8"/>
        <v>2500000</v>
      </c>
      <c r="T143" s="319" t="s">
        <v>995</v>
      </c>
      <c r="U143" s="319">
        <v>1</v>
      </c>
      <c r="W143" s="276">
        <f t="shared" si="9"/>
        <v>0</v>
      </c>
    </row>
    <row r="144" spans="1:23" s="183" customFormat="1" ht="20.100000000000001" customHeight="1">
      <c r="A144" s="362"/>
      <c r="B144" s="2066">
        <v>99</v>
      </c>
      <c r="C144" s="2084"/>
      <c r="D144" s="310" t="s">
        <v>341</v>
      </c>
      <c r="E144" s="311" t="s">
        <v>47</v>
      </c>
      <c r="F144" s="312"/>
      <c r="G144" s="313" t="s">
        <v>342</v>
      </c>
      <c r="H144" s="314" t="s">
        <v>42</v>
      </c>
      <c r="I144" s="314" t="s">
        <v>43</v>
      </c>
      <c r="J144" s="314" t="s">
        <v>85</v>
      </c>
      <c r="K144" s="314" t="s">
        <v>186</v>
      </c>
      <c r="L144" s="315">
        <v>1994</v>
      </c>
      <c r="M144" s="312" t="s">
        <v>43</v>
      </c>
      <c r="N144" s="312"/>
      <c r="O144" s="312" t="s">
        <v>45</v>
      </c>
      <c r="P144" s="367">
        <v>1</v>
      </c>
      <c r="Q144" s="316">
        <v>200000</v>
      </c>
      <c r="R144" s="202"/>
      <c r="S144" s="215">
        <f t="shared" si="8"/>
        <v>200000</v>
      </c>
      <c r="T144" s="489" t="s">
        <v>938</v>
      </c>
      <c r="U144" s="490">
        <v>1</v>
      </c>
      <c r="W144" s="276">
        <f t="shared" si="9"/>
        <v>0</v>
      </c>
    </row>
    <row r="145" spans="1:23" s="183" customFormat="1" ht="20.100000000000001" customHeight="1">
      <c r="A145" s="362"/>
      <c r="B145" s="2066">
        <v>100</v>
      </c>
      <c r="C145" s="2084"/>
      <c r="D145" s="310" t="s">
        <v>341</v>
      </c>
      <c r="E145" s="311" t="s">
        <v>75</v>
      </c>
      <c r="F145" s="312"/>
      <c r="G145" s="313" t="s">
        <v>342</v>
      </c>
      <c r="H145" s="314" t="s">
        <v>42</v>
      </c>
      <c r="I145" s="314" t="s">
        <v>43</v>
      </c>
      <c r="J145" s="314" t="s">
        <v>197</v>
      </c>
      <c r="K145" s="314" t="s">
        <v>186</v>
      </c>
      <c r="L145" s="315">
        <v>1994</v>
      </c>
      <c r="M145" s="312" t="s">
        <v>43</v>
      </c>
      <c r="N145" s="312"/>
      <c r="O145" s="312" t="s">
        <v>45</v>
      </c>
      <c r="P145" s="367">
        <v>1</v>
      </c>
      <c r="Q145" s="316">
        <v>200000</v>
      </c>
      <c r="R145" s="202"/>
      <c r="S145" s="215">
        <f t="shared" si="8"/>
        <v>200000</v>
      </c>
      <c r="T145" s="489" t="s">
        <v>938</v>
      </c>
      <c r="U145" s="490">
        <v>1</v>
      </c>
      <c r="W145" s="276">
        <f t="shared" si="9"/>
        <v>0</v>
      </c>
    </row>
    <row r="146" spans="1:23" s="319" customFormat="1" ht="20.100000000000001" customHeight="1">
      <c r="A146" s="362"/>
      <c r="B146" s="2066">
        <v>101</v>
      </c>
      <c r="C146" s="2084"/>
      <c r="D146" s="310" t="s">
        <v>169</v>
      </c>
      <c r="E146" s="311" t="s">
        <v>47</v>
      </c>
      <c r="F146" s="312"/>
      <c r="G146" s="313" t="s">
        <v>170</v>
      </c>
      <c r="H146" s="314" t="s">
        <v>42</v>
      </c>
      <c r="I146" s="314" t="s">
        <v>43</v>
      </c>
      <c r="J146" s="314" t="s">
        <v>43</v>
      </c>
      <c r="K146" s="314" t="s">
        <v>190</v>
      </c>
      <c r="L146" s="315">
        <v>1994</v>
      </c>
      <c r="M146" s="312" t="s">
        <v>43</v>
      </c>
      <c r="N146" s="312"/>
      <c r="O146" s="312" t="s">
        <v>45</v>
      </c>
      <c r="P146" s="367">
        <v>1</v>
      </c>
      <c r="Q146" s="316">
        <v>25000</v>
      </c>
      <c r="R146" s="312"/>
      <c r="S146" s="308">
        <f t="shared" si="8"/>
        <v>25000</v>
      </c>
      <c r="T146" s="319" t="s">
        <v>996</v>
      </c>
      <c r="U146" s="319">
        <v>1</v>
      </c>
      <c r="W146" s="276">
        <f t="shared" si="9"/>
        <v>0</v>
      </c>
    </row>
    <row r="147" spans="1:23" s="329" customFormat="1" ht="20.100000000000001" customHeight="1">
      <c r="A147" s="362"/>
      <c r="B147" s="2085">
        <v>102</v>
      </c>
      <c r="C147" s="2086"/>
      <c r="D147" s="338" t="s">
        <v>452</v>
      </c>
      <c r="E147" s="339" t="s">
        <v>55</v>
      </c>
      <c r="F147" s="340"/>
      <c r="G147" s="341" t="s">
        <v>453</v>
      </c>
      <c r="H147" s="342" t="s">
        <v>42</v>
      </c>
      <c r="I147" s="342" t="s">
        <v>43</v>
      </c>
      <c r="J147" s="342" t="s">
        <v>43</v>
      </c>
      <c r="K147" s="342" t="s">
        <v>190</v>
      </c>
      <c r="L147" s="343">
        <v>1994</v>
      </c>
      <c r="M147" s="340" t="s">
        <v>43</v>
      </c>
      <c r="N147" s="340"/>
      <c r="O147" s="340" t="s">
        <v>45</v>
      </c>
      <c r="P147" s="582">
        <v>2</v>
      </c>
      <c r="Q147" s="344">
        <v>100000</v>
      </c>
      <c r="R147" s="337"/>
      <c r="S147" s="299">
        <f t="shared" si="8"/>
        <v>50000</v>
      </c>
      <c r="T147" s="466" t="s">
        <v>1016</v>
      </c>
      <c r="U147" s="467">
        <v>7</v>
      </c>
      <c r="W147" s="506">
        <f t="shared" si="9"/>
        <v>-5</v>
      </c>
    </row>
    <row r="148" spans="1:23" s="319" customFormat="1" ht="20.100000000000001" customHeight="1">
      <c r="A148" s="311"/>
      <c r="B148" s="2066">
        <v>103</v>
      </c>
      <c r="C148" s="2084"/>
      <c r="D148" s="310" t="s">
        <v>316</v>
      </c>
      <c r="E148" s="311" t="s">
        <v>75</v>
      </c>
      <c r="F148" s="312"/>
      <c r="G148" s="313" t="s">
        <v>317</v>
      </c>
      <c r="H148" s="314" t="s">
        <v>454</v>
      </c>
      <c r="I148" s="314" t="s">
        <v>43</v>
      </c>
      <c r="J148" s="314" t="s">
        <v>43</v>
      </c>
      <c r="K148" s="314" t="s">
        <v>190</v>
      </c>
      <c r="L148" s="315">
        <v>1994</v>
      </c>
      <c r="M148" s="312" t="s">
        <v>43</v>
      </c>
      <c r="N148" s="312"/>
      <c r="O148" s="312" t="s">
        <v>45</v>
      </c>
      <c r="P148" s="367">
        <v>1</v>
      </c>
      <c r="Q148" s="316">
        <v>5000000</v>
      </c>
      <c r="R148" s="312"/>
      <c r="S148" s="308">
        <f>Q148/P148</f>
        <v>5000000</v>
      </c>
      <c r="T148" s="319" t="s">
        <v>1040</v>
      </c>
      <c r="U148" s="319">
        <v>1</v>
      </c>
      <c r="W148" s="276">
        <f>P148-U148</f>
        <v>0</v>
      </c>
    </row>
    <row r="149" spans="1:23" s="319" customFormat="1" ht="20.100000000000001" customHeight="1">
      <c r="A149" s="311"/>
      <c r="B149" s="2066">
        <v>104</v>
      </c>
      <c r="C149" s="2084"/>
      <c r="D149" s="310" t="s">
        <v>175</v>
      </c>
      <c r="E149" s="311" t="s">
        <v>47</v>
      </c>
      <c r="F149" s="312"/>
      <c r="G149" s="313" t="s">
        <v>176</v>
      </c>
      <c r="H149" s="314" t="s">
        <v>455</v>
      </c>
      <c r="I149" s="314" t="s">
        <v>43</v>
      </c>
      <c r="J149" s="314" t="s">
        <v>43</v>
      </c>
      <c r="K149" s="314" t="s">
        <v>190</v>
      </c>
      <c r="L149" s="315">
        <v>1994</v>
      </c>
      <c r="M149" s="312" t="s">
        <v>43</v>
      </c>
      <c r="N149" s="312"/>
      <c r="O149" s="312" t="s">
        <v>45</v>
      </c>
      <c r="P149" s="367">
        <v>1</v>
      </c>
      <c r="Q149" s="316">
        <v>100000000</v>
      </c>
      <c r="R149" s="312"/>
      <c r="S149" s="308">
        <f t="shared" si="8"/>
        <v>100000000</v>
      </c>
      <c r="T149" s="319" t="s">
        <v>1040</v>
      </c>
      <c r="U149" s="319">
        <v>1</v>
      </c>
      <c r="W149" s="276">
        <f t="shared" si="9"/>
        <v>0</v>
      </c>
    </row>
    <row r="150" spans="1:23" s="183" customFormat="1" ht="20.100000000000001" customHeight="1">
      <c r="A150" s="362"/>
      <c r="B150" s="2066">
        <v>105</v>
      </c>
      <c r="C150" s="2084"/>
      <c r="D150" s="310" t="s">
        <v>456</v>
      </c>
      <c r="E150" s="311" t="s">
        <v>47</v>
      </c>
      <c r="F150" s="312"/>
      <c r="G150" s="313" t="s">
        <v>457</v>
      </c>
      <c r="H150" s="314" t="s">
        <v>458</v>
      </c>
      <c r="I150" s="314" t="s">
        <v>43</v>
      </c>
      <c r="J150" s="314" t="s">
        <v>43</v>
      </c>
      <c r="K150" s="314" t="s">
        <v>190</v>
      </c>
      <c r="L150" s="315">
        <v>1994</v>
      </c>
      <c r="M150" s="312" t="s">
        <v>43</v>
      </c>
      <c r="N150" s="312"/>
      <c r="O150" s="312" t="s">
        <v>45</v>
      </c>
      <c r="P150" s="367">
        <v>1</v>
      </c>
      <c r="Q150" s="316">
        <v>7000000</v>
      </c>
      <c r="R150" s="202"/>
      <c r="S150" s="215">
        <f t="shared" si="8"/>
        <v>7000000</v>
      </c>
      <c r="T150" s="489" t="s">
        <v>943</v>
      </c>
      <c r="U150" s="490">
        <v>1</v>
      </c>
      <c r="W150" s="276">
        <f t="shared" si="9"/>
        <v>0</v>
      </c>
    </row>
    <row r="151" spans="1:23" s="311" customFormat="1" ht="20.100000000000001" customHeight="1">
      <c r="B151" s="2066">
        <v>106</v>
      </c>
      <c r="C151" s="2084"/>
      <c r="D151" s="310" t="s">
        <v>459</v>
      </c>
      <c r="E151" s="311" t="s">
        <v>52</v>
      </c>
      <c r="F151" s="312"/>
      <c r="G151" s="313" t="s">
        <v>460</v>
      </c>
      <c r="H151" s="317" t="s">
        <v>461</v>
      </c>
      <c r="I151" s="314" t="s">
        <v>43</v>
      </c>
      <c r="J151" s="314" t="s">
        <v>43</v>
      </c>
      <c r="K151" s="314" t="s">
        <v>190</v>
      </c>
      <c r="L151" s="315">
        <v>1994</v>
      </c>
      <c r="M151" s="312" t="s">
        <v>43</v>
      </c>
      <c r="N151" s="312"/>
      <c r="O151" s="312" t="s">
        <v>45</v>
      </c>
      <c r="P151" s="367">
        <v>4</v>
      </c>
      <c r="Q151" s="316">
        <v>145000</v>
      </c>
      <c r="R151" s="317"/>
      <c r="S151" s="308">
        <f t="shared" si="8"/>
        <v>36250</v>
      </c>
      <c r="T151" s="319" t="s">
        <v>1040</v>
      </c>
      <c r="U151" s="311">
        <v>4</v>
      </c>
      <c r="W151" s="276">
        <f t="shared" si="9"/>
        <v>0</v>
      </c>
    </row>
    <row r="152" spans="1:23" s="311" customFormat="1" ht="20.100000000000001" customHeight="1">
      <c r="B152" s="2066">
        <v>107</v>
      </c>
      <c r="C152" s="2084"/>
      <c r="D152" s="310" t="s">
        <v>462</v>
      </c>
      <c r="E152" s="311" t="s">
        <v>416</v>
      </c>
      <c r="F152" s="312"/>
      <c r="G152" s="313" t="s">
        <v>463</v>
      </c>
      <c r="H152" s="314" t="s">
        <v>42</v>
      </c>
      <c r="I152" s="314" t="s">
        <v>43</v>
      </c>
      <c r="J152" s="314" t="s">
        <v>43</v>
      </c>
      <c r="K152" s="314" t="s">
        <v>190</v>
      </c>
      <c r="L152" s="315">
        <v>1994</v>
      </c>
      <c r="M152" s="312" t="s">
        <v>43</v>
      </c>
      <c r="N152" s="312"/>
      <c r="O152" s="312" t="s">
        <v>45</v>
      </c>
      <c r="P152" s="367">
        <v>5</v>
      </c>
      <c r="Q152" s="316">
        <v>66000</v>
      </c>
      <c r="R152" s="317"/>
      <c r="S152" s="308">
        <f t="shared" si="8"/>
        <v>13200</v>
      </c>
      <c r="T152" s="319" t="s">
        <v>1040</v>
      </c>
      <c r="U152" s="311">
        <v>5</v>
      </c>
      <c r="W152" s="276">
        <f t="shared" si="9"/>
        <v>0</v>
      </c>
    </row>
    <row r="153" spans="1:23" s="311" customFormat="1" ht="20.100000000000001" customHeight="1">
      <c r="B153" s="2066">
        <v>108</v>
      </c>
      <c r="C153" s="2084"/>
      <c r="D153" s="310" t="s">
        <v>462</v>
      </c>
      <c r="E153" s="311" t="s">
        <v>464</v>
      </c>
      <c r="F153" s="312"/>
      <c r="G153" s="313" t="s">
        <v>463</v>
      </c>
      <c r="H153" s="314" t="s">
        <v>42</v>
      </c>
      <c r="I153" s="314" t="s">
        <v>43</v>
      </c>
      <c r="J153" s="314" t="s">
        <v>43</v>
      </c>
      <c r="K153" s="314" t="s">
        <v>190</v>
      </c>
      <c r="L153" s="315">
        <v>1994</v>
      </c>
      <c r="M153" s="312" t="s">
        <v>43</v>
      </c>
      <c r="N153" s="312"/>
      <c r="O153" s="312" t="s">
        <v>242</v>
      </c>
      <c r="P153" s="367">
        <v>16</v>
      </c>
      <c r="Q153" s="316">
        <v>211200</v>
      </c>
      <c r="R153" s="317"/>
      <c r="S153" s="308">
        <f t="shared" si="8"/>
        <v>13200</v>
      </c>
      <c r="T153" s="319" t="s">
        <v>1040</v>
      </c>
      <c r="U153" s="311">
        <v>16</v>
      </c>
      <c r="W153" s="276">
        <f t="shared" si="9"/>
        <v>0</v>
      </c>
    </row>
    <row r="154" spans="1:23" s="311" customFormat="1" ht="20.100000000000001" customHeight="1">
      <c r="B154" s="2066">
        <v>109</v>
      </c>
      <c r="C154" s="2084"/>
      <c r="D154" s="310" t="s">
        <v>462</v>
      </c>
      <c r="E154" s="311" t="s">
        <v>465</v>
      </c>
      <c r="F154" s="312"/>
      <c r="G154" s="313" t="s">
        <v>463</v>
      </c>
      <c r="H154" s="314" t="s">
        <v>42</v>
      </c>
      <c r="I154" s="314" t="s">
        <v>43</v>
      </c>
      <c r="J154" s="314" t="s">
        <v>43</v>
      </c>
      <c r="K154" s="314" t="s">
        <v>190</v>
      </c>
      <c r="L154" s="315">
        <v>1994</v>
      </c>
      <c r="M154" s="312" t="s">
        <v>43</v>
      </c>
      <c r="N154" s="312"/>
      <c r="O154" s="312" t="s">
        <v>345</v>
      </c>
      <c r="P154" s="367">
        <v>14</v>
      </c>
      <c r="Q154" s="316">
        <v>184800</v>
      </c>
      <c r="R154" s="317"/>
      <c r="S154" s="308">
        <f t="shared" si="8"/>
        <v>13200</v>
      </c>
      <c r="T154" s="319" t="s">
        <v>1040</v>
      </c>
      <c r="U154" s="311">
        <v>14</v>
      </c>
      <c r="W154" s="276">
        <f t="shared" si="9"/>
        <v>0</v>
      </c>
    </row>
    <row r="155" spans="1:23" s="196" customFormat="1" ht="20.100000000000001" customHeight="1">
      <c r="A155" s="362"/>
      <c r="B155" s="2066">
        <v>110</v>
      </c>
      <c r="C155" s="2084"/>
      <c r="D155" s="310" t="s">
        <v>466</v>
      </c>
      <c r="E155" s="311" t="s">
        <v>55</v>
      </c>
      <c r="F155" s="312"/>
      <c r="G155" s="313" t="s">
        <v>467</v>
      </c>
      <c r="H155" s="317" t="s">
        <v>468</v>
      </c>
      <c r="I155" s="314" t="s">
        <v>43</v>
      </c>
      <c r="J155" s="314" t="s">
        <v>43</v>
      </c>
      <c r="K155" s="314" t="s">
        <v>186</v>
      </c>
      <c r="L155" s="315">
        <v>1994</v>
      </c>
      <c r="M155" s="312" t="s">
        <v>43</v>
      </c>
      <c r="N155" s="312"/>
      <c r="O155" s="312" t="s">
        <v>45</v>
      </c>
      <c r="P155" s="367">
        <v>2</v>
      </c>
      <c r="Q155" s="316">
        <v>7000000</v>
      </c>
      <c r="R155" s="203"/>
      <c r="S155" s="215">
        <f t="shared" si="8"/>
        <v>3500000</v>
      </c>
      <c r="T155" s="489" t="s">
        <v>971</v>
      </c>
      <c r="U155" s="490">
        <v>2</v>
      </c>
      <c r="W155" s="276">
        <f t="shared" si="9"/>
        <v>0</v>
      </c>
    </row>
    <row r="156" spans="1:23" s="196" customFormat="1" ht="20.100000000000001" customHeight="1">
      <c r="A156" s="362"/>
      <c r="B156" s="2090">
        <v>111</v>
      </c>
      <c r="C156" s="2094"/>
      <c r="D156" s="380" t="s">
        <v>466</v>
      </c>
      <c r="E156" s="481" t="s">
        <v>58</v>
      </c>
      <c r="F156" s="381"/>
      <c r="G156" s="482" t="s">
        <v>467</v>
      </c>
      <c r="H156" s="483" t="s">
        <v>469</v>
      </c>
      <c r="I156" s="483" t="s">
        <v>43</v>
      </c>
      <c r="J156" s="483" t="s">
        <v>43</v>
      </c>
      <c r="K156" s="483" t="s">
        <v>186</v>
      </c>
      <c r="L156" s="484">
        <v>1994</v>
      </c>
      <c r="M156" s="381" t="s">
        <v>43</v>
      </c>
      <c r="N156" s="381"/>
      <c r="O156" s="381" t="s">
        <v>45</v>
      </c>
      <c r="P156" s="580">
        <v>1</v>
      </c>
      <c r="Q156" s="485">
        <v>100000</v>
      </c>
      <c r="R156" s="209"/>
      <c r="S156" s="215">
        <f t="shared" si="8"/>
        <v>100000</v>
      </c>
      <c r="T156" s="489" t="s">
        <v>972</v>
      </c>
      <c r="U156" s="490">
        <v>1</v>
      </c>
      <c r="W156" s="276">
        <f t="shared" si="9"/>
        <v>0</v>
      </c>
    </row>
    <row r="157" spans="1:23" s="196" customFormat="1" ht="20.100000000000001" customHeight="1">
      <c r="A157" s="362"/>
      <c r="B157" s="193"/>
      <c r="C157" s="193"/>
      <c r="G157" s="218"/>
      <c r="H157" s="220"/>
      <c r="I157" s="220"/>
      <c r="J157" s="220"/>
      <c r="K157" s="220"/>
      <c r="L157" s="221"/>
      <c r="P157" s="615">
        <f>SUM(P133:P156)</f>
        <v>68</v>
      </c>
      <c r="Q157" s="255">
        <f>SUM(Q133:Q156)</f>
        <v>134465000</v>
      </c>
      <c r="S157" s="282"/>
      <c r="W157" s="362"/>
    </row>
    <row r="158" spans="1:23" s="196" customFormat="1" ht="20.100000000000001" customHeight="1">
      <c r="A158" s="362"/>
      <c r="B158" s="193"/>
      <c r="C158" s="193"/>
      <c r="G158" s="218"/>
      <c r="H158" s="220"/>
      <c r="I158" s="220"/>
      <c r="J158" s="220"/>
      <c r="K158" s="220"/>
      <c r="L158" s="221"/>
      <c r="P158" s="193"/>
      <c r="Q158" s="256"/>
      <c r="S158" s="282"/>
      <c r="W158" s="362"/>
    </row>
    <row r="159" spans="1:23" s="183" customFormat="1" ht="29.25" customHeight="1">
      <c r="A159" s="361"/>
      <c r="B159" s="2075" t="s">
        <v>10</v>
      </c>
      <c r="C159" s="2075"/>
      <c r="D159" s="2075"/>
      <c r="E159" s="2075"/>
      <c r="F159" s="2075"/>
      <c r="G159" s="2075" t="s">
        <v>11</v>
      </c>
      <c r="H159" s="2075"/>
      <c r="I159" s="2075"/>
      <c r="J159" s="2075" t="s">
        <v>15</v>
      </c>
      <c r="K159" s="2075" t="s">
        <v>13</v>
      </c>
      <c r="L159" s="2075" t="s">
        <v>700</v>
      </c>
      <c r="M159" s="2075" t="s">
        <v>701</v>
      </c>
      <c r="N159" s="2075" t="s">
        <v>16</v>
      </c>
      <c r="O159" s="2075" t="s">
        <v>702</v>
      </c>
      <c r="P159" s="2075" t="s">
        <v>12</v>
      </c>
      <c r="Q159" s="2075"/>
      <c r="R159" s="2075" t="s">
        <v>17</v>
      </c>
      <c r="S159" s="215"/>
      <c r="T159" s="2071" t="s">
        <v>1022</v>
      </c>
      <c r="U159" s="2071" t="s">
        <v>1023</v>
      </c>
      <c r="V159" s="2071" t="s">
        <v>732</v>
      </c>
      <c r="W159" s="2072" t="s">
        <v>1025</v>
      </c>
    </row>
    <row r="160" spans="1:23" s="183" customFormat="1" ht="29.25" customHeight="1">
      <c r="A160" s="361"/>
      <c r="B160" s="2075" t="s">
        <v>18</v>
      </c>
      <c r="C160" s="2075"/>
      <c r="D160" s="2075" t="s">
        <v>19</v>
      </c>
      <c r="E160" s="2075" t="s">
        <v>20</v>
      </c>
      <c r="F160" s="2075"/>
      <c r="G160" s="2075" t="s">
        <v>21</v>
      </c>
      <c r="H160" s="2075" t="s">
        <v>14</v>
      </c>
      <c r="I160" s="2075" t="s">
        <v>505</v>
      </c>
      <c r="J160" s="2075"/>
      <c r="K160" s="2075"/>
      <c r="L160" s="2075"/>
      <c r="M160" s="2075"/>
      <c r="N160" s="2075"/>
      <c r="O160" s="2075"/>
      <c r="P160" s="2075"/>
      <c r="Q160" s="2075"/>
      <c r="R160" s="2075"/>
      <c r="S160" s="215"/>
      <c r="T160" s="2071"/>
      <c r="U160" s="2071"/>
      <c r="V160" s="2071"/>
      <c r="W160" s="2073"/>
    </row>
    <row r="161" spans="1:23" s="183" customFormat="1" ht="29.25" customHeight="1">
      <c r="A161" s="361"/>
      <c r="B161" s="2075"/>
      <c r="C161" s="2075"/>
      <c r="D161" s="2075"/>
      <c r="E161" s="2075"/>
      <c r="F161" s="2075"/>
      <c r="G161" s="2075"/>
      <c r="H161" s="2075"/>
      <c r="I161" s="2075"/>
      <c r="J161" s="2075"/>
      <c r="K161" s="2075"/>
      <c r="L161" s="2075"/>
      <c r="M161" s="2075"/>
      <c r="N161" s="2075"/>
      <c r="O161" s="2075"/>
      <c r="P161" s="530" t="s">
        <v>22</v>
      </c>
      <c r="Q161" s="597" t="s">
        <v>23</v>
      </c>
      <c r="R161" s="2075"/>
      <c r="S161" s="215"/>
      <c r="T161" s="2071"/>
      <c r="U161" s="2071"/>
      <c r="V161" s="2071"/>
      <c r="W161" s="2074"/>
    </row>
    <row r="162" spans="1:23" s="183" customFormat="1" ht="20.100000000000001" customHeight="1">
      <c r="A162" s="361"/>
      <c r="B162" s="2076" t="s">
        <v>24</v>
      </c>
      <c r="C162" s="2077"/>
      <c r="D162" s="598" t="s">
        <v>25</v>
      </c>
      <c r="E162" s="2076" t="s">
        <v>26</v>
      </c>
      <c r="F162" s="2077"/>
      <c r="G162" s="73" t="s">
        <v>27</v>
      </c>
      <c r="H162" s="73" t="s">
        <v>28</v>
      </c>
      <c r="I162" s="73" t="s">
        <v>29</v>
      </c>
      <c r="J162" s="73" t="s">
        <v>30</v>
      </c>
      <c r="K162" s="73" t="s">
        <v>31</v>
      </c>
      <c r="L162" s="73" t="s">
        <v>32</v>
      </c>
      <c r="M162" s="73" t="s">
        <v>33</v>
      </c>
      <c r="N162" s="73" t="s">
        <v>34</v>
      </c>
      <c r="O162" s="73" t="s">
        <v>35</v>
      </c>
      <c r="P162" s="73" t="s">
        <v>36</v>
      </c>
      <c r="Q162" s="89" t="s">
        <v>37</v>
      </c>
      <c r="R162" s="73" t="s">
        <v>38</v>
      </c>
      <c r="S162" s="215"/>
      <c r="T162" s="365"/>
      <c r="U162" s="365"/>
      <c r="V162" s="365"/>
      <c r="W162" s="599"/>
    </row>
    <row r="163" spans="1:23" s="183" customFormat="1" ht="12.75" customHeight="1">
      <c r="A163" s="361"/>
      <c r="B163" s="2076"/>
      <c r="C163" s="2083"/>
      <c r="D163" s="2083"/>
      <c r="E163" s="2083"/>
      <c r="F163" s="2083"/>
      <c r="G163" s="2083"/>
      <c r="H163" s="2083"/>
      <c r="I163" s="2083"/>
      <c r="J163" s="2083"/>
      <c r="K163" s="2083"/>
      <c r="L163" s="2083"/>
      <c r="M163" s="2083"/>
      <c r="N163" s="2083"/>
      <c r="O163" s="2083"/>
      <c r="P163" s="2083"/>
      <c r="Q163" s="2083"/>
      <c r="R163" s="2077"/>
      <c r="S163" s="215"/>
      <c r="T163" s="600"/>
      <c r="U163" s="601"/>
      <c r="V163" s="602"/>
      <c r="W163" s="599"/>
    </row>
    <row r="164" spans="1:23" s="196" customFormat="1" ht="20.100000000000001" customHeight="1">
      <c r="A164" s="362"/>
      <c r="B164" s="2081">
        <v>112</v>
      </c>
      <c r="C164" s="2082"/>
      <c r="D164" s="354" t="s">
        <v>470</v>
      </c>
      <c r="E164" s="468" t="s">
        <v>47</v>
      </c>
      <c r="F164" s="469"/>
      <c r="G164" s="470" t="s">
        <v>471</v>
      </c>
      <c r="H164" s="471" t="s">
        <v>472</v>
      </c>
      <c r="I164" s="471" t="s">
        <v>43</v>
      </c>
      <c r="J164" s="471" t="s">
        <v>43</v>
      </c>
      <c r="K164" s="471" t="s">
        <v>190</v>
      </c>
      <c r="L164" s="472">
        <v>1994</v>
      </c>
      <c r="M164" s="469" t="s">
        <v>43</v>
      </c>
      <c r="N164" s="469"/>
      <c r="O164" s="469" t="s">
        <v>45</v>
      </c>
      <c r="P164" s="583">
        <v>1</v>
      </c>
      <c r="Q164" s="473">
        <v>30950000</v>
      </c>
      <c r="R164" s="206"/>
      <c r="S164" s="215">
        <f>Q164/P164</f>
        <v>30950000</v>
      </c>
      <c r="T164" s="489" t="s">
        <v>972</v>
      </c>
      <c r="U164" s="490">
        <v>1</v>
      </c>
      <c r="W164" s="276">
        <f>P164-U164</f>
        <v>0</v>
      </c>
    </row>
    <row r="165" spans="1:23" s="311" customFormat="1" ht="20.100000000000001" customHeight="1">
      <c r="A165" s="362"/>
      <c r="B165" s="2066">
        <v>113</v>
      </c>
      <c r="C165" s="2084"/>
      <c r="D165" s="310" t="s">
        <v>236</v>
      </c>
      <c r="E165" s="311" t="s">
        <v>99</v>
      </c>
      <c r="F165" s="312"/>
      <c r="G165" s="313" t="s">
        <v>237</v>
      </c>
      <c r="H165" s="314" t="s">
        <v>447</v>
      </c>
      <c r="I165" s="314" t="s">
        <v>473</v>
      </c>
      <c r="J165" s="312"/>
      <c r="K165" s="314" t="s">
        <v>190</v>
      </c>
      <c r="L165" s="315">
        <v>1995</v>
      </c>
      <c r="M165" s="312" t="s">
        <v>241</v>
      </c>
      <c r="N165" s="312"/>
      <c r="O165" s="312" t="s">
        <v>242</v>
      </c>
      <c r="P165" s="367">
        <v>1</v>
      </c>
      <c r="Q165" s="316">
        <v>2500000</v>
      </c>
      <c r="R165" s="312"/>
      <c r="S165" s="308">
        <f t="shared" ref="S165:S187" si="10">Q165/P165</f>
        <v>2500000</v>
      </c>
      <c r="T165" s="311" t="s">
        <v>995</v>
      </c>
      <c r="U165" s="311">
        <v>1</v>
      </c>
      <c r="W165" s="276">
        <f t="shared" ref="W165:W187" si="11">P165-U165</f>
        <v>0</v>
      </c>
    </row>
    <row r="166" spans="1:23" s="319" customFormat="1" ht="20.100000000000001" customHeight="1">
      <c r="B166" s="2066">
        <v>114</v>
      </c>
      <c r="C166" s="2084"/>
      <c r="D166" s="310" t="s">
        <v>474</v>
      </c>
      <c r="E166" s="311" t="s">
        <v>47</v>
      </c>
      <c r="F166" s="312"/>
      <c r="G166" s="313" t="s">
        <v>475</v>
      </c>
      <c r="H166" s="314" t="s">
        <v>476</v>
      </c>
      <c r="I166" s="314" t="s">
        <v>43</v>
      </c>
      <c r="J166" s="314" t="s">
        <v>43</v>
      </c>
      <c r="K166" s="314" t="s">
        <v>190</v>
      </c>
      <c r="L166" s="315">
        <v>1995</v>
      </c>
      <c r="M166" s="312" t="s">
        <v>43</v>
      </c>
      <c r="N166" s="312"/>
      <c r="O166" s="312" t="s">
        <v>45</v>
      </c>
      <c r="P166" s="367">
        <v>1</v>
      </c>
      <c r="Q166" s="316">
        <v>500000</v>
      </c>
      <c r="R166" s="312"/>
      <c r="S166" s="308">
        <f t="shared" si="10"/>
        <v>500000</v>
      </c>
      <c r="T166" s="319" t="s">
        <v>941</v>
      </c>
      <c r="U166" s="319">
        <v>1</v>
      </c>
      <c r="W166" s="276">
        <f t="shared" si="11"/>
        <v>0</v>
      </c>
    </row>
    <row r="167" spans="1:23" s="371" customFormat="1" ht="20.100000000000001" customHeight="1">
      <c r="B167" s="2088">
        <v>115</v>
      </c>
      <c r="C167" s="2089"/>
      <c r="D167" s="373" t="s">
        <v>477</v>
      </c>
      <c r="E167" s="605" t="s">
        <v>47</v>
      </c>
      <c r="F167" s="606"/>
      <c r="G167" s="607" t="s">
        <v>478</v>
      </c>
      <c r="H167" s="647" t="s">
        <v>479</v>
      </c>
      <c r="I167" s="608" t="s">
        <v>43</v>
      </c>
      <c r="J167" s="608" t="s">
        <v>197</v>
      </c>
      <c r="K167" s="608" t="s">
        <v>190</v>
      </c>
      <c r="L167" s="618">
        <v>1995</v>
      </c>
      <c r="M167" s="606" t="s">
        <v>43</v>
      </c>
      <c r="N167" s="606"/>
      <c r="O167" s="606" t="s">
        <v>345</v>
      </c>
      <c r="P167" s="581">
        <v>1</v>
      </c>
      <c r="Q167" s="610">
        <v>20000</v>
      </c>
      <c r="R167" s="606"/>
      <c r="S167" s="372">
        <f t="shared" si="10"/>
        <v>20000</v>
      </c>
      <c r="T167" s="619" t="s">
        <v>1039</v>
      </c>
      <c r="U167" s="620">
        <v>1</v>
      </c>
      <c r="W167" s="276">
        <f t="shared" si="11"/>
        <v>0</v>
      </c>
    </row>
    <row r="168" spans="1:23" s="183" customFormat="1" ht="20.100000000000001" customHeight="1">
      <c r="A168" s="361"/>
      <c r="B168" s="2066">
        <v>116</v>
      </c>
      <c r="C168" s="2067"/>
      <c r="D168" s="310" t="s">
        <v>477</v>
      </c>
      <c r="E168" s="311" t="s">
        <v>480</v>
      </c>
      <c r="F168" s="312"/>
      <c r="G168" s="313" t="s">
        <v>478</v>
      </c>
      <c r="H168" s="634" t="s">
        <v>479</v>
      </c>
      <c r="I168" s="314" t="s">
        <v>43</v>
      </c>
      <c r="J168" s="314" t="s">
        <v>197</v>
      </c>
      <c r="K168" s="314" t="s">
        <v>190</v>
      </c>
      <c r="L168" s="315">
        <v>1995</v>
      </c>
      <c r="M168" s="312" t="s">
        <v>43</v>
      </c>
      <c r="N168" s="312"/>
      <c r="O168" s="312" t="s">
        <v>45</v>
      </c>
      <c r="P168" s="367">
        <v>7</v>
      </c>
      <c r="Q168" s="316">
        <v>140000</v>
      </c>
      <c r="R168" s="203"/>
      <c r="S168" s="215">
        <f t="shared" si="10"/>
        <v>20000</v>
      </c>
      <c r="T168" s="489" t="s">
        <v>958</v>
      </c>
      <c r="U168" s="490">
        <v>7</v>
      </c>
      <c r="W168" s="276">
        <f t="shared" si="11"/>
        <v>0</v>
      </c>
    </row>
    <row r="169" spans="1:23" s="371" customFormat="1" ht="20.100000000000001" customHeight="1">
      <c r="B169" s="2088">
        <v>117</v>
      </c>
      <c r="C169" s="2089"/>
      <c r="D169" s="373" t="s">
        <v>477</v>
      </c>
      <c r="E169" s="605" t="s">
        <v>481</v>
      </c>
      <c r="F169" s="606"/>
      <c r="G169" s="607" t="s">
        <v>478</v>
      </c>
      <c r="H169" s="647" t="s">
        <v>479</v>
      </c>
      <c r="I169" s="608" t="s">
        <v>43</v>
      </c>
      <c r="J169" s="608" t="s">
        <v>197</v>
      </c>
      <c r="K169" s="608" t="s">
        <v>190</v>
      </c>
      <c r="L169" s="618">
        <v>1995</v>
      </c>
      <c r="M169" s="606" t="s">
        <v>43</v>
      </c>
      <c r="N169" s="606"/>
      <c r="O169" s="606" t="s">
        <v>345</v>
      </c>
      <c r="P169" s="581">
        <v>3</v>
      </c>
      <c r="Q169" s="610">
        <v>60000</v>
      </c>
      <c r="R169" s="611"/>
      <c r="S169" s="372">
        <f t="shared" si="10"/>
        <v>20000</v>
      </c>
      <c r="T169" s="619" t="s">
        <v>1039</v>
      </c>
      <c r="U169" s="620">
        <v>3</v>
      </c>
      <c r="W169" s="276">
        <f t="shared" si="11"/>
        <v>0</v>
      </c>
    </row>
    <row r="170" spans="1:23" s="648" customFormat="1" ht="20.100000000000001" customHeight="1">
      <c r="B170" s="2095">
        <v>118</v>
      </c>
      <c r="C170" s="2096"/>
      <c r="D170" s="649" t="s">
        <v>477</v>
      </c>
      <c r="E170" s="650" t="s">
        <v>482</v>
      </c>
      <c r="F170" s="651"/>
      <c r="G170" s="652" t="s">
        <v>478</v>
      </c>
      <c r="H170" s="653" t="s">
        <v>479</v>
      </c>
      <c r="I170" s="654" t="s">
        <v>43</v>
      </c>
      <c r="J170" s="654" t="s">
        <v>197</v>
      </c>
      <c r="K170" s="654" t="s">
        <v>190</v>
      </c>
      <c r="L170" s="655">
        <v>1995</v>
      </c>
      <c r="M170" s="651" t="s">
        <v>43</v>
      </c>
      <c r="N170" s="651"/>
      <c r="O170" s="651" t="s">
        <v>45</v>
      </c>
      <c r="P170" s="656">
        <v>16</v>
      </c>
      <c r="Q170" s="657">
        <v>320000</v>
      </c>
      <c r="R170" s="658"/>
      <c r="S170" s="509">
        <f t="shared" si="10"/>
        <v>20000</v>
      </c>
      <c r="T170" s="659" t="s">
        <v>1041</v>
      </c>
      <c r="U170" s="660">
        <v>10</v>
      </c>
      <c r="W170" s="510">
        <f t="shared" si="11"/>
        <v>6</v>
      </c>
    </row>
    <row r="171" spans="1:23" s="371" customFormat="1" ht="20.100000000000001" customHeight="1">
      <c r="B171" s="2088">
        <v>119</v>
      </c>
      <c r="C171" s="2089"/>
      <c r="D171" s="373" t="s">
        <v>477</v>
      </c>
      <c r="E171" s="605" t="s">
        <v>483</v>
      </c>
      <c r="F171" s="606"/>
      <c r="G171" s="607" t="s">
        <v>478</v>
      </c>
      <c r="H171" s="647" t="s">
        <v>479</v>
      </c>
      <c r="I171" s="608" t="s">
        <v>43</v>
      </c>
      <c r="J171" s="608" t="s">
        <v>197</v>
      </c>
      <c r="K171" s="608" t="s">
        <v>190</v>
      </c>
      <c r="L171" s="618">
        <v>1995</v>
      </c>
      <c r="M171" s="606" t="s">
        <v>43</v>
      </c>
      <c r="N171" s="606"/>
      <c r="O171" s="606" t="s">
        <v>345</v>
      </c>
      <c r="P171" s="581">
        <v>18</v>
      </c>
      <c r="Q171" s="610">
        <v>360000</v>
      </c>
      <c r="R171" s="611"/>
      <c r="S171" s="372">
        <f t="shared" si="10"/>
        <v>20000</v>
      </c>
      <c r="T171" s="619" t="s">
        <v>1039</v>
      </c>
      <c r="U171" s="620">
        <v>18</v>
      </c>
      <c r="W171" s="276">
        <f>P171-U171</f>
        <v>0</v>
      </c>
    </row>
    <row r="172" spans="1:23" s="319" customFormat="1" ht="20.100000000000001" customHeight="1">
      <c r="B172" s="2066">
        <v>120</v>
      </c>
      <c r="C172" s="2084"/>
      <c r="D172" s="310" t="s">
        <v>201</v>
      </c>
      <c r="E172" s="311" t="s">
        <v>161</v>
      </c>
      <c r="F172" s="312"/>
      <c r="G172" s="313" t="s">
        <v>202</v>
      </c>
      <c r="H172" s="314" t="s">
        <v>484</v>
      </c>
      <c r="I172" s="314" t="s">
        <v>43</v>
      </c>
      <c r="J172" s="314" t="s">
        <v>43</v>
      </c>
      <c r="K172" s="314" t="s">
        <v>190</v>
      </c>
      <c r="L172" s="315">
        <v>1995</v>
      </c>
      <c r="M172" s="312" t="s">
        <v>485</v>
      </c>
      <c r="N172" s="312"/>
      <c r="O172" s="312" t="s">
        <v>45</v>
      </c>
      <c r="P172" s="367">
        <v>1</v>
      </c>
      <c r="Q172" s="316">
        <v>2000000</v>
      </c>
      <c r="R172" s="312"/>
      <c r="S172" s="308">
        <f t="shared" si="10"/>
        <v>2000000</v>
      </c>
      <c r="T172" s="489" t="s">
        <v>1014</v>
      </c>
      <c r="U172" s="490">
        <v>1</v>
      </c>
      <c r="W172" s="276">
        <f t="shared" si="11"/>
        <v>0</v>
      </c>
    </row>
    <row r="173" spans="1:23" s="183" customFormat="1" ht="20.100000000000001" customHeight="1">
      <c r="A173" s="361"/>
      <c r="B173" s="2066">
        <v>121</v>
      </c>
      <c r="C173" s="2084"/>
      <c r="D173" s="310" t="s">
        <v>201</v>
      </c>
      <c r="E173" s="311" t="s">
        <v>326</v>
      </c>
      <c r="F173" s="312"/>
      <c r="G173" s="313" t="s">
        <v>202</v>
      </c>
      <c r="H173" s="314" t="s">
        <v>486</v>
      </c>
      <c r="I173" s="314" t="s">
        <v>43</v>
      </c>
      <c r="J173" s="314" t="s">
        <v>43</v>
      </c>
      <c r="K173" s="314" t="s">
        <v>190</v>
      </c>
      <c r="L173" s="315">
        <v>1995</v>
      </c>
      <c r="M173" s="312" t="s">
        <v>219</v>
      </c>
      <c r="N173" s="312"/>
      <c r="O173" s="312" t="s">
        <v>345</v>
      </c>
      <c r="P173" s="367">
        <v>1</v>
      </c>
      <c r="Q173" s="316">
        <v>2000000</v>
      </c>
      <c r="R173" s="202"/>
      <c r="S173" s="215">
        <f t="shared" si="10"/>
        <v>2000000</v>
      </c>
      <c r="T173" s="489" t="s">
        <v>928</v>
      </c>
      <c r="U173" s="490">
        <v>1</v>
      </c>
      <c r="W173" s="276">
        <f t="shared" si="11"/>
        <v>0</v>
      </c>
    </row>
    <row r="174" spans="1:23" s="319" customFormat="1" ht="20.100000000000001" customHeight="1">
      <c r="B174" s="2066">
        <v>122</v>
      </c>
      <c r="C174" s="2084"/>
      <c r="D174" s="310" t="s">
        <v>201</v>
      </c>
      <c r="E174" s="311" t="s">
        <v>126</v>
      </c>
      <c r="F174" s="312"/>
      <c r="G174" s="313" t="s">
        <v>202</v>
      </c>
      <c r="H174" s="314" t="s">
        <v>486</v>
      </c>
      <c r="I174" s="314" t="s">
        <v>43</v>
      </c>
      <c r="J174" s="314" t="s">
        <v>43</v>
      </c>
      <c r="K174" s="314" t="s">
        <v>190</v>
      </c>
      <c r="L174" s="315">
        <v>1995</v>
      </c>
      <c r="M174" s="312" t="s">
        <v>219</v>
      </c>
      <c r="N174" s="312"/>
      <c r="O174" s="312" t="s">
        <v>45</v>
      </c>
      <c r="P174" s="367">
        <v>1</v>
      </c>
      <c r="Q174" s="316">
        <v>2000000</v>
      </c>
      <c r="R174" s="312"/>
      <c r="S174" s="308">
        <f t="shared" si="10"/>
        <v>2000000</v>
      </c>
      <c r="T174" s="319" t="s">
        <v>1071</v>
      </c>
      <c r="U174" s="319">
        <v>1</v>
      </c>
      <c r="W174" s="323">
        <f t="shared" si="11"/>
        <v>0</v>
      </c>
    </row>
    <row r="175" spans="1:23" s="319" customFormat="1" ht="20.100000000000001" customHeight="1">
      <c r="A175" s="361"/>
      <c r="B175" s="2066">
        <v>123</v>
      </c>
      <c r="C175" s="2067"/>
      <c r="D175" s="310" t="s">
        <v>207</v>
      </c>
      <c r="E175" s="311" t="s">
        <v>487</v>
      </c>
      <c r="F175" s="312"/>
      <c r="G175" s="313" t="s">
        <v>208</v>
      </c>
      <c r="H175" s="634" t="s">
        <v>370</v>
      </c>
      <c r="I175" s="314" t="s">
        <v>43</v>
      </c>
      <c r="J175" s="314" t="s">
        <v>85</v>
      </c>
      <c r="K175" s="314" t="s">
        <v>190</v>
      </c>
      <c r="L175" s="315">
        <v>1995</v>
      </c>
      <c r="M175" s="312" t="s">
        <v>43</v>
      </c>
      <c r="N175" s="312"/>
      <c r="O175" s="312" t="s">
        <v>45</v>
      </c>
      <c r="P175" s="367">
        <v>2</v>
      </c>
      <c r="Q175" s="316">
        <v>120000</v>
      </c>
      <c r="R175" s="317"/>
      <c r="S175" s="308">
        <f t="shared" si="10"/>
        <v>60000</v>
      </c>
      <c r="T175" s="623" t="s">
        <v>1015</v>
      </c>
      <c r="U175" s="490">
        <v>2</v>
      </c>
      <c r="W175" s="276">
        <f t="shared" si="11"/>
        <v>0</v>
      </c>
    </row>
    <row r="176" spans="1:23" s="183" customFormat="1" ht="20.100000000000001" customHeight="1">
      <c r="A176" s="361"/>
      <c r="B176" s="2066">
        <v>124</v>
      </c>
      <c r="C176" s="2084"/>
      <c r="D176" s="310" t="s">
        <v>488</v>
      </c>
      <c r="E176" s="311" t="s">
        <v>47</v>
      </c>
      <c r="F176" s="312"/>
      <c r="G176" s="313" t="s">
        <v>489</v>
      </c>
      <c r="H176" s="314" t="s">
        <v>42</v>
      </c>
      <c r="I176" s="314" t="s">
        <v>43</v>
      </c>
      <c r="J176" s="314" t="s">
        <v>85</v>
      </c>
      <c r="K176" s="314" t="s">
        <v>190</v>
      </c>
      <c r="L176" s="315">
        <v>1995</v>
      </c>
      <c r="M176" s="312" t="s">
        <v>43</v>
      </c>
      <c r="N176" s="312"/>
      <c r="O176" s="312" t="s">
        <v>45</v>
      </c>
      <c r="P176" s="367">
        <v>1</v>
      </c>
      <c r="Q176" s="316">
        <v>750000</v>
      </c>
      <c r="R176" s="202"/>
      <c r="S176" s="215">
        <f t="shared" si="10"/>
        <v>750000</v>
      </c>
      <c r="T176" s="489" t="s">
        <v>939</v>
      </c>
      <c r="U176" s="490">
        <v>1</v>
      </c>
      <c r="W176" s="276">
        <f t="shared" si="11"/>
        <v>0</v>
      </c>
    </row>
    <row r="177" spans="1:23" s="319" customFormat="1" ht="20.100000000000001" customHeight="1">
      <c r="B177" s="2066">
        <v>125</v>
      </c>
      <c r="C177" s="2084"/>
      <c r="D177" s="310" t="s">
        <v>259</v>
      </c>
      <c r="E177" s="311" t="s">
        <v>47</v>
      </c>
      <c r="F177" s="312"/>
      <c r="G177" s="313" t="s">
        <v>260</v>
      </c>
      <c r="H177" s="314" t="s">
        <v>42</v>
      </c>
      <c r="I177" s="314" t="s">
        <v>43</v>
      </c>
      <c r="J177" s="314" t="s">
        <v>43</v>
      </c>
      <c r="K177" s="314" t="s">
        <v>190</v>
      </c>
      <c r="L177" s="315">
        <v>1995</v>
      </c>
      <c r="M177" s="312" t="s">
        <v>43</v>
      </c>
      <c r="N177" s="312"/>
      <c r="O177" s="312" t="s">
        <v>45</v>
      </c>
      <c r="P177" s="367">
        <v>1</v>
      </c>
      <c r="Q177" s="316">
        <v>40000</v>
      </c>
      <c r="R177" s="312"/>
      <c r="S177" s="308">
        <f t="shared" si="10"/>
        <v>40000</v>
      </c>
      <c r="T177" s="319" t="s">
        <v>1071</v>
      </c>
      <c r="U177" s="319">
        <v>1</v>
      </c>
      <c r="W177" s="323">
        <f t="shared" si="11"/>
        <v>0</v>
      </c>
    </row>
    <row r="178" spans="1:23" s="319" customFormat="1" ht="20.100000000000001" customHeight="1">
      <c r="A178" s="361"/>
      <c r="B178" s="2066">
        <v>126</v>
      </c>
      <c r="C178" s="2084"/>
      <c r="D178" s="310" t="s">
        <v>173</v>
      </c>
      <c r="E178" s="311" t="s">
        <v>47</v>
      </c>
      <c r="F178" s="312"/>
      <c r="G178" s="313" t="s">
        <v>174</v>
      </c>
      <c r="H178" s="314" t="s">
        <v>42</v>
      </c>
      <c r="I178" s="314" t="s">
        <v>43</v>
      </c>
      <c r="J178" s="314" t="s">
        <v>43</v>
      </c>
      <c r="K178" s="314" t="s">
        <v>190</v>
      </c>
      <c r="L178" s="315">
        <v>1995</v>
      </c>
      <c r="M178" s="312" t="s">
        <v>43</v>
      </c>
      <c r="N178" s="312"/>
      <c r="O178" s="312" t="s">
        <v>45</v>
      </c>
      <c r="P178" s="367">
        <v>1</v>
      </c>
      <c r="Q178" s="316">
        <v>1250000</v>
      </c>
      <c r="R178" s="312"/>
      <c r="S178" s="308">
        <f t="shared" si="10"/>
        <v>1250000</v>
      </c>
      <c r="T178" s="319" t="s">
        <v>996</v>
      </c>
      <c r="U178" s="319">
        <v>1</v>
      </c>
      <c r="W178" s="506">
        <f t="shared" si="11"/>
        <v>0</v>
      </c>
    </row>
    <row r="179" spans="1:23" s="319" customFormat="1" ht="20.100000000000001" customHeight="1">
      <c r="B179" s="2066">
        <v>127</v>
      </c>
      <c r="C179" s="2084"/>
      <c r="D179" s="310" t="s">
        <v>490</v>
      </c>
      <c r="E179" s="311" t="s">
        <v>47</v>
      </c>
      <c r="F179" s="312"/>
      <c r="G179" s="313" t="s">
        <v>491</v>
      </c>
      <c r="H179" s="314" t="s">
        <v>42</v>
      </c>
      <c r="I179" s="314" t="s">
        <v>43</v>
      </c>
      <c r="J179" s="314" t="s">
        <v>43</v>
      </c>
      <c r="K179" s="314" t="s">
        <v>190</v>
      </c>
      <c r="L179" s="315">
        <v>1995</v>
      </c>
      <c r="M179" s="312" t="s">
        <v>43</v>
      </c>
      <c r="N179" s="312"/>
      <c r="O179" s="312" t="s">
        <v>45</v>
      </c>
      <c r="P179" s="367">
        <v>1</v>
      </c>
      <c r="Q179" s="316">
        <v>300000</v>
      </c>
      <c r="R179" s="312"/>
      <c r="S179" s="308">
        <f>Q179/P179</f>
        <v>300000</v>
      </c>
      <c r="T179" s="319" t="s">
        <v>1071</v>
      </c>
      <c r="U179" s="319">
        <v>1</v>
      </c>
      <c r="W179" s="323">
        <f>P179-U179</f>
        <v>0</v>
      </c>
    </row>
    <row r="180" spans="1:23" s="627" customFormat="1" ht="20.100000000000001" customHeight="1">
      <c r="A180" s="628"/>
      <c r="B180" s="2066">
        <v>128</v>
      </c>
      <c r="C180" s="2084"/>
      <c r="D180" s="310" t="s">
        <v>212</v>
      </c>
      <c r="E180" s="311" t="s">
        <v>47</v>
      </c>
      <c r="F180" s="312"/>
      <c r="G180" s="313" t="s">
        <v>213</v>
      </c>
      <c r="H180" s="314" t="s">
        <v>492</v>
      </c>
      <c r="I180" s="314" t="s">
        <v>493</v>
      </c>
      <c r="J180" s="314" t="s">
        <v>314</v>
      </c>
      <c r="K180" s="314" t="s">
        <v>190</v>
      </c>
      <c r="L180" s="315">
        <v>1996</v>
      </c>
      <c r="M180" s="312" t="s">
        <v>494</v>
      </c>
      <c r="N180" s="312"/>
      <c r="O180" s="312" t="s">
        <v>45</v>
      </c>
      <c r="P180" s="367">
        <v>1</v>
      </c>
      <c r="Q180" s="316">
        <v>40759415</v>
      </c>
      <c r="R180" s="317" t="s">
        <v>857</v>
      </c>
      <c r="S180" s="308">
        <f t="shared" si="10"/>
        <v>40759415</v>
      </c>
      <c r="T180" s="661" t="s">
        <v>995</v>
      </c>
      <c r="U180" s="661">
        <v>1</v>
      </c>
      <c r="W180" s="276">
        <f t="shared" si="11"/>
        <v>0</v>
      </c>
    </row>
    <row r="181" spans="1:23" s="311" customFormat="1" ht="20.100000000000001" customHeight="1">
      <c r="A181" s="362"/>
      <c r="B181" s="2066">
        <v>129</v>
      </c>
      <c r="C181" s="2084"/>
      <c r="D181" s="310" t="s">
        <v>236</v>
      </c>
      <c r="E181" s="311" t="s">
        <v>161</v>
      </c>
      <c r="F181" s="312"/>
      <c r="G181" s="313" t="s">
        <v>237</v>
      </c>
      <c r="H181" s="314" t="s">
        <v>495</v>
      </c>
      <c r="I181" s="314" t="s">
        <v>496</v>
      </c>
      <c r="J181" s="312"/>
      <c r="K181" s="314" t="s">
        <v>190</v>
      </c>
      <c r="L181" s="315">
        <v>1996</v>
      </c>
      <c r="N181" s="312"/>
      <c r="O181" s="312" t="s">
        <v>242</v>
      </c>
      <c r="P181" s="367">
        <v>1</v>
      </c>
      <c r="Q181" s="316">
        <v>2200000</v>
      </c>
      <c r="R181" s="312"/>
      <c r="S181" s="308">
        <f t="shared" si="10"/>
        <v>2200000</v>
      </c>
      <c r="T181" s="661" t="s">
        <v>995</v>
      </c>
      <c r="U181" s="661">
        <v>1</v>
      </c>
      <c r="W181" s="276">
        <f t="shared" si="11"/>
        <v>0</v>
      </c>
    </row>
    <row r="182" spans="1:23" s="196" customFormat="1" ht="20.100000000000001" customHeight="1">
      <c r="A182" s="362"/>
      <c r="B182" s="2066">
        <v>130</v>
      </c>
      <c r="C182" s="2084"/>
      <c r="D182" s="310" t="s">
        <v>102</v>
      </c>
      <c r="E182" s="311" t="s">
        <v>47</v>
      </c>
      <c r="F182" s="312"/>
      <c r="G182" s="313" t="s">
        <v>104</v>
      </c>
      <c r="H182" s="314" t="s">
        <v>497</v>
      </c>
      <c r="I182" s="314" t="s">
        <v>43</v>
      </c>
      <c r="J182" s="314" t="s">
        <v>43</v>
      </c>
      <c r="K182" s="314" t="s">
        <v>186</v>
      </c>
      <c r="L182" s="315">
        <v>1996</v>
      </c>
      <c r="M182" s="312" t="s">
        <v>43</v>
      </c>
      <c r="N182" s="312"/>
      <c r="O182" s="312" t="s">
        <v>45</v>
      </c>
      <c r="P182" s="367">
        <v>1</v>
      </c>
      <c r="Q182" s="316">
        <v>1300000</v>
      </c>
      <c r="R182" s="202"/>
      <c r="S182" s="215">
        <f t="shared" si="10"/>
        <v>1300000</v>
      </c>
      <c r="T182" s="489" t="s">
        <v>941</v>
      </c>
      <c r="U182" s="490">
        <v>1</v>
      </c>
      <c r="W182" s="276">
        <f t="shared" si="11"/>
        <v>0</v>
      </c>
    </row>
    <row r="183" spans="1:23" s="196" customFormat="1" ht="20.100000000000001" customHeight="1">
      <c r="A183" s="362"/>
      <c r="B183" s="2066">
        <v>131</v>
      </c>
      <c r="C183" s="2084"/>
      <c r="D183" s="310" t="s">
        <v>102</v>
      </c>
      <c r="E183" s="311" t="s">
        <v>75</v>
      </c>
      <c r="F183" s="312"/>
      <c r="G183" s="313" t="s">
        <v>104</v>
      </c>
      <c r="H183" s="314" t="s">
        <v>498</v>
      </c>
      <c r="I183" s="314" t="s">
        <v>43</v>
      </c>
      <c r="J183" s="312"/>
      <c r="K183" s="314" t="s">
        <v>499</v>
      </c>
      <c r="L183" s="315">
        <v>1996</v>
      </c>
      <c r="M183" s="312"/>
      <c r="N183" s="312"/>
      <c r="O183" s="312" t="s">
        <v>45</v>
      </c>
      <c r="P183" s="367">
        <v>1</v>
      </c>
      <c r="Q183" s="316">
        <v>1200000</v>
      </c>
      <c r="R183" s="202"/>
      <c r="S183" s="215">
        <f t="shared" si="10"/>
        <v>1200000</v>
      </c>
      <c r="T183" s="489" t="s">
        <v>963</v>
      </c>
      <c r="U183" s="490">
        <v>1</v>
      </c>
      <c r="W183" s="276">
        <f t="shared" si="11"/>
        <v>0</v>
      </c>
    </row>
    <row r="184" spans="1:23" s="196" customFormat="1" ht="20.100000000000001" customHeight="1">
      <c r="A184" s="362"/>
      <c r="B184" s="2066">
        <v>132</v>
      </c>
      <c r="C184" s="2067"/>
      <c r="D184" s="310" t="s">
        <v>225</v>
      </c>
      <c r="E184" s="311" t="s">
        <v>500</v>
      </c>
      <c r="F184" s="312"/>
      <c r="G184" s="313" t="s">
        <v>227</v>
      </c>
      <c r="H184" s="634" t="s">
        <v>42</v>
      </c>
      <c r="I184" s="314" t="s">
        <v>43</v>
      </c>
      <c r="J184" s="314" t="s">
        <v>197</v>
      </c>
      <c r="K184" s="314" t="s">
        <v>190</v>
      </c>
      <c r="L184" s="315">
        <v>1996</v>
      </c>
      <c r="M184" s="312" t="s">
        <v>43</v>
      </c>
      <c r="N184" s="312"/>
      <c r="O184" s="312" t="s">
        <v>45</v>
      </c>
      <c r="P184" s="367">
        <v>1</v>
      </c>
      <c r="Q184" s="316">
        <v>134000</v>
      </c>
      <c r="R184" s="202"/>
      <c r="S184" s="215">
        <f t="shared" si="10"/>
        <v>134000</v>
      </c>
      <c r="T184" s="489" t="s">
        <v>944</v>
      </c>
      <c r="U184" s="490">
        <v>1</v>
      </c>
      <c r="W184" s="276">
        <f t="shared" si="11"/>
        <v>0</v>
      </c>
    </row>
    <row r="185" spans="1:23" s="196" customFormat="1" ht="20.100000000000001" customHeight="1">
      <c r="A185" s="362"/>
      <c r="B185" s="2066">
        <v>133</v>
      </c>
      <c r="C185" s="2067"/>
      <c r="D185" s="310" t="s">
        <v>281</v>
      </c>
      <c r="E185" s="311" t="s">
        <v>78</v>
      </c>
      <c r="F185" s="312"/>
      <c r="G185" s="313" t="s">
        <v>282</v>
      </c>
      <c r="H185" s="634" t="s">
        <v>42</v>
      </c>
      <c r="I185" s="314" t="s">
        <v>43</v>
      </c>
      <c r="J185" s="314" t="s">
        <v>197</v>
      </c>
      <c r="K185" s="314" t="s">
        <v>277</v>
      </c>
      <c r="L185" s="315">
        <v>1996</v>
      </c>
      <c r="M185" s="312" t="s">
        <v>43</v>
      </c>
      <c r="N185" s="312"/>
      <c r="O185" s="312" t="s">
        <v>45</v>
      </c>
      <c r="P185" s="367">
        <v>3</v>
      </c>
      <c r="Q185" s="316">
        <v>450000</v>
      </c>
      <c r="R185" s="203"/>
      <c r="S185" s="215">
        <f t="shared" si="10"/>
        <v>150000</v>
      </c>
      <c r="T185" s="489" t="s">
        <v>980</v>
      </c>
      <c r="U185" s="490">
        <v>3</v>
      </c>
      <c r="W185" s="276">
        <f t="shared" si="11"/>
        <v>0</v>
      </c>
    </row>
    <row r="186" spans="1:23" s="311" customFormat="1" ht="20.100000000000001" customHeight="1">
      <c r="A186" s="362"/>
      <c r="B186" s="2066">
        <v>134</v>
      </c>
      <c r="C186" s="2084"/>
      <c r="D186" s="310" t="s">
        <v>236</v>
      </c>
      <c r="E186" s="311" t="s">
        <v>58</v>
      </c>
      <c r="F186" s="312"/>
      <c r="G186" s="313" t="s">
        <v>237</v>
      </c>
      <c r="H186" s="314" t="s">
        <v>447</v>
      </c>
      <c r="I186" s="314" t="s">
        <v>501</v>
      </c>
      <c r="J186" s="312"/>
      <c r="K186" s="314" t="s">
        <v>502</v>
      </c>
      <c r="L186" s="315">
        <v>1997</v>
      </c>
      <c r="M186" s="312" t="s">
        <v>241</v>
      </c>
      <c r="N186" s="312"/>
      <c r="O186" s="312" t="s">
        <v>45</v>
      </c>
      <c r="P186" s="367">
        <v>1</v>
      </c>
      <c r="Q186" s="316">
        <v>2500000</v>
      </c>
      <c r="R186" s="312"/>
      <c r="S186" s="308">
        <f t="shared" si="10"/>
        <v>2500000</v>
      </c>
      <c r="T186" s="311" t="s">
        <v>995</v>
      </c>
      <c r="U186" s="311">
        <v>1</v>
      </c>
      <c r="W186" s="276">
        <f t="shared" si="11"/>
        <v>0</v>
      </c>
    </row>
    <row r="187" spans="1:23" s="311" customFormat="1" ht="20.100000000000001" customHeight="1">
      <c r="A187" s="362"/>
      <c r="B187" s="2090">
        <v>135</v>
      </c>
      <c r="C187" s="2094"/>
      <c r="D187" s="380" t="s">
        <v>236</v>
      </c>
      <c r="E187" s="481" t="s">
        <v>163</v>
      </c>
      <c r="F187" s="381"/>
      <c r="G187" s="482" t="s">
        <v>237</v>
      </c>
      <c r="H187" s="483" t="s">
        <v>503</v>
      </c>
      <c r="I187" s="483" t="s">
        <v>504</v>
      </c>
      <c r="J187" s="381"/>
      <c r="K187" s="483" t="s">
        <v>190</v>
      </c>
      <c r="L187" s="484">
        <v>1999</v>
      </c>
      <c r="M187" s="381" t="s">
        <v>241</v>
      </c>
      <c r="N187" s="381"/>
      <c r="O187" s="381" t="s">
        <v>242</v>
      </c>
      <c r="P187" s="580">
        <v>1</v>
      </c>
      <c r="Q187" s="485">
        <v>6000000</v>
      </c>
      <c r="R187" s="381"/>
      <c r="S187" s="308">
        <f t="shared" si="10"/>
        <v>6000000</v>
      </c>
      <c r="T187" s="311" t="s">
        <v>995</v>
      </c>
      <c r="U187" s="311">
        <v>1</v>
      </c>
      <c r="W187" s="276">
        <f t="shared" si="11"/>
        <v>0</v>
      </c>
    </row>
    <row r="188" spans="1:23" s="196" customFormat="1" ht="20.100000000000001" customHeight="1">
      <c r="A188" s="362"/>
      <c r="B188" s="193"/>
      <c r="C188" s="193"/>
      <c r="G188" s="218"/>
      <c r="H188" s="220"/>
      <c r="I188" s="220"/>
      <c r="J188" s="220"/>
      <c r="K188" s="220"/>
      <c r="L188" s="221"/>
      <c r="P188" s="615">
        <f>SUM(P164:P187)</f>
        <v>67</v>
      </c>
      <c r="Q188" s="255">
        <f>SUM(Q164:Q187)</f>
        <v>97853415</v>
      </c>
      <c r="S188" s="282"/>
      <c r="W188" s="362"/>
    </row>
    <row r="189" spans="1:23" s="196" customFormat="1" ht="20.100000000000001" customHeight="1">
      <c r="A189" s="362"/>
      <c r="B189" s="193"/>
      <c r="C189" s="193"/>
      <c r="G189" s="218"/>
      <c r="H189" s="220"/>
      <c r="I189" s="220"/>
      <c r="J189" s="220"/>
      <c r="K189" s="220"/>
      <c r="L189" s="221"/>
      <c r="P189" s="193"/>
      <c r="Q189" s="256"/>
      <c r="S189" s="282"/>
      <c r="W189" s="362"/>
    </row>
    <row r="190" spans="1:23" s="183" customFormat="1" ht="29.25" customHeight="1">
      <c r="A190" s="361"/>
      <c r="B190" s="2075" t="s">
        <v>10</v>
      </c>
      <c r="C190" s="2075"/>
      <c r="D190" s="2075"/>
      <c r="E190" s="2075"/>
      <c r="F190" s="2075"/>
      <c r="G190" s="2075" t="s">
        <v>11</v>
      </c>
      <c r="H190" s="2075"/>
      <c r="I190" s="2075"/>
      <c r="J190" s="2075" t="s">
        <v>15</v>
      </c>
      <c r="K190" s="2075" t="s">
        <v>13</v>
      </c>
      <c r="L190" s="2075" t="s">
        <v>700</v>
      </c>
      <c r="M190" s="2075" t="s">
        <v>701</v>
      </c>
      <c r="N190" s="2075" t="s">
        <v>16</v>
      </c>
      <c r="O190" s="2075" t="s">
        <v>702</v>
      </c>
      <c r="P190" s="2075" t="s">
        <v>12</v>
      </c>
      <c r="Q190" s="2075"/>
      <c r="R190" s="2075" t="s">
        <v>17</v>
      </c>
      <c r="S190" s="215"/>
      <c r="T190" s="2071" t="s">
        <v>1022</v>
      </c>
      <c r="U190" s="2071" t="s">
        <v>1023</v>
      </c>
      <c r="V190" s="2071" t="s">
        <v>732</v>
      </c>
      <c r="W190" s="2072" t="s">
        <v>1025</v>
      </c>
    </row>
    <row r="191" spans="1:23" s="183" customFormat="1" ht="29.25" customHeight="1">
      <c r="A191" s="361"/>
      <c r="B191" s="2075" t="s">
        <v>18</v>
      </c>
      <c r="C191" s="2075"/>
      <c r="D191" s="2075" t="s">
        <v>19</v>
      </c>
      <c r="E191" s="2075" t="s">
        <v>20</v>
      </c>
      <c r="F191" s="2075"/>
      <c r="G191" s="2075" t="s">
        <v>21</v>
      </c>
      <c r="H191" s="2075" t="s">
        <v>14</v>
      </c>
      <c r="I191" s="2075" t="s">
        <v>505</v>
      </c>
      <c r="J191" s="2075"/>
      <c r="K191" s="2075"/>
      <c r="L191" s="2075"/>
      <c r="M191" s="2075"/>
      <c r="N191" s="2075"/>
      <c r="O191" s="2075"/>
      <c r="P191" s="2075"/>
      <c r="Q191" s="2075"/>
      <c r="R191" s="2075"/>
      <c r="S191" s="215"/>
      <c r="T191" s="2071"/>
      <c r="U191" s="2071"/>
      <c r="V191" s="2071"/>
      <c r="W191" s="2073"/>
    </row>
    <row r="192" spans="1:23" s="183" customFormat="1" ht="29.25" customHeight="1">
      <c r="A192" s="361"/>
      <c r="B192" s="2075"/>
      <c r="C192" s="2075"/>
      <c r="D192" s="2075"/>
      <c r="E192" s="2075"/>
      <c r="F192" s="2075"/>
      <c r="G192" s="2075"/>
      <c r="H192" s="2075"/>
      <c r="I192" s="2075"/>
      <c r="J192" s="2075"/>
      <c r="K192" s="2075"/>
      <c r="L192" s="2075"/>
      <c r="M192" s="2075"/>
      <c r="N192" s="2075"/>
      <c r="O192" s="2075"/>
      <c r="P192" s="530" t="s">
        <v>22</v>
      </c>
      <c r="Q192" s="597" t="s">
        <v>23</v>
      </c>
      <c r="R192" s="2075"/>
      <c r="S192" s="215"/>
      <c r="T192" s="2071"/>
      <c r="U192" s="2071"/>
      <c r="V192" s="2071"/>
      <c r="W192" s="2074"/>
    </row>
    <row r="193" spans="1:23" s="183" customFormat="1" ht="20.100000000000001" customHeight="1">
      <c r="A193" s="361"/>
      <c r="B193" s="2076" t="s">
        <v>24</v>
      </c>
      <c r="C193" s="2077"/>
      <c r="D193" s="598" t="s">
        <v>25</v>
      </c>
      <c r="E193" s="2076" t="s">
        <v>26</v>
      </c>
      <c r="F193" s="2077"/>
      <c r="G193" s="73" t="s">
        <v>27</v>
      </c>
      <c r="H193" s="73" t="s">
        <v>28</v>
      </c>
      <c r="I193" s="73" t="s">
        <v>29</v>
      </c>
      <c r="J193" s="73" t="s">
        <v>30</v>
      </c>
      <c r="K193" s="73" t="s">
        <v>31</v>
      </c>
      <c r="L193" s="73" t="s">
        <v>32</v>
      </c>
      <c r="M193" s="73" t="s">
        <v>33</v>
      </c>
      <c r="N193" s="73" t="s">
        <v>34</v>
      </c>
      <c r="O193" s="73" t="s">
        <v>35</v>
      </c>
      <c r="P193" s="73" t="s">
        <v>36</v>
      </c>
      <c r="Q193" s="89" t="s">
        <v>37</v>
      </c>
      <c r="R193" s="73" t="s">
        <v>38</v>
      </c>
      <c r="S193" s="215"/>
      <c r="T193" s="365"/>
      <c r="U193" s="365"/>
      <c r="V193" s="365"/>
      <c r="W193" s="599"/>
    </row>
    <row r="194" spans="1:23" s="183" customFormat="1" ht="12.75" customHeight="1">
      <c r="A194" s="361"/>
      <c r="B194" s="2076"/>
      <c r="C194" s="2083"/>
      <c r="D194" s="2083"/>
      <c r="E194" s="2083"/>
      <c r="F194" s="2083"/>
      <c r="G194" s="2083"/>
      <c r="H194" s="2083"/>
      <c r="I194" s="2083"/>
      <c r="J194" s="2083"/>
      <c r="K194" s="2083"/>
      <c r="L194" s="2083"/>
      <c r="M194" s="2083"/>
      <c r="N194" s="2083"/>
      <c r="O194" s="2083"/>
      <c r="P194" s="2083"/>
      <c r="Q194" s="2083"/>
      <c r="R194" s="2077"/>
      <c r="S194" s="215"/>
      <c r="T194" s="600"/>
      <c r="U194" s="601"/>
      <c r="V194" s="602"/>
      <c r="W194" s="599"/>
    </row>
    <row r="195" spans="1:23" s="311" customFormat="1" ht="20.100000000000001" customHeight="1">
      <c r="B195" s="2081">
        <v>136</v>
      </c>
      <c r="C195" s="2082"/>
      <c r="D195" s="354" t="s">
        <v>183</v>
      </c>
      <c r="E195" s="468" t="s">
        <v>47</v>
      </c>
      <c r="F195" s="469"/>
      <c r="G195" s="470" t="s">
        <v>184</v>
      </c>
      <c r="H195" s="471" t="s">
        <v>185</v>
      </c>
      <c r="I195" s="471" t="s">
        <v>43</v>
      </c>
      <c r="J195" s="469"/>
      <c r="K195" s="471" t="s">
        <v>186</v>
      </c>
      <c r="L195" s="472">
        <v>2000</v>
      </c>
      <c r="M195" s="469" t="s">
        <v>43</v>
      </c>
      <c r="N195" s="469"/>
      <c r="O195" s="469" t="s">
        <v>45</v>
      </c>
      <c r="P195" s="583">
        <v>1</v>
      </c>
      <c r="Q195" s="473">
        <v>2469500</v>
      </c>
      <c r="R195" s="469"/>
      <c r="S195" s="308">
        <f>Q195/P195</f>
        <v>2469500</v>
      </c>
      <c r="T195" s="311" t="s">
        <v>963</v>
      </c>
      <c r="U195" s="311">
        <v>1</v>
      </c>
      <c r="W195" s="276">
        <f>P195-U195</f>
        <v>0</v>
      </c>
    </row>
    <row r="196" spans="1:23" s="183" customFormat="1" ht="20.100000000000001" customHeight="1">
      <c r="A196" s="361"/>
      <c r="B196" s="2066">
        <v>137</v>
      </c>
      <c r="C196" s="2084"/>
      <c r="D196" s="310" t="s">
        <v>187</v>
      </c>
      <c r="E196" s="311" t="s">
        <v>55</v>
      </c>
      <c r="F196" s="312"/>
      <c r="G196" s="313" t="s">
        <v>188</v>
      </c>
      <c r="H196" s="314" t="s">
        <v>189</v>
      </c>
      <c r="I196" s="314" t="s">
        <v>43</v>
      </c>
      <c r="J196" s="314" t="s">
        <v>43</v>
      </c>
      <c r="K196" s="314" t="s">
        <v>190</v>
      </c>
      <c r="L196" s="315">
        <v>2000</v>
      </c>
      <c r="M196" s="312" t="s">
        <v>43</v>
      </c>
      <c r="N196" s="312"/>
      <c r="O196" s="312" t="s">
        <v>45</v>
      </c>
      <c r="P196" s="367">
        <v>2</v>
      </c>
      <c r="Q196" s="316">
        <v>600000</v>
      </c>
      <c r="R196" s="203"/>
      <c r="S196" s="215">
        <f t="shared" ref="S196:S218" si="12">Q196/P196</f>
        <v>300000</v>
      </c>
      <c r="T196" s="489" t="s">
        <v>970</v>
      </c>
      <c r="U196" s="490">
        <v>2</v>
      </c>
      <c r="W196" s="276">
        <f t="shared" ref="W196:W218" si="13">P196-U196</f>
        <v>0</v>
      </c>
    </row>
    <row r="197" spans="1:23" s="371" customFormat="1" ht="20.100000000000001" customHeight="1">
      <c r="B197" s="2088">
        <v>138</v>
      </c>
      <c r="C197" s="2097"/>
      <c r="D197" s="373" t="s">
        <v>191</v>
      </c>
      <c r="E197" s="605" t="s">
        <v>60</v>
      </c>
      <c r="F197" s="606"/>
      <c r="G197" s="607" t="s">
        <v>192</v>
      </c>
      <c r="H197" s="608" t="s">
        <v>976</v>
      </c>
      <c r="I197" s="608" t="s">
        <v>43</v>
      </c>
      <c r="J197" s="608" t="s">
        <v>43</v>
      </c>
      <c r="K197" s="608" t="s">
        <v>44</v>
      </c>
      <c r="L197" s="618">
        <v>2001</v>
      </c>
      <c r="M197" s="606" t="s">
        <v>43</v>
      </c>
      <c r="N197" s="606"/>
      <c r="O197" s="606" t="s">
        <v>45</v>
      </c>
      <c r="P197" s="581">
        <v>2</v>
      </c>
      <c r="Q197" s="610">
        <v>300000</v>
      </c>
      <c r="R197" s="611"/>
      <c r="S197" s="372">
        <f t="shared" si="12"/>
        <v>150000</v>
      </c>
      <c r="T197" s="371" t="s">
        <v>1072</v>
      </c>
      <c r="U197" s="371">
        <v>2</v>
      </c>
      <c r="W197" s="517">
        <f t="shared" si="13"/>
        <v>0</v>
      </c>
    </row>
    <row r="198" spans="1:23" s="319" customFormat="1" ht="20.100000000000001" customHeight="1">
      <c r="A198" s="361"/>
      <c r="B198" s="2066">
        <v>139</v>
      </c>
      <c r="C198" s="2084"/>
      <c r="D198" s="310" t="s">
        <v>191</v>
      </c>
      <c r="E198" s="311" t="s">
        <v>193</v>
      </c>
      <c r="F198" s="312"/>
      <c r="G198" s="313" t="s">
        <v>192</v>
      </c>
      <c r="H198" s="317" t="s">
        <v>194</v>
      </c>
      <c r="I198" s="314" t="s">
        <v>43</v>
      </c>
      <c r="J198" s="314" t="s">
        <v>43</v>
      </c>
      <c r="K198" s="314" t="s">
        <v>44</v>
      </c>
      <c r="L198" s="315">
        <v>2001</v>
      </c>
      <c r="M198" s="312" t="s">
        <v>43</v>
      </c>
      <c r="N198" s="312"/>
      <c r="O198" s="312" t="s">
        <v>45</v>
      </c>
      <c r="P198" s="367">
        <v>1</v>
      </c>
      <c r="Q198" s="316">
        <v>150000</v>
      </c>
      <c r="R198" s="312"/>
      <c r="S198" s="308">
        <f t="shared" si="12"/>
        <v>150000</v>
      </c>
      <c r="T198" s="319" t="s">
        <v>986</v>
      </c>
      <c r="U198" s="319">
        <v>1</v>
      </c>
      <c r="W198" s="276">
        <f t="shared" si="13"/>
        <v>0</v>
      </c>
    </row>
    <row r="199" spans="1:23" s="662" customFormat="1" ht="20.100000000000001" customHeight="1">
      <c r="B199" s="2079">
        <v>140</v>
      </c>
      <c r="C199" s="2080"/>
      <c r="D199" s="496" t="s">
        <v>195</v>
      </c>
      <c r="E199" s="497" t="s">
        <v>55</v>
      </c>
      <c r="F199" s="498"/>
      <c r="G199" s="499" t="s">
        <v>196</v>
      </c>
      <c r="H199" s="500" t="s">
        <v>42</v>
      </c>
      <c r="I199" s="500" t="s">
        <v>43</v>
      </c>
      <c r="J199" s="500" t="s">
        <v>197</v>
      </c>
      <c r="K199" s="500" t="s">
        <v>44</v>
      </c>
      <c r="L199" s="501">
        <v>2001</v>
      </c>
      <c r="M199" s="498" t="s">
        <v>43</v>
      </c>
      <c r="N199" s="498"/>
      <c r="O199" s="498" t="s">
        <v>45</v>
      </c>
      <c r="P199" s="502">
        <v>2</v>
      </c>
      <c r="Q199" s="503">
        <v>600000</v>
      </c>
      <c r="R199" s="504"/>
      <c r="S199" s="459">
        <f t="shared" si="12"/>
        <v>300000</v>
      </c>
      <c r="W199" s="516">
        <f t="shared" si="13"/>
        <v>2</v>
      </c>
    </row>
    <row r="200" spans="1:23" s="662" customFormat="1" ht="20.100000000000001" customHeight="1">
      <c r="B200" s="2079">
        <v>141</v>
      </c>
      <c r="C200" s="2080"/>
      <c r="D200" s="496" t="s">
        <v>195</v>
      </c>
      <c r="E200" s="497" t="s">
        <v>198</v>
      </c>
      <c r="F200" s="498"/>
      <c r="G200" s="499" t="s">
        <v>196</v>
      </c>
      <c r="H200" s="500" t="s">
        <v>42</v>
      </c>
      <c r="I200" s="500" t="s">
        <v>43</v>
      </c>
      <c r="J200" s="500" t="s">
        <v>197</v>
      </c>
      <c r="K200" s="500" t="s">
        <v>44</v>
      </c>
      <c r="L200" s="501">
        <v>2001</v>
      </c>
      <c r="M200" s="498" t="s">
        <v>43</v>
      </c>
      <c r="N200" s="498"/>
      <c r="O200" s="498" t="s">
        <v>45</v>
      </c>
      <c r="P200" s="502">
        <v>3</v>
      </c>
      <c r="Q200" s="503">
        <v>1200000</v>
      </c>
      <c r="R200" s="504"/>
      <c r="S200" s="459">
        <f t="shared" si="12"/>
        <v>400000</v>
      </c>
      <c r="W200" s="516">
        <f t="shared" si="13"/>
        <v>3</v>
      </c>
    </row>
    <row r="201" spans="1:23" s="662" customFormat="1" ht="20.100000000000001" customHeight="1">
      <c r="B201" s="2079">
        <v>142</v>
      </c>
      <c r="C201" s="2099"/>
      <c r="D201" s="496" t="s">
        <v>98</v>
      </c>
      <c r="E201" s="497" t="s">
        <v>47</v>
      </c>
      <c r="F201" s="498"/>
      <c r="G201" s="499" t="s">
        <v>100</v>
      </c>
      <c r="H201" s="500" t="s">
        <v>199</v>
      </c>
      <c r="I201" s="500" t="s">
        <v>43</v>
      </c>
      <c r="J201" s="500" t="s">
        <v>85</v>
      </c>
      <c r="K201" s="500" t="s">
        <v>44</v>
      </c>
      <c r="L201" s="501">
        <v>2002</v>
      </c>
      <c r="M201" s="498" t="s">
        <v>43</v>
      </c>
      <c r="N201" s="498"/>
      <c r="O201" s="498" t="s">
        <v>45</v>
      </c>
      <c r="P201" s="502">
        <v>1</v>
      </c>
      <c r="Q201" s="503">
        <v>750000</v>
      </c>
      <c r="R201" s="498"/>
      <c r="S201" s="459">
        <f t="shared" si="12"/>
        <v>750000</v>
      </c>
      <c r="T201" s="663" t="s">
        <v>944</v>
      </c>
      <c r="U201" s="664"/>
      <c r="W201" s="516">
        <f t="shared" si="13"/>
        <v>1</v>
      </c>
    </row>
    <row r="202" spans="1:23" s="183" customFormat="1" ht="20.100000000000001" customHeight="1">
      <c r="A202" s="361"/>
      <c r="B202" s="2066">
        <v>143</v>
      </c>
      <c r="C202" s="2067"/>
      <c r="D202" s="310" t="s">
        <v>98</v>
      </c>
      <c r="E202" s="311" t="s">
        <v>75</v>
      </c>
      <c r="F202" s="312"/>
      <c r="G202" s="313" t="s">
        <v>100</v>
      </c>
      <c r="H202" s="314" t="s">
        <v>200</v>
      </c>
      <c r="I202" s="314" t="s">
        <v>43</v>
      </c>
      <c r="J202" s="314" t="s">
        <v>85</v>
      </c>
      <c r="K202" s="314" t="s">
        <v>44</v>
      </c>
      <c r="L202" s="315">
        <v>2002</v>
      </c>
      <c r="M202" s="312" t="s">
        <v>43</v>
      </c>
      <c r="N202" s="312"/>
      <c r="O202" s="312" t="s">
        <v>45</v>
      </c>
      <c r="P202" s="367">
        <v>1</v>
      </c>
      <c r="Q202" s="316">
        <v>750000</v>
      </c>
      <c r="R202" s="202"/>
      <c r="S202" s="215">
        <f t="shared" si="12"/>
        <v>750000</v>
      </c>
      <c r="T202" s="489" t="s">
        <v>945</v>
      </c>
      <c r="U202" s="490">
        <v>1</v>
      </c>
      <c r="W202" s="276">
        <f>P202-U202</f>
        <v>0</v>
      </c>
    </row>
    <row r="203" spans="1:23" s="183" customFormat="1" ht="20.100000000000001" customHeight="1">
      <c r="A203" s="361"/>
      <c r="B203" s="2066">
        <v>144</v>
      </c>
      <c r="C203" s="2067"/>
      <c r="D203" s="310" t="s">
        <v>98</v>
      </c>
      <c r="E203" s="311" t="s">
        <v>58</v>
      </c>
      <c r="F203" s="312"/>
      <c r="G203" s="313" t="s">
        <v>100</v>
      </c>
      <c r="H203" s="314" t="s">
        <v>199</v>
      </c>
      <c r="I203" s="314" t="s">
        <v>43</v>
      </c>
      <c r="J203" s="314" t="s">
        <v>85</v>
      </c>
      <c r="K203" s="314" t="s">
        <v>44</v>
      </c>
      <c r="L203" s="315">
        <v>2002</v>
      </c>
      <c r="M203" s="312" t="s">
        <v>43</v>
      </c>
      <c r="N203" s="312"/>
      <c r="O203" s="312" t="s">
        <v>45</v>
      </c>
      <c r="P203" s="367">
        <v>1</v>
      </c>
      <c r="Q203" s="316">
        <v>750000</v>
      </c>
      <c r="R203" s="202"/>
      <c r="S203" s="215">
        <f t="shared" si="12"/>
        <v>750000</v>
      </c>
      <c r="T203" s="489" t="s">
        <v>945</v>
      </c>
      <c r="U203" s="490">
        <v>1</v>
      </c>
      <c r="W203" s="276">
        <f t="shared" si="13"/>
        <v>0</v>
      </c>
    </row>
    <row r="204" spans="1:23" s="183" customFormat="1" ht="20.100000000000001" customHeight="1">
      <c r="A204" s="361"/>
      <c r="B204" s="2066">
        <v>145</v>
      </c>
      <c r="C204" s="2084"/>
      <c r="D204" s="310" t="s">
        <v>201</v>
      </c>
      <c r="E204" s="311" t="s">
        <v>163</v>
      </c>
      <c r="F204" s="312"/>
      <c r="G204" s="313" t="s">
        <v>202</v>
      </c>
      <c r="H204" s="314" t="s">
        <v>203</v>
      </c>
      <c r="I204" s="314" t="s">
        <v>43</v>
      </c>
      <c r="J204" s="314" t="s">
        <v>43</v>
      </c>
      <c r="K204" s="314" t="s">
        <v>44</v>
      </c>
      <c r="L204" s="315">
        <v>2002</v>
      </c>
      <c r="M204" s="312" t="s">
        <v>43</v>
      </c>
      <c r="N204" s="312"/>
      <c r="O204" s="312" t="s">
        <v>45</v>
      </c>
      <c r="P204" s="367">
        <v>1</v>
      </c>
      <c r="Q204" s="316">
        <v>3160000</v>
      </c>
      <c r="R204" s="202"/>
      <c r="S204" s="215">
        <f t="shared" si="12"/>
        <v>3160000</v>
      </c>
      <c r="T204" s="489" t="s">
        <v>962</v>
      </c>
      <c r="U204" s="490">
        <v>1</v>
      </c>
      <c r="W204" s="276">
        <f t="shared" si="13"/>
        <v>0</v>
      </c>
    </row>
    <row r="205" spans="1:23" s="183" customFormat="1" ht="20.100000000000001" customHeight="1">
      <c r="A205" s="361"/>
      <c r="B205" s="2066">
        <v>146</v>
      </c>
      <c r="C205" s="2084"/>
      <c r="D205" s="310" t="s">
        <v>201</v>
      </c>
      <c r="E205" s="311" t="s">
        <v>204</v>
      </c>
      <c r="F205" s="312"/>
      <c r="G205" s="313" t="s">
        <v>202</v>
      </c>
      <c r="H205" s="314" t="s">
        <v>203</v>
      </c>
      <c r="I205" s="314" t="s">
        <v>43</v>
      </c>
      <c r="J205" s="314" t="s">
        <v>43</v>
      </c>
      <c r="K205" s="314" t="s">
        <v>44</v>
      </c>
      <c r="L205" s="315">
        <v>2002</v>
      </c>
      <c r="M205" s="312" t="s">
        <v>43</v>
      </c>
      <c r="N205" s="312"/>
      <c r="O205" s="312" t="s">
        <v>45</v>
      </c>
      <c r="P205" s="367">
        <v>1</v>
      </c>
      <c r="Q205" s="316">
        <v>3160000</v>
      </c>
      <c r="R205" s="202"/>
      <c r="S205" s="215">
        <f t="shared" si="12"/>
        <v>3160000</v>
      </c>
      <c r="T205" s="489" t="s">
        <v>923</v>
      </c>
      <c r="U205" s="490">
        <v>1</v>
      </c>
      <c r="W205" s="276">
        <f t="shared" si="13"/>
        <v>0</v>
      </c>
    </row>
    <row r="206" spans="1:23" s="319" customFormat="1" ht="20.100000000000001" customHeight="1">
      <c r="A206" s="361"/>
      <c r="B206" s="2066">
        <v>147</v>
      </c>
      <c r="C206" s="2084"/>
      <c r="D206" s="310" t="s">
        <v>201</v>
      </c>
      <c r="E206" s="311" t="s">
        <v>205</v>
      </c>
      <c r="F206" s="312"/>
      <c r="G206" s="313" t="s">
        <v>202</v>
      </c>
      <c r="H206" s="314" t="s">
        <v>203</v>
      </c>
      <c r="I206" s="314" t="s">
        <v>43</v>
      </c>
      <c r="J206" s="314" t="s">
        <v>43</v>
      </c>
      <c r="K206" s="314" t="s">
        <v>44</v>
      </c>
      <c r="L206" s="315">
        <v>2002</v>
      </c>
      <c r="M206" s="312" t="s">
        <v>43</v>
      </c>
      <c r="N206" s="312"/>
      <c r="O206" s="312" t="s">
        <v>45</v>
      </c>
      <c r="P206" s="367">
        <v>1</v>
      </c>
      <c r="Q206" s="316">
        <v>3160000</v>
      </c>
      <c r="R206" s="312"/>
      <c r="S206" s="308">
        <f t="shared" si="12"/>
        <v>3160000</v>
      </c>
      <c r="T206" s="319" t="s">
        <v>975</v>
      </c>
      <c r="U206" s="319">
        <v>1</v>
      </c>
      <c r="W206" s="276">
        <f t="shared" si="13"/>
        <v>0</v>
      </c>
    </row>
    <row r="207" spans="1:23" s="319" customFormat="1" ht="20.100000000000001" customHeight="1">
      <c r="A207" s="361"/>
      <c r="B207" s="2066">
        <v>148</v>
      </c>
      <c r="C207" s="2084"/>
      <c r="D207" s="310" t="s">
        <v>201</v>
      </c>
      <c r="E207" s="311" t="s">
        <v>206</v>
      </c>
      <c r="F207" s="312"/>
      <c r="G207" s="313" t="s">
        <v>202</v>
      </c>
      <c r="H207" s="314" t="s">
        <v>203</v>
      </c>
      <c r="I207" s="314" t="s">
        <v>43</v>
      </c>
      <c r="J207" s="314" t="s">
        <v>43</v>
      </c>
      <c r="K207" s="314" t="s">
        <v>44</v>
      </c>
      <c r="L207" s="315">
        <v>2002</v>
      </c>
      <c r="M207" s="312" t="s">
        <v>43</v>
      </c>
      <c r="N207" s="312"/>
      <c r="O207" s="312" t="s">
        <v>45</v>
      </c>
      <c r="P207" s="367">
        <v>1</v>
      </c>
      <c r="Q207" s="316">
        <v>3160000</v>
      </c>
      <c r="R207" s="312"/>
      <c r="S207" s="308">
        <f t="shared" si="12"/>
        <v>3160000</v>
      </c>
      <c r="T207" s="319" t="s">
        <v>979</v>
      </c>
      <c r="U207" s="319">
        <v>1</v>
      </c>
      <c r="W207" s="276">
        <f t="shared" si="13"/>
        <v>0</v>
      </c>
    </row>
    <row r="208" spans="1:23" s="319" customFormat="1" ht="20.100000000000001" customHeight="1">
      <c r="B208" s="2066">
        <v>149</v>
      </c>
      <c r="C208" s="2067"/>
      <c r="D208" s="310" t="s">
        <v>207</v>
      </c>
      <c r="E208" s="311" t="s">
        <v>78</v>
      </c>
      <c r="F208" s="312"/>
      <c r="G208" s="313" t="s">
        <v>208</v>
      </c>
      <c r="H208" s="633" t="s">
        <v>209</v>
      </c>
      <c r="I208" s="314" t="s">
        <v>43</v>
      </c>
      <c r="J208" s="314" t="s">
        <v>85</v>
      </c>
      <c r="K208" s="314" t="s">
        <v>44</v>
      </c>
      <c r="L208" s="315">
        <v>2002</v>
      </c>
      <c r="M208" s="312" t="s">
        <v>43</v>
      </c>
      <c r="N208" s="312"/>
      <c r="O208" s="312" t="s">
        <v>45</v>
      </c>
      <c r="P208" s="367">
        <v>3</v>
      </c>
      <c r="Q208" s="316">
        <v>180000</v>
      </c>
      <c r="R208" s="317"/>
      <c r="S208" s="308">
        <f t="shared" si="12"/>
        <v>60000</v>
      </c>
      <c r="T208" s="489" t="s">
        <v>1040</v>
      </c>
      <c r="U208" s="490">
        <v>3</v>
      </c>
      <c r="W208" s="323">
        <f t="shared" si="13"/>
        <v>0</v>
      </c>
    </row>
    <row r="209" spans="1:23" s="371" customFormat="1" ht="20.100000000000001" customHeight="1">
      <c r="B209" s="2088">
        <v>150</v>
      </c>
      <c r="C209" s="2089"/>
      <c r="D209" s="373" t="s">
        <v>207</v>
      </c>
      <c r="E209" s="605" t="s">
        <v>210</v>
      </c>
      <c r="F209" s="606"/>
      <c r="G209" s="607" t="s">
        <v>208</v>
      </c>
      <c r="H209" s="665" t="s">
        <v>209</v>
      </c>
      <c r="I209" s="608" t="s">
        <v>43</v>
      </c>
      <c r="J209" s="608" t="s">
        <v>85</v>
      </c>
      <c r="K209" s="608" t="s">
        <v>44</v>
      </c>
      <c r="L209" s="618">
        <v>2002</v>
      </c>
      <c r="M209" s="606" t="s">
        <v>43</v>
      </c>
      <c r="N209" s="606"/>
      <c r="O209" s="606" t="s">
        <v>45</v>
      </c>
      <c r="P209" s="581">
        <v>9</v>
      </c>
      <c r="Q209" s="610">
        <v>1350000</v>
      </c>
      <c r="R209" s="611"/>
      <c r="S209" s="372">
        <f t="shared" si="12"/>
        <v>150000</v>
      </c>
      <c r="T209" s="619" t="s">
        <v>1094</v>
      </c>
      <c r="U209" s="620">
        <v>9</v>
      </c>
      <c r="W209" s="666">
        <f t="shared" si="13"/>
        <v>0</v>
      </c>
    </row>
    <row r="210" spans="1:23" s="183" customFormat="1" ht="20.100000000000001" customHeight="1">
      <c r="A210" s="361"/>
      <c r="B210" s="2066">
        <v>151</v>
      </c>
      <c r="C210" s="2067"/>
      <c r="D210" s="310" t="s">
        <v>207</v>
      </c>
      <c r="E210" s="311" t="s">
        <v>211</v>
      </c>
      <c r="F210" s="312"/>
      <c r="G210" s="313" t="s">
        <v>208</v>
      </c>
      <c r="H210" s="633" t="s">
        <v>209</v>
      </c>
      <c r="I210" s="314" t="s">
        <v>43</v>
      </c>
      <c r="J210" s="314" t="s">
        <v>85</v>
      </c>
      <c r="K210" s="314" t="s">
        <v>44</v>
      </c>
      <c r="L210" s="315">
        <v>2002</v>
      </c>
      <c r="M210" s="312" t="s">
        <v>43</v>
      </c>
      <c r="N210" s="312"/>
      <c r="O210" s="312" t="s">
        <v>45</v>
      </c>
      <c r="P210" s="367">
        <v>2</v>
      </c>
      <c r="Q210" s="316">
        <v>300000</v>
      </c>
      <c r="R210" s="203"/>
      <c r="S210" s="215">
        <f>Q210/P210</f>
        <v>150000</v>
      </c>
      <c r="T210" s="489" t="s">
        <v>959</v>
      </c>
      <c r="U210" s="490">
        <v>2</v>
      </c>
      <c r="W210" s="276">
        <f>P210-U210</f>
        <v>0</v>
      </c>
    </row>
    <row r="211" spans="1:23" s="311" customFormat="1" ht="20.100000000000001" customHeight="1">
      <c r="A211" s="362"/>
      <c r="B211" s="2066">
        <v>152</v>
      </c>
      <c r="C211" s="2084"/>
      <c r="D211" s="310" t="s">
        <v>212</v>
      </c>
      <c r="E211" s="311" t="s">
        <v>75</v>
      </c>
      <c r="F211" s="312"/>
      <c r="G211" s="313" t="s">
        <v>213</v>
      </c>
      <c r="H211" s="317" t="s">
        <v>214</v>
      </c>
      <c r="I211" s="314" t="s">
        <v>215</v>
      </c>
      <c r="J211" s="312"/>
      <c r="K211" s="314" t="s">
        <v>190</v>
      </c>
      <c r="L211" s="315">
        <v>2003</v>
      </c>
      <c r="M211" s="312">
        <v>1300</v>
      </c>
      <c r="N211" s="312"/>
      <c r="O211" s="312" t="s">
        <v>45</v>
      </c>
      <c r="P211" s="367">
        <v>1</v>
      </c>
      <c r="Q211" s="316">
        <v>111733830</v>
      </c>
      <c r="R211" s="317" t="s">
        <v>858</v>
      </c>
      <c r="S211" s="308">
        <f t="shared" si="12"/>
        <v>111733830</v>
      </c>
      <c r="T211" s="311" t="s">
        <v>995</v>
      </c>
      <c r="U211" s="311">
        <v>1</v>
      </c>
      <c r="W211" s="276">
        <f t="shared" si="13"/>
        <v>0</v>
      </c>
    </row>
    <row r="212" spans="1:23" s="311" customFormat="1" ht="20.100000000000001" customHeight="1">
      <c r="B212" s="2066">
        <v>153</v>
      </c>
      <c r="C212" s="2067"/>
      <c r="D212" s="310" t="s">
        <v>225</v>
      </c>
      <c r="E212" s="311" t="s">
        <v>226</v>
      </c>
      <c r="F212" s="312"/>
      <c r="G212" s="313" t="s">
        <v>227</v>
      </c>
      <c r="H212" s="634" t="s">
        <v>228</v>
      </c>
      <c r="I212" s="314" t="s">
        <v>43</v>
      </c>
      <c r="J212" s="314" t="s">
        <v>229</v>
      </c>
      <c r="K212" s="314" t="s">
        <v>44</v>
      </c>
      <c r="L212" s="315">
        <v>2003</v>
      </c>
      <c r="M212" s="312" t="s">
        <v>43</v>
      </c>
      <c r="N212" s="312"/>
      <c r="O212" s="312" t="s">
        <v>45</v>
      </c>
      <c r="P212" s="367">
        <v>26</v>
      </c>
      <c r="Q212" s="316">
        <v>2600000</v>
      </c>
      <c r="R212" s="317"/>
      <c r="S212" s="308">
        <f t="shared" si="12"/>
        <v>100000</v>
      </c>
      <c r="T212" s="621" t="s">
        <v>1073</v>
      </c>
      <c r="U212" s="490">
        <v>26</v>
      </c>
      <c r="W212" s="323">
        <f t="shared" si="13"/>
        <v>0</v>
      </c>
    </row>
    <row r="213" spans="1:23" s="196" customFormat="1" ht="20.100000000000001" customHeight="1">
      <c r="A213" s="362"/>
      <c r="B213" s="2066">
        <v>154</v>
      </c>
      <c r="C213" s="2067"/>
      <c r="D213" s="310" t="s">
        <v>225</v>
      </c>
      <c r="E213" s="311" t="s">
        <v>231</v>
      </c>
      <c r="F213" s="312" t="s">
        <v>711</v>
      </c>
      <c r="G213" s="313" t="s">
        <v>227</v>
      </c>
      <c r="H213" s="634" t="s">
        <v>228</v>
      </c>
      <c r="I213" s="314" t="s">
        <v>43</v>
      </c>
      <c r="J213" s="314" t="s">
        <v>229</v>
      </c>
      <c r="K213" s="314" t="s">
        <v>44</v>
      </c>
      <c r="L213" s="315">
        <v>2003</v>
      </c>
      <c r="M213" s="312" t="s">
        <v>43</v>
      </c>
      <c r="N213" s="312"/>
      <c r="O213" s="312" t="s">
        <v>45</v>
      </c>
      <c r="P213" s="367">
        <v>4</v>
      </c>
      <c r="Q213" s="316">
        <v>400000</v>
      </c>
      <c r="R213" s="203"/>
      <c r="S213" s="215">
        <f t="shared" si="12"/>
        <v>100000</v>
      </c>
      <c r="T213" s="489" t="s">
        <v>960</v>
      </c>
      <c r="U213" s="490">
        <v>4</v>
      </c>
      <c r="W213" s="276">
        <f t="shared" si="13"/>
        <v>0</v>
      </c>
    </row>
    <row r="214" spans="1:23" s="311" customFormat="1" ht="20.100000000000001" customHeight="1">
      <c r="A214" s="362"/>
      <c r="B214" s="2066">
        <v>155</v>
      </c>
      <c r="C214" s="2067"/>
      <c r="D214" s="310" t="s">
        <v>225</v>
      </c>
      <c r="E214" s="311" t="s">
        <v>232</v>
      </c>
      <c r="F214" s="312"/>
      <c r="G214" s="313" t="s">
        <v>227</v>
      </c>
      <c r="H214" s="634" t="s">
        <v>228</v>
      </c>
      <c r="I214" s="314" t="s">
        <v>43</v>
      </c>
      <c r="J214" s="314" t="s">
        <v>229</v>
      </c>
      <c r="K214" s="314" t="s">
        <v>44</v>
      </c>
      <c r="L214" s="315">
        <v>2003</v>
      </c>
      <c r="M214" s="312" t="s">
        <v>43</v>
      </c>
      <c r="N214" s="312"/>
      <c r="O214" s="312" t="s">
        <v>45</v>
      </c>
      <c r="P214" s="367">
        <v>3</v>
      </c>
      <c r="Q214" s="316">
        <v>300000</v>
      </c>
      <c r="R214" s="317"/>
      <c r="S214" s="308">
        <f t="shared" si="12"/>
        <v>100000</v>
      </c>
      <c r="T214" s="489" t="s">
        <v>989</v>
      </c>
      <c r="U214" s="490">
        <v>3</v>
      </c>
      <c r="W214" s="276">
        <f t="shared" si="13"/>
        <v>0</v>
      </c>
    </row>
    <row r="215" spans="1:23" s="196" customFormat="1" ht="20.100000000000001" customHeight="1">
      <c r="A215" s="362"/>
      <c r="B215" s="2066">
        <v>156</v>
      </c>
      <c r="C215" s="2084"/>
      <c r="D215" s="310" t="s">
        <v>74</v>
      </c>
      <c r="E215" s="311" t="s">
        <v>47</v>
      </c>
      <c r="F215" s="312"/>
      <c r="G215" s="313" t="s">
        <v>76</v>
      </c>
      <c r="H215" s="314" t="s">
        <v>216</v>
      </c>
      <c r="I215" s="314" t="s">
        <v>43</v>
      </c>
      <c r="J215" s="314" t="s">
        <v>43</v>
      </c>
      <c r="K215" s="314" t="s">
        <v>44</v>
      </c>
      <c r="L215" s="315">
        <v>2003</v>
      </c>
      <c r="M215" s="312" t="s">
        <v>43</v>
      </c>
      <c r="N215" s="312"/>
      <c r="O215" s="312" t="s">
        <v>45</v>
      </c>
      <c r="P215" s="367">
        <v>1</v>
      </c>
      <c r="Q215" s="316">
        <v>5000000</v>
      </c>
      <c r="R215" s="202"/>
      <c r="S215" s="215">
        <f t="shared" si="12"/>
        <v>5000000</v>
      </c>
      <c r="T215" s="489" t="s">
        <v>929</v>
      </c>
      <c r="U215" s="490">
        <v>1</v>
      </c>
      <c r="W215" s="276">
        <f t="shared" si="13"/>
        <v>0</v>
      </c>
    </row>
    <row r="216" spans="1:23" s="311" customFormat="1" ht="20.100000000000001" customHeight="1">
      <c r="A216" s="362"/>
      <c r="B216" s="2066">
        <v>157</v>
      </c>
      <c r="C216" s="2084"/>
      <c r="D216" s="310" t="s">
        <v>77</v>
      </c>
      <c r="E216" s="311" t="s">
        <v>47</v>
      </c>
      <c r="F216" s="312"/>
      <c r="G216" s="313" t="s">
        <v>79</v>
      </c>
      <c r="H216" s="317" t="s">
        <v>217</v>
      </c>
      <c r="I216" s="314" t="s">
        <v>43</v>
      </c>
      <c r="J216" s="314" t="s">
        <v>89</v>
      </c>
      <c r="K216" s="314" t="s">
        <v>44</v>
      </c>
      <c r="L216" s="315">
        <v>2003</v>
      </c>
      <c r="M216" s="312" t="s">
        <v>43</v>
      </c>
      <c r="N216" s="312"/>
      <c r="O216" s="312" t="s">
        <v>45</v>
      </c>
      <c r="P216" s="367">
        <v>1</v>
      </c>
      <c r="Q216" s="316">
        <v>750000</v>
      </c>
      <c r="R216" s="312"/>
      <c r="S216" s="308">
        <f t="shared" si="12"/>
        <v>750000</v>
      </c>
      <c r="T216" s="311" t="s">
        <v>1019</v>
      </c>
      <c r="U216" s="311">
        <v>1</v>
      </c>
      <c r="W216" s="276">
        <f t="shared" si="13"/>
        <v>0</v>
      </c>
    </row>
    <row r="217" spans="1:23" s="196" customFormat="1" ht="20.100000000000001" customHeight="1">
      <c r="A217" s="362"/>
      <c r="B217" s="2066">
        <v>158</v>
      </c>
      <c r="C217" s="2084"/>
      <c r="D217" s="310" t="s">
        <v>201</v>
      </c>
      <c r="E217" s="311" t="s">
        <v>47</v>
      </c>
      <c r="F217" s="312"/>
      <c r="G217" s="313" t="s">
        <v>202</v>
      </c>
      <c r="H217" s="314" t="s">
        <v>218</v>
      </c>
      <c r="I217" s="314" t="s">
        <v>43</v>
      </c>
      <c r="J217" s="314" t="s">
        <v>43</v>
      </c>
      <c r="K217" s="314" t="s">
        <v>44</v>
      </c>
      <c r="L217" s="315">
        <v>2003</v>
      </c>
      <c r="M217" s="312" t="s">
        <v>219</v>
      </c>
      <c r="N217" s="312"/>
      <c r="O217" s="312" t="s">
        <v>45</v>
      </c>
      <c r="P217" s="367">
        <v>1</v>
      </c>
      <c r="Q217" s="316">
        <v>4390000</v>
      </c>
      <c r="R217" s="202"/>
      <c r="S217" s="215">
        <f t="shared" si="12"/>
        <v>4390000</v>
      </c>
      <c r="T217" s="489" t="s">
        <v>963</v>
      </c>
      <c r="U217" s="490">
        <v>1</v>
      </c>
      <c r="W217" s="276">
        <f t="shared" si="13"/>
        <v>0</v>
      </c>
    </row>
    <row r="218" spans="1:23" s="196" customFormat="1" ht="20.100000000000001" customHeight="1">
      <c r="A218" s="362"/>
      <c r="B218" s="2090">
        <v>159</v>
      </c>
      <c r="C218" s="2094"/>
      <c r="D218" s="380" t="s">
        <v>201</v>
      </c>
      <c r="E218" s="481" t="s">
        <v>220</v>
      </c>
      <c r="F218" s="381"/>
      <c r="G218" s="482" t="s">
        <v>202</v>
      </c>
      <c r="H218" s="483" t="s">
        <v>218</v>
      </c>
      <c r="I218" s="483" t="s">
        <v>43</v>
      </c>
      <c r="J218" s="483" t="s">
        <v>43</v>
      </c>
      <c r="K218" s="483" t="s">
        <v>44</v>
      </c>
      <c r="L218" s="484">
        <v>2003</v>
      </c>
      <c r="M218" s="381" t="s">
        <v>219</v>
      </c>
      <c r="N218" s="381"/>
      <c r="O218" s="381" t="s">
        <v>45</v>
      </c>
      <c r="P218" s="580">
        <v>1</v>
      </c>
      <c r="Q218" s="485">
        <v>4390000</v>
      </c>
      <c r="R218" s="209"/>
      <c r="S218" s="215">
        <f t="shared" si="12"/>
        <v>4390000</v>
      </c>
      <c r="T218" s="489" t="s">
        <v>961</v>
      </c>
      <c r="U218" s="490">
        <v>1</v>
      </c>
      <c r="W218" s="276">
        <f t="shared" si="13"/>
        <v>0</v>
      </c>
    </row>
    <row r="219" spans="1:23" s="196" customFormat="1" ht="20.100000000000001" customHeight="1">
      <c r="A219" s="362"/>
      <c r="B219" s="193"/>
      <c r="C219" s="193"/>
      <c r="G219" s="218"/>
      <c r="H219" s="220"/>
      <c r="I219" s="220"/>
      <c r="J219" s="220"/>
      <c r="K219" s="220"/>
      <c r="L219" s="221"/>
      <c r="P219" s="615">
        <f>SUM(P195:P218)</f>
        <v>70</v>
      </c>
      <c r="Q219" s="255">
        <f>SUM(Q195:Q218)</f>
        <v>151603330</v>
      </c>
      <c r="S219" s="282"/>
      <c r="W219" s="362"/>
    </row>
    <row r="220" spans="1:23" s="196" customFormat="1" ht="20.100000000000001" customHeight="1">
      <c r="A220" s="362"/>
      <c r="B220" s="193"/>
      <c r="C220" s="193"/>
      <c r="G220" s="218"/>
      <c r="H220" s="220"/>
      <c r="I220" s="220"/>
      <c r="J220" s="220"/>
      <c r="K220" s="220"/>
      <c r="L220" s="221"/>
      <c r="P220" s="193"/>
      <c r="Q220" s="256"/>
      <c r="S220" s="282"/>
      <c r="W220" s="362"/>
    </row>
    <row r="221" spans="1:23" s="183" customFormat="1" ht="29.25" customHeight="1">
      <c r="A221" s="361"/>
      <c r="B221" s="2075" t="s">
        <v>10</v>
      </c>
      <c r="C221" s="2075"/>
      <c r="D221" s="2075"/>
      <c r="E221" s="2075"/>
      <c r="F221" s="2075"/>
      <c r="G221" s="2075" t="s">
        <v>11</v>
      </c>
      <c r="H221" s="2075"/>
      <c r="I221" s="2075"/>
      <c r="J221" s="2075" t="s">
        <v>15</v>
      </c>
      <c r="K221" s="2075" t="s">
        <v>13</v>
      </c>
      <c r="L221" s="2075" t="s">
        <v>700</v>
      </c>
      <c r="M221" s="2075" t="s">
        <v>701</v>
      </c>
      <c r="N221" s="2075" t="s">
        <v>16</v>
      </c>
      <c r="O221" s="2075" t="s">
        <v>702</v>
      </c>
      <c r="P221" s="2075" t="s">
        <v>12</v>
      </c>
      <c r="Q221" s="2075"/>
      <c r="R221" s="2075" t="s">
        <v>17</v>
      </c>
      <c r="S221" s="215"/>
      <c r="T221" s="2071" t="s">
        <v>1022</v>
      </c>
      <c r="U221" s="2071" t="s">
        <v>1023</v>
      </c>
      <c r="V221" s="2071" t="s">
        <v>732</v>
      </c>
      <c r="W221" s="2072" t="s">
        <v>1025</v>
      </c>
    </row>
    <row r="222" spans="1:23" s="183" customFormat="1" ht="29.25" customHeight="1">
      <c r="A222" s="361"/>
      <c r="B222" s="2075" t="s">
        <v>18</v>
      </c>
      <c r="C222" s="2075"/>
      <c r="D222" s="2075" t="s">
        <v>19</v>
      </c>
      <c r="E222" s="2075" t="s">
        <v>20</v>
      </c>
      <c r="F222" s="2075"/>
      <c r="G222" s="2075" t="s">
        <v>21</v>
      </c>
      <c r="H222" s="2075" t="s">
        <v>14</v>
      </c>
      <c r="I222" s="2075" t="s">
        <v>505</v>
      </c>
      <c r="J222" s="2075"/>
      <c r="K222" s="2075"/>
      <c r="L222" s="2075"/>
      <c r="M222" s="2075"/>
      <c r="N222" s="2075"/>
      <c r="O222" s="2075"/>
      <c r="P222" s="2075"/>
      <c r="Q222" s="2075"/>
      <c r="R222" s="2075"/>
      <c r="S222" s="215"/>
      <c r="T222" s="2071"/>
      <c r="U222" s="2071"/>
      <c r="V222" s="2071"/>
      <c r="W222" s="2073"/>
    </row>
    <row r="223" spans="1:23" s="183" customFormat="1" ht="29.25" customHeight="1">
      <c r="A223" s="361"/>
      <c r="B223" s="2075"/>
      <c r="C223" s="2075"/>
      <c r="D223" s="2075"/>
      <c r="E223" s="2075"/>
      <c r="F223" s="2075"/>
      <c r="G223" s="2075"/>
      <c r="H223" s="2075"/>
      <c r="I223" s="2075"/>
      <c r="J223" s="2075"/>
      <c r="K223" s="2075"/>
      <c r="L223" s="2075"/>
      <c r="M223" s="2075"/>
      <c r="N223" s="2075"/>
      <c r="O223" s="2075"/>
      <c r="P223" s="530" t="s">
        <v>22</v>
      </c>
      <c r="Q223" s="597" t="s">
        <v>23</v>
      </c>
      <c r="R223" s="2075"/>
      <c r="S223" s="215"/>
      <c r="T223" s="2071"/>
      <c r="U223" s="2071"/>
      <c r="V223" s="2071"/>
      <c r="W223" s="2074"/>
    </row>
    <row r="224" spans="1:23" s="183" customFormat="1" ht="20.100000000000001" customHeight="1">
      <c r="A224" s="361"/>
      <c r="B224" s="2076" t="s">
        <v>24</v>
      </c>
      <c r="C224" s="2077"/>
      <c r="D224" s="598" t="s">
        <v>25</v>
      </c>
      <c r="E224" s="2076" t="s">
        <v>26</v>
      </c>
      <c r="F224" s="2077"/>
      <c r="G224" s="73" t="s">
        <v>27</v>
      </c>
      <c r="H224" s="73" t="s">
        <v>28</v>
      </c>
      <c r="I224" s="73" t="s">
        <v>29</v>
      </c>
      <c r="J224" s="73" t="s">
        <v>30</v>
      </c>
      <c r="K224" s="73" t="s">
        <v>31</v>
      </c>
      <c r="L224" s="73" t="s">
        <v>32</v>
      </c>
      <c r="M224" s="73" t="s">
        <v>33</v>
      </c>
      <c r="N224" s="73" t="s">
        <v>34</v>
      </c>
      <c r="O224" s="73" t="s">
        <v>35</v>
      </c>
      <c r="P224" s="73" t="s">
        <v>36</v>
      </c>
      <c r="Q224" s="89" t="s">
        <v>37</v>
      </c>
      <c r="R224" s="73" t="s">
        <v>38</v>
      </c>
      <c r="S224" s="215"/>
      <c r="T224" s="365"/>
      <c r="U224" s="365"/>
      <c r="V224" s="365"/>
      <c r="W224" s="599"/>
    </row>
    <row r="225" spans="1:23" s="183" customFormat="1" ht="12.75" customHeight="1">
      <c r="A225" s="361"/>
      <c r="B225" s="2076"/>
      <c r="C225" s="2083"/>
      <c r="D225" s="2083"/>
      <c r="E225" s="2083"/>
      <c r="F225" s="2083"/>
      <c r="G225" s="2083"/>
      <c r="H225" s="2083"/>
      <c r="I225" s="2083"/>
      <c r="J225" s="2083"/>
      <c r="K225" s="2083"/>
      <c r="L225" s="2083"/>
      <c r="M225" s="2083"/>
      <c r="N225" s="2083"/>
      <c r="O225" s="2083"/>
      <c r="P225" s="2083"/>
      <c r="Q225" s="2083"/>
      <c r="R225" s="2077"/>
      <c r="S225" s="215"/>
      <c r="T225" s="600"/>
      <c r="U225" s="601"/>
      <c r="V225" s="602"/>
      <c r="W225" s="599"/>
    </row>
    <row r="226" spans="1:23" s="319" customFormat="1" ht="20.100000000000001" customHeight="1">
      <c r="A226" s="361"/>
      <c r="B226" s="2081">
        <v>160</v>
      </c>
      <c r="C226" s="2082"/>
      <c r="D226" s="354" t="s">
        <v>201</v>
      </c>
      <c r="E226" s="468" t="s">
        <v>221</v>
      </c>
      <c r="F226" s="469"/>
      <c r="G226" s="470" t="s">
        <v>202</v>
      </c>
      <c r="H226" s="471" t="s">
        <v>218</v>
      </c>
      <c r="I226" s="471" t="s">
        <v>43</v>
      </c>
      <c r="J226" s="471" t="s">
        <v>43</v>
      </c>
      <c r="K226" s="471" t="s">
        <v>44</v>
      </c>
      <c r="L226" s="472">
        <v>2003</v>
      </c>
      <c r="M226" s="469" t="s">
        <v>219</v>
      </c>
      <c r="N226" s="469"/>
      <c r="O226" s="469" t="s">
        <v>45</v>
      </c>
      <c r="P226" s="583">
        <v>1</v>
      </c>
      <c r="Q226" s="473">
        <v>4390000</v>
      </c>
      <c r="R226" s="469"/>
      <c r="S226" s="308">
        <f>Q226/P226</f>
        <v>4390000</v>
      </c>
      <c r="T226" s="319" t="s">
        <v>978</v>
      </c>
      <c r="U226" s="319">
        <v>1</v>
      </c>
      <c r="W226" s="276">
        <f>P226-U226</f>
        <v>0</v>
      </c>
    </row>
    <row r="227" spans="1:23" s="371" customFormat="1" ht="20.100000000000001" customHeight="1">
      <c r="B227" s="2088">
        <v>161</v>
      </c>
      <c r="C227" s="2097"/>
      <c r="D227" s="373" t="s">
        <v>201</v>
      </c>
      <c r="E227" s="605" t="s">
        <v>222</v>
      </c>
      <c r="F227" s="606"/>
      <c r="G227" s="607" t="s">
        <v>202</v>
      </c>
      <c r="H227" s="608" t="s">
        <v>218</v>
      </c>
      <c r="I227" s="608" t="s">
        <v>43</v>
      </c>
      <c r="J227" s="608" t="s">
        <v>43</v>
      </c>
      <c r="K227" s="608" t="s">
        <v>44</v>
      </c>
      <c r="L227" s="618">
        <v>2003</v>
      </c>
      <c r="M227" s="606" t="s">
        <v>219</v>
      </c>
      <c r="N227" s="606"/>
      <c r="O227" s="606" t="s">
        <v>45</v>
      </c>
      <c r="P227" s="581">
        <v>2</v>
      </c>
      <c r="Q227" s="610">
        <v>8780000</v>
      </c>
      <c r="R227" s="611"/>
      <c r="S227" s="372">
        <f t="shared" ref="S227:S249" si="14">Q227/P227</f>
        <v>4390000</v>
      </c>
      <c r="T227" s="371" t="s">
        <v>1078</v>
      </c>
      <c r="U227" s="371">
        <v>2</v>
      </c>
      <c r="W227" s="517">
        <f t="shared" ref="W227:W249" si="15">P227-U227</f>
        <v>0</v>
      </c>
    </row>
    <row r="228" spans="1:23" s="183" customFormat="1" ht="20.100000000000001" customHeight="1">
      <c r="A228" s="361"/>
      <c r="B228" s="2066">
        <v>162</v>
      </c>
      <c r="C228" s="2084"/>
      <c r="D228" s="310" t="s">
        <v>191</v>
      </c>
      <c r="E228" s="311" t="s">
        <v>223</v>
      </c>
      <c r="F228" s="312"/>
      <c r="G228" s="313" t="s">
        <v>192</v>
      </c>
      <c r="H228" s="317" t="s">
        <v>224</v>
      </c>
      <c r="I228" s="314" t="s">
        <v>43</v>
      </c>
      <c r="J228" s="314" t="s">
        <v>43</v>
      </c>
      <c r="K228" s="314" t="s">
        <v>190</v>
      </c>
      <c r="L228" s="315">
        <v>2003</v>
      </c>
      <c r="M228" s="312" t="s">
        <v>43</v>
      </c>
      <c r="N228" s="312"/>
      <c r="O228" s="312" t="s">
        <v>45</v>
      </c>
      <c r="P228" s="367">
        <v>2</v>
      </c>
      <c r="Q228" s="316">
        <v>270000</v>
      </c>
      <c r="R228" s="203"/>
      <c r="S228" s="215">
        <f t="shared" si="14"/>
        <v>135000</v>
      </c>
      <c r="T228" s="623" t="s">
        <v>957</v>
      </c>
      <c r="U228" s="490">
        <v>2</v>
      </c>
      <c r="W228" s="276">
        <f t="shared" si="15"/>
        <v>0</v>
      </c>
    </row>
    <row r="229" spans="1:23" s="319" customFormat="1" ht="20.100000000000001" customHeight="1">
      <c r="A229" s="361"/>
      <c r="B229" s="2066">
        <v>163</v>
      </c>
      <c r="C229" s="2084"/>
      <c r="D229" s="310" t="s">
        <v>233</v>
      </c>
      <c r="E229" s="311" t="s">
        <v>47</v>
      </c>
      <c r="F229" s="312"/>
      <c r="G229" s="313" t="s">
        <v>234</v>
      </c>
      <c r="H229" s="317" t="s">
        <v>235</v>
      </c>
      <c r="I229" s="314" t="s">
        <v>43</v>
      </c>
      <c r="J229" s="314" t="s">
        <v>43</v>
      </c>
      <c r="K229" s="314" t="s">
        <v>44</v>
      </c>
      <c r="L229" s="315">
        <v>2003</v>
      </c>
      <c r="M229" s="312" t="s">
        <v>43</v>
      </c>
      <c r="N229" s="312"/>
      <c r="O229" s="312" t="s">
        <v>45</v>
      </c>
      <c r="P229" s="367">
        <v>1</v>
      </c>
      <c r="Q229" s="316">
        <v>95000000</v>
      </c>
      <c r="R229" s="312"/>
      <c r="S229" s="308">
        <f t="shared" si="14"/>
        <v>95000000</v>
      </c>
      <c r="T229" s="319" t="s">
        <v>1009</v>
      </c>
      <c r="U229" s="319">
        <v>1</v>
      </c>
      <c r="W229" s="276">
        <f t="shared" si="15"/>
        <v>0</v>
      </c>
    </row>
    <row r="230" spans="1:23" s="319" customFormat="1" ht="20.100000000000001" customHeight="1">
      <c r="A230" s="361"/>
      <c r="B230" s="2066">
        <v>164</v>
      </c>
      <c r="C230" s="2084"/>
      <c r="D230" s="310" t="s">
        <v>236</v>
      </c>
      <c r="E230" s="311" t="s">
        <v>204</v>
      </c>
      <c r="F230" s="312"/>
      <c r="G230" s="313" t="s">
        <v>237</v>
      </c>
      <c r="H230" s="317" t="s">
        <v>238</v>
      </c>
      <c r="I230" s="314" t="s">
        <v>239</v>
      </c>
      <c r="J230" s="312"/>
      <c r="K230" s="314" t="s">
        <v>240</v>
      </c>
      <c r="L230" s="315">
        <v>2004</v>
      </c>
      <c r="M230" s="312" t="s">
        <v>241</v>
      </c>
      <c r="N230" s="312"/>
      <c r="O230" s="312" t="s">
        <v>242</v>
      </c>
      <c r="P230" s="367">
        <v>1</v>
      </c>
      <c r="Q230" s="316">
        <v>7400000</v>
      </c>
      <c r="R230" s="312"/>
      <c r="S230" s="308">
        <f t="shared" si="14"/>
        <v>7400000</v>
      </c>
      <c r="T230" s="319" t="s">
        <v>995</v>
      </c>
      <c r="U230" s="319">
        <v>1</v>
      </c>
      <c r="W230" s="276">
        <f t="shared" si="15"/>
        <v>0</v>
      </c>
    </row>
    <row r="231" spans="1:23" s="319" customFormat="1" ht="20.100000000000001" customHeight="1">
      <c r="B231" s="2066">
        <v>165</v>
      </c>
      <c r="C231" s="2084"/>
      <c r="D231" s="310" t="s">
        <v>109</v>
      </c>
      <c r="E231" s="311" t="s">
        <v>47</v>
      </c>
      <c r="F231" s="312"/>
      <c r="G231" s="313" t="s">
        <v>111</v>
      </c>
      <c r="H231" s="314" t="s">
        <v>243</v>
      </c>
      <c r="I231" s="314" t="s">
        <v>43</v>
      </c>
      <c r="J231" s="312"/>
      <c r="K231" s="314" t="s">
        <v>244</v>
      </c>
      <c r="L231" s="315">
        <v>2004</v>
      </c>
      <c r="M231" s="312"/>
      <c r="N231" s="312"/>
      <c r="O231" s="312" t="s">
        <v>242</v>
      </c>
      <c r="P231" s="367">
        <v>1</v>
      </c>
      <c r="Q231" s="316">
        <v>8500000</v>
      </c>
      <c r="R231" s="312"/>
      <c r="S231" s="308">
        <f t="shared" si="14"/>
        <v>8500000</v>
      </c>
      <c r="T231" s="319" t="s">
        <v>931</v>
      </c>
      <c r="U231" s="319">
        <v>1</v>
      </c>
      <c r="W231" s="323">
        <f t="shared" si="15"/>
        <v>0</v>
      </c>
    </row>
    <row r="232" spans="1:23" s="319" customFormat="1" ht="20.100000000000001" customHeight="1">
      <c r="B232" s="2066">
        <v>166</v>
      </c>
      <c r="C232" s="2084"/>
      <c r="D232" s="310" t="s">
        <v>109</v>
      </c>
      <c r="E232" s="311" t="s">
        <v>223</v>
      </c>
      <c r="F232" s="312"/>
      <c r="G232" s="313" t="s">
        <v>111</v>
      </c>
      <c r="H232" s="317" t="s">
        <v>245</v>
      </c>
      <c r="I232" s="314" t="s">
        <v>43</v>
      </c>
      <c r="J232" s="314" t="s">
        <v>43</v>
      </c>
      <c r="K232" s="314" t="s">
        <v>44</v>
      </c>
      <c r="L232" s="315">
        <v>2004</v>
      </c>
      <c r="M232" s="312" t="s">
        <v>43</v>
      </c>
      <c r="N232" s="312"/>
      <c r="O232" s="312" t="s">
        <v>242</v>
      </c>
      <c r="P232" s="367">
        <v>2</v>
      </c>
      <c r="Q232" s="316">
        <v>9500000</v>
      </c>
      <c r="R232" s="317"/>
      <c r="S232" s="308">
        <f t="shared" si="14"/>
        <v>4750000</v>
      </c>
      <c r="T232" s="319" t="s">
        <v>1074</v>
      </c>
      <c r="U232" s="319">
        <v>2</v>
      </c>
      <c r="W232" s="323">
        <f t="shared" si="15"/>
        <v>0</v>
      </c>
    </row>
    <row r="233" spans="1:23" s="319" customFormat="1" ht="20.100000000000001" customHeight="1">
      <c r="B233" s="2066">
        <v>167</v>
      </c>
      <c r="C233" s="2084"/>
      <c r="D233" s="310" t="s">
        <v>109</v>
      </c>
      <c r="E233" s="311" t="s">
        <v>246</v>
      </c>
      <c r="F233" s="312"/>
      <c r="G233" s="313" t="s">
        <v>111</v>
      </c>
      <c r="H233" s="314" t="s">
        <v>243</v>
      </c>
      <c r="I233" s="314" t="s">
        <v>43</v>
      </c>
      <c r="J233" s="312"/>
      <c r="K233" s="314" t="s">
        <v>244</v>
      </c>
      <c r="L233" s="315">
        <v>2004</v>
      </c>
      <c r="M233" s="312"/>
      <c r="N233" s="312"/>
      <c r="O233" s="312" t="s">
        <v>242</v>
      </c>
      <c r="P233" s="367">
        <v>6</v>
      </c>
      <c r="Q233" s="316">
        <v>51000000</v>
      </c>
      <c r="R233" s="317"/>
      <c r="S233" s="308">
        <f t="shared" si="14"/>
        <v>8500000</v>
      </c>
      <c r="T233" s="661" t="s">
        <v>1075</v>
      </c>
      <c r="U233" s="319">
        <v>6</v>
      </c>
      <c r="W233" s="323">
        <f>P233-U233</f>
        <v>0</v>
      </c>
    </row>
    <row r="234" spans="1:23" s="319" customFormat="1" ht="20.100000000000001" customHeight="1">
      <c r="B234" s="2066">
        <v>168</v>
      </c>
      <c r="C234" s="2084"/>
      <c r="D234" s="310" t="s">
        <v>109</v>
      </c>
      <c r="E234" s="311" t="s">
        <v>204</v>
      </c>
      <c r="F234" s="312"/>
      <c r="G234" s="313" t="s">
        <v>111</v>
      </c>
      <c r="H234" s="314" t="s">
        <v>247</v>
      </c>
      <c r="I234" s="314" t="s">
        <v>43</v>
      </c>
      <c r="J234" s="312"/>
      <c r="K234" s="314" t="s">
        <v>248</v>
      </c>
      <c r="L234" s="315">
        <v>2004</v>
      </c>
      <c r="M234" s="312" t="s">
        <v>43</v>
      </c>
      <c r="N234" s="312"/>
      <c r="O234" s="312" t="s">
        <v>242</v>
      </c>
      <c r="P234" s="367">
        <v>1</v>
      </c>
      <c r="Q234" s="316">
        <v>4750000</v>
      </c>
      <c r="R234" s="312"/>
      <c r="S234" s="308">
        <f t="shared" si="14"/>
        <v>4750000</v>
      </c>
      <c r="T234" s="319" t="s">
        <v>1076</v>
      </c>
      <c r="U234" s="319">
        <v>1</v>
      </c>
      <c r="W234" s="323">
        <f t="shared" si="15"/>
        <v>0</v>
      </c>
    </row>
    <row r="235" spans="1:23" s="319" customFormat="1" ht="20.100000000000001" customHeight="1">
      <c r="B235" s="2066">
        <v>169</v>
      </c>
      <c r="C235" s="2084"/>
      <c r="D235" s="310" t="s">
        <v>249</v>
      </c>
      <c r="E235" s="311" t="s">
        <v>47</v>
      </c>
      <c r="F235" s="312"/>
      <c r="G235" s="313" t="s">
        <v>250</v>
      </c>
      <c r="H235" s="314" t="s">
        <v>243</v>
      </c>
      <c r="I235" s="314" t="s">
        <v>43</v>
      </c>
      <c r="J235" s="312"/>
      <c r="K235" s="314" t="s">
        <v>244</v>
      </c>
      <c r="L235" s="315">
        <v>2004</v>
      </c>
      <c r="M235" s="312"/>
      <c r="N235" s="312"/>
      <c r="O235" s="312" t="s">
        <v>242</v>
      </c>
      <c r="P235" s="367">
        <v>1</v>
      </c>
      <c r="Q235" s="316">
        <v>10000000</v>
      </c>
      <c r="R235" s="312"/>
      <c r="S235" s="308">
        <f t="shared" si="14"/>
        <v>10000000</v>
      </c>
      <c r="T235" s="319" t="s">
        <v>1043</v>
      </c>
      <c r="U235" s="319">
        <v>1</v>
      </c>
      <c r="W235" s="323">
        <f t="shared" si="15"/>
        <v>0</v>
      </c>
    </row>
    <row r="236" spans="1:23" s="319" customFormat="1" ht="20.100000000000001" customHeight="1">
      <c r="B236" s="2066">
        <v>170</v>
      </c>
      <c r="C236" s="2084"/>
      <c r="D236" s="310" t="s">
        <v>251</v>
      </c>
      <c r="E236" s="311" t="s">
        <v>252</v>
      </c>
      <c r="F236" s="312"/>
      <c r="G236" s="313" t="s">
        <v>253</v>
      </c>
      <c r="H236" s="314" t="s">
        <v>43</v>
      </c>
      <c r="I236" s="314" t="s">
        <v>43</v>
      </c>
      <c r="J236" s="314" t="s">
        <v>254</v>
      </c>
      <c r="K236" s="314" t="s">
        <v>190</v>
      </c>
      <c r="L236" s="315">
        <v>2005</v>
      </c>
      <c r="M236" s="312" t="s">
        <v>43</v>
      </c>
      <c r="N236" s="312"/>
      <c r="O236" s="312" t="s">
        <v>45</v>
      </c>
      <c r="P236" s="367">
        <v>20</v>
      </c>
      <c r="Q236" s="316">
        <v>13200000</v>
      </c>
      <c r="R236" s="317"/>
      <c r="S236" s="308">
        <f t="shared" si="14"/>
        <v>660000</v>
      </c>
      <c r="T236" s="319" t="s">
        <v>1077</v>
      </c>
      <c r="U236" s="319">
        <v>20</v>
      </c>
      <c r="W236" s="323">
        <f t="shared" si="15"/>
        <v>0</v>
      </c>
    </row>
    <row r="237" spans="1:23" s="319" customFormat="1" ht="20.100000000000001" customHeight="1">
      <c r="B237" s="2066">
        <v>171</v>
      </c>
      <c r="C237" s="2084"/>
      <c r="D237" s="310" t="s">
        <v>109</v>
      </c>
      <c r="E237" s="311" t="s">
        <v>75</v>
      </c>
      <c r="F237" s="312"/>
      <c r="G237" s="313" t="s">
        <v>111</v>
      </c>
      <c r="H237" s="314" t="s">
        <v>247</v>
      </c>
      <c r="I237" s="314" t="s">
        <v>43</v>
      </c>
      <c r="J237" s="312"/>
      <c r="K237" s="314" t="s">
        <v>255</v>
      </c>
      <c r="L237" s="315">
        <v>2005</v>
      </c>
      <c r="M237" s="312" t="s">
        <v>43</v>
      </c>
      <c r="N237" s="312"/>
      <c r="O237" s="312" t="s">
        <v>45</v>
      </c>
      <c r="P237" s="367">
        <v>1</v>
      </c>
      <c r="Q237" s="316">
        <v>4750000</v>
      </c>
      <c r="R237" s="312"/>
      <c r="S237" s="308">
        <f t="shared" si="14"/>
        <v>4750000</v>
      </c>
      <c r="T237" s="319" t="s">
        <v>1024</v>
      </c>
      <c r="U237" s="319">
        <v>1</v>
      </c>
      <c r="W237" s="323">
        <f t="shared" si="15"/>
        <v>0</v>
      </c>
    </row>
    <row r="238" spans="1:23" s="319" customFormat="1" ht="20.100000000000001" customHeight="1">
      <c r="B238" s="2066">
        <v>172</v>
      </c>
      <c r="C238" s="2084"/>
      <c r="D238" s="310" t="s">
        <v>109</v>
      </c>
      <c r="E238" s="311" t="s">
        <v>58</v>
      </c>
      <c r="F238" s="312"/>
      <c r="G238" s="313" t="s">
        <v>111</v>
      </c>
      <c r="H238" s="314" t="s">
        <v>247</v>
      </c>
      <c r="I238" s="314" t="s">
        <v>43</v>
      </c>
      <c r="J238" s="312"/>
      <c r="K238" s="314" t="s">
        <v>44</v>
      </c>
      <c r="L238" s="315">
        <v>2005</v>
      </c>
      <c r="M238" s="312" t="s">
        <v>43</v>
      </c>
      <c r="N238" s="312"/>
      <c r="O238" s="312" t="s">
        <v>45</v>
      </c>
      <c r="P238" s="367">
        <v>1</v>
      </c>
      <c r="Q238" s="316">
        <v>4750000</v>
      </c>
      <c r="R238" s="312"/>
      <c r="S238" s="308">
        <f t="shared" si="14"/>
        <v>4750000</v>
      </c>
      <c r="T238" s="319" t="s">
        <v>1024</v>
      </c>
      <c r="U238" s="319">
        <v>1</v>
      </c>
      <c r="W238" s="323">
        <f t="shared" si="15"/>
        <v>0</v>
      </c>
    </row>
    <row r="239" spans="1:23" s="319" customFormat="1" ht="20.100000000000001" customHeight="1">
      <c r="A239" s="361"/>
      <c r="B239" s="2066">
        <v>173</v>
      </c>
      <c r="C239" s="2084"/>
      <c r="D239" s="310" t="s">
        <v>256</v>
      </c>
      <c r="E239" s="311" t="s">
        <v>47</v>
      </c>
      <c r="F239" s="312"/>
      <c r="G239" s="313" t="s">
        <v>257</v>
      </c>
      <c r="H239" s="314" t="s">
        <v>258</v>
      </c>
      <c r="I239" s="314" t="s">
        <v>43</v>
      </c>
      <c r="J239" s="314" t="s">
        <v>43</v>
      </c>
      <c r="K239" s="314" t="s">
        <v>44</v>
      </c>
      <c r="L239" s="315">
        <v>2005</v>
      </c>
      <c r="M239" s="312" t="s">
        <v>43</v>
      </c>
      <c r="N239" s="312"/>
      <c r="O239" s="312" t="s">
        <v>45</v>
      </c>
      <c r="P239" s="367">
        <v>1</v>
      </c>
      <c r="Q239" s="316">
        <v>21655000</v>
      </c>
      <c r="R239" s="312"/>
      <c r="S239" s="308">
        <f t="shared" si="14"/>
        <v>21655000</v>
      </c>
      <c r="T239" s="319" t="s">
        <v>931</v>
      </c>
      <c r="U239" s="319">
        <v>1</v>
      </c>
      <c r="W239" s="276">
        <f t="shared" si="15"/>
        <v>0</v>
      </c>
    </row>
    <row r="240" spans="1:23" s="183" customFormat="1" ht="20.100000000000001" customHeight="1">
      <c r="A240" s="361"/>
      <c r="B240" s="2066">
        <v>174</v>
      </c>
      <c r="C240" s="2084"/>
      <c r="D240" s="310" t="s">
        <v>259</v>
      </c>
      <c r="E240" s="311" t="s">
        <v>75</v>
      </c>
      <c r="F240" s="312"/>
      <c r="G240" s="313" t="s">
        <v>260</v>
      </c>
      <c r="H240" s="314" t="s">
        <v>261</v>
      </c>
      <c r="I240" s="314" t="s">
        <v>43</v>
      </c>
      <c r="J240" s="314" t="s">
        <v>43</v>
      </c>
      <c r="K240" s="314" t="s">
        <v>44</v>
      </c>
      <c r="L240" s="315">
        <v>2005</v>
      </c>
      <c r="M240" s="312" t="s">
        <v>43</v>
      </c>
      <c r="N240" s="312"/>
      <c r="O240" s="312" t="s">
        <v>45</v>
      </c>
      <c r="P240" s="367">
        <v>1</v>
      </c>
      <c r="Q240" s="316">
        <v>1750000</v>
      </c>
      <c r="R240" s="202"/>
      <c r="S240" s="215">
        <f t="shared" si="14"/>
        <v>1750000</v>
      </c>
      <c r="T240" s="489" t="s">
        <v>962</v>
      </c>
      <c r="U240" s="490">
        <v>1</v>
      </c>
      <c r="W240" s="506">
        <f t="shared" si="15"/>
        <v>0</v>
      </c>
    </row>
    <row r="241" spans="1:23" s="311" customFormat="1" ht="20.100000000000001" customHeight="1">
      <c r="A241" s="362"/>
      <c r="B241" s="2066">
        <v>175</v>
      </c>
      <c r="C241" s="2084"/>
      <c r="D241" s="310" t="s">
        <v>262</v>
      </c>
      <c r="E241" s="311" t="s">
        <v>47</v>
      </c>
      <c r="F241" s="312"/>
      <c r="G241" s="313" t="s">
        <v>263</v>
      </c>
      <c r="H241" s="314" t="s">
        <v>264</v>
      </c>
      <c r="I241" s="314" t="s">
        <v>265</v>
      </c>
      <c r="J241" s="314" t="s">
        <v>43</v>
      </c>
      <c r="K241" s="314" t="s">
        <v>190</v>
      </c>
      <c r="L241" s="315">
        <v>2006</v>
      </c>
      <c r="M241" s="312">
        <v>1500</v>
      </c>
      <c r="N241" s="312"/>
      <c r="O241" s="312" t="s">
        <v>45</v>
      </c>
      <c r="P241" s="367">
        <v>1</v>
      </c>
      <c r="Q241" s="316">
        <v>60000000</v>
      </c>
      <c r="R241" s="312"/>
      <c r="S241" s="308">
        <f>Q241/P241</f>
        <v>60000000</v>
      </c>
      <c r="T241" s="311" t="s">
        <v>995</v>
      </c>
      <c r="U241" s="311">
        <v>1</v>
      </c>
      <c r="W241" s="276">
        <f>P241-U241</f>
        <v>0</v>
      </c>
    </row>
    <row r="242" spans="1:23" s="196" customFormat="1" ht="20.100000000000001" customHeight="1">
      <c r="A242" s="362"/>
      <c r="B242" s="2066">
        <v>176</v>
      </c>
      <c r="C242" s="2084"/>
      <c r="D242" s="310" t="s">
        <v>266</v>
      </c>
      <c r="E242" s="311" t="s">
        <v>47</v>
      </c>
      <c r="F242" s="312"/>
      <c r="G242" s="313" t="s">
        <v>267</v>
      </c>
      <c r="H242" s="314" t="s">
        <v>268</v>
      </c>
      <c r="I242" s="314" t="s">
        <v>43</v>
      </c>
      <c r="J242" s="314" t="s">
        <v>197</v>
      </c>
      <c r="K242" s="314" t="s">
        <v>44</v>
      </c>
      <c r="L242" s="315">
        <v>2006</v>
      </c>
      <c r="M242" s="312"/>
      <c r="N242" s="312"/>
      <c r="O242" s="312" t="s">
        <v>45</v>
      </c>
      <c r="P242" s="367">
        <v>1</v>
      </c>
      <c r="Q242" s="316">
        <v>300000</v>
      </c>
      <c r="R242" s="202"/>
      <c r="S242" s="215">
        <f t="shared" si="14"/>
        <v>300000</v>
      </c>
      <c r="T242" s="489" t="s">
        <v>929</v>
      </c>
      <c r="U242" s="490">
        <v>1</v>
      </c>
      <c r="V242" s="667" t="s">
        <v>918</v>
      </c>
      <c r="W242" s="276">
        <f t="shared" si="15"/>
        <v>0</v>
      </c>
    </row>
    <row r="243" spans="1:23" s="196" customFormat="1" ht="20.100000000000001" customHeight="1">
      <c r="A243" s="362"/>
      <c r="B243" s="2066">
        <v>177</v>
      </c>
      <c r="C243" s="2084"/>
      <c r="D243" s="310" t="s">
        <v>201</v>
      </c>
      <c r="E243" s="311" t="s">
        <v>75</v>
      </c>
      <c r="F243" s="312"/>
      <c r="G243" s="313" t="s">
        <v>202</v>
      </c>
      <c r="H243" s="314" t="s">
        <v>269</v>
      </c>
      <c r="I243" s="314" t="s">
        <v>43</v>
      </c>
      <c r="J243" s="314" t="s">
        <v>43</v>
      </c>
      <c r="K243" s="314" t="s">
        <v>44</v>
      </c>
      <c r="L243" s="315">
        <v>2006</v>
      </c>
      <c r="M243" s="312" t="s">
        <v>219</v>
      </c>
      <c r="N243" s="312"/>
      <c r="O243" s="312" t="s">
        <v>45</v>
      </c>
      <c r="P243" s="367">
        <v>1</v>
      </c>
      <c r="Q243" s="316">
        <v>3160000</v>
      </c>
      <c r="R243" s="202"/>
      <c r="S243" s="215">
        <f t="shared" si="14"/>
        <v>3160000</v>
      </c>
      <c r="T243" s="489" t="s">
        <v>924</v>
      </c>
      <c r="U243" s="490">
        <v>1</v>
      </c>
      <c r="W243" s="276">
        <f t="shared" si="15"/>
        <v>0</v>
      </c>
    </row>
    <row r="244" spans="1:23" s="311" customFormat="1" ht="20.100000000000001" customHeight="1">
      <c r="B244" s="2066">
        <v>178</v>
      </c>
      <c r="C244" s="2084"/>
      <c r="D244" s="310" t="s">
        <v>201</v>
      </c>
      <c r="E244" s="311" t="s">
        <v>270</v>
      </c>
      <c r="F244" s="312"/>
      <c r="G244" s="313" t="s">
        <v>202</v>
      </c>
      <c r="H244" s="314" t="s">
        <v>271</v>
      </c>
      <c r="I244" s="314" t="s">
        <v>43</v>
      </c>
      <c r="J244" s="314" t="s">
        <v>43</v>
      </c>
      <c r="K244" s="314" t="s">
        <v>272</v>
      </c>
      <c r="L244" s="315">
        <v>2006</v>
      </c>
      <c r="M244" s="312" t="s">
        <v>219</v>
      </c>
      <c r="N244" s="312"/>
      <c r="O244" s="312" t="s">
        <v>45</v>
      </c>
      <c r="P244" s="367">
        <v>1</v>
      </c>
      <c r="Q244" s="316">
        <v>3500000</v>
      </c>
      <c r="R244" s="312"/>
      <c r="S244" s="308">
        <f t="shared" si="14"/>
        <v>3500000</v>
      </c>
      <c r="T244" s="311" t="s">
        <v>1024</v>
      </c>
      <c r="U244" s="311">
        <v>1</v>
      </c>
      <c r="W244" s="323">
        <f t="shared" si="15"/>
        <v>0</v>
      </c>
    </row>
    <row r="245" spans="1:23" s="196" customFormat="1" ht="20.100000000000001" customHeight="1">
      <c r="A245" s="362"/>
      <c r="B245" s="2066">
        <v>179</v>
      </c>
      <c r="C245" s="2084"/>
      <c r="D245" s="310" t="s">
        <v>201</v>
      </c>
      <c r="E245" s="311" t="s">
        <v>193</v>
      </c>
      <c r="F245" s="312"/>
      <c r="G245" s="313" t="s">
        <v>202</v>
      </c>
      <c r="H245" s="314" t="s">
        <v>269</v>
      </c>
      <c r="I245" s="314" t="s">
        <v>43</v>
      </c>
      <c r="J245" s="314" t="s">
        <v>43</v>
      </c>
      <c r="K245" s="314" t="s">
        <v>44</v>
      </c>
      <c r="L245" s="315">
        <v>2006</v>
      </c>
      <c r="M245" s="312" t="s">
        <v>219</v>
      </c>
      <c r="N245" s="312"/>
      <c r="O245" s="312" t="s">
        <v>45</v>
      </c>
      <c r="P245" s="367">
        <v>1</v>
      </c>
      <c r="Q245" s="316">
        <v>3160000</v>
      </c>
      <c r="R245" s="202"/>
      <c r="S245" s="215">
        <f t="shared" si="14"/>
        <v>3160000</v>
      </c>
      <c r="T245" s="623" t="s">
        <v>944</v>
      </c>
      <c r="U245" s="490">
        <v>1</v>
      </c>
      <c r="W245" s="276">
        <f t="shared" si="15"/>
        <v>0</v>
      </c>
    </row>
    <row r="246" spans="1:23" s="196" customFormat="1" ht="20.100000000000001" customHeight="1">
      <c r="A246" s="362"/>
      <c r="B246" s="2066">
        <v>180</v>
      </c>
      <c r="C246" s="2084"/>
      <c r="D246" s="310" t="s">
        <v>201</v>
      </c>
      <c r="E246" s="311" t="s">
        <v>273</v>
      </c>
      <c r="F246" s="312"/>
      <c r="G246" s="313" t="s">
        <v>202</v>
      </c>
      <c r="H246" s="314" t="s">
        <v>269</v>
      </c>
      <c r="I246" s="314" t="s">
        <v>43</v>
      </c>
      <c r="J246" s="314" t="s">
        <v>43</v>
      </c>
      <c r="K246" s="314" t="s">
        <v>44</v>
      </c>
      <c r="L246" s="315">
        <v>2006</v>
      </c>
      <c r="M246" s="312" t="s">
        <v>219</v>
      </c>
      <c r="N246" s="312"/>
      <c r="O246" s="312" t="s">
        <v>45</v>
      </c>
      <c r="P246" s="367">
        <v>1</v>
      </c>
      <c r="Q246" s="316">
        <v>3160000</v>
      </c>
      <c r="R246" s="202"/>
      <c r="S246" s="215">
        <f t="shared" si="14"/>
        <v>3160000</v>
      </c>
      <c r="T246" s="489" t="s">
        <v>940</v>
      </c>
      <c r="U246" s="490">
        <v>1</v>
      </c>
      <c r="W246" s="276">
        <f t="shared" si="15"/>
        <v>0</v>
      </c>
    </row>
    <row r="247" spans="1:23" s="311" customFormat="1" ht="20.100000000000001" customHeight="1">
      <c r="B247" s="2066">
        <v>181</v>
      </c>
      <c r="C247" s="2084"/>
      <c r="D247" s="310" t="s">
        <v>274</v>
      </c>
      <c r="E247" s="311" t="s">
        <v>270</v>
      </c>
      <c r="F247" s="312"/>
      <c r="G247" s="313" t="s">
        <v>275</v>
      </c>
      <c r="H247" s="314" t="s">
        <v>276</v>
      </c>
      <c r="I247" s="314" t="s">
        <v>43</v>
      </c>
      <c r="J247" s="314" t="s">
        <v>85</v>
      </c>
      <c r="K247" s="314" t="s">
        <v>277</v>
      </c>
      <c r="L247" s="315">
        <v>2006</v>
      </c>
      <c r="M247" s="312" t="s">
        <v>43</v>
      </c>
      <c r="N247" s="312"/>
      <c r="O247" s="312" t="s">
        <v>45</v>
      </c>
      <c r="P247" s="367">
        <v>1</v>
      </c>
      <c r="Q247" s="316">
        <v>400000</v>
      </c>
      <c r="R247" s="312"/>
      <c r="S247" s="308">
        <f t="shared" si="14"/>
        <v>400000</v>
      </c>
      <c r="T247" s="311" t="s">
        <v>1070</v>
      </c>
      <c r="U247" s="311">
        <v>1</v>
      </c>
      <c r="W247" s="323">
        <f t="shared" si="15"/>
        <v>0</v>
      </c>
    </row>
    <row r="248" spans="1:23" s="196" customFormat="1" ht="20.100000000000001" customHeight="1">
      <c r="A248" s="362"/>
      <c r="B248" s="2066">
        <v>182</v>
      </c>
      <c r="C248" s="2084"/>
      <c r="D248" s="310" t="s">
        <v>278</v>
      </c>
      <c r="E248" s="311" t="s">
        <v>47</v>
      </c>
      <c r="F248" s="312"/>
      <c r="G248" s="313" t="s">
        <v>279</v>
      </c>
      <c r="H248" s="314" t="s">
        <v>280</v>
      </c>
      <c r="I248" s="314" t="s">
        <v>43</v>
      </c>
      <c r="J248" s="314" t="s">
        <v>43</v>
      </c>
      <c r="K248" s="314" t="s">
        <v>44</v>
      </c>
      <c r="L248" s="315">
        <v>2006</v>
      </c>
      <c r="M248" s="312" t="s">
        <v>43</v>
      </c>
      <c r="N248" s="312"/>
      <c r="O248" s="312" t="s">
        <v>45</v>
      </c>
      <c r="P248" s="367">
        <v>1</v>
      </c>
      <c r="Q248" s="316">
        <v>6300000</v>
      </c>
      <c r="R248" s="202"/>
      <c r="S248" s="215">
        <f t="shared" si="14"/>
        <v>6300000</v>
      </c>
      <c r="T248" s="489" t="s">
        <v>961</v>
      </c>
      <c r="U248" s="490">
        <v>1</v>
      </c>
      <c r="W248" s="276">
        <f t="shared" si="15"/>
        <v>0</v>
      </c>
    </row>
    <row r="249" spans="1:23" s="183" customFormat="1" ht="20.100000000000001" customHeight="1">
      <c r="A249" s="361"/>
      <c r="B249" s="2090">
        <v>183</v>
      </c>
      <c r="C249" s="2091"/>
      <c r="D249" s="380" t="s">
        <v>281</v>
      </c>
      <c r="E249" s="481" t="s">
        <v>47</v>
      </c>
      <c r="F249" s="381"/>
      <c r="G249" s="482" t="s">
        <v>282</v>
      </c>
      <c r="H249" s="614" t="s">
        <v>42</v>
      </c>
      <c r="I249" s="483" t="s">
        <v>43</v>
      </c>
      <c r="J249" s="483" t="s">
        <v>85</v>
      </c>
      <c r="K249" s="483" t="s">
        <v>190</v>
      </c>
      <c r="L249" s="484">
        <v>2006</v>
      </c>
      <c r="M249" s="381" t="s">
        <v>43</v>
      </c>
      <c r="N249" s="381"/>
      <c r="O249" s="381" t="s">
        <v>45</v>
      </c>
      <c r="P249" s="580">
        <v>1</v>
      </c>
      <c r="Q249" s="485">
        <v>2000000</v>
      </c>
      <c r="R249" s="209"/>
      <c r="S249" s="215">
        <f t="shared" si="14"/>
        <v>2000000</v>
      </c>
      <c r="T249" s="489" t="s">
        <v>947</v>
      </c>
      <c r="U249" s="490">
        <v>1</v>
      </c>
      <c r="W249" s="276">
        <f t="shared" si="15"/>
        <v>0</v>
      </c>
    </row>
    <row r="250" spans="1:23" s="196" customFormat="1" ht="20.100000000000001" customHeight="1">
      <c r="A250" s="362"/>
      <c r="B250" s="193"/>
      <c r="C250" s="193"/>
      <c r="G250" s="218"/>
      <c r="H250" s="220"/>
      <c r="I250" s="220"/>
      <c r="J250" s="220"/>
      <c r="K250" s="220"/>
      <c r="L250" s="221"/>
      <c r="P250" s="615">
        <f>SUM(P226:P249)</f>
        <v>51</v>
      </c>
      <c r="Q250" s="255">
        <f>SUM(Q226:Q249)</f>
        <v>327675000</v>
      </c>
      <c r="S250" s="282"/>
      <c r="W250" s="362"/>
    </row>
    <row r="251" spans="1:23" s="196" customFormat="1" ht="20.100000000000001" customHeight="1">
      <c r="A251" s="362"/>
      <c r="B251" s="193"/>
      <c r="C251" s="193"/>
      <c r="G251" s="218"/>
      <c r="H251" s="220"/>
      <c r="I251" s="220"/>
      <c r="J251" s="220"/>
      <c r="K251" s="220"/>
      <c r="L251" s="221"/>
      <c r="P251" s="193"/>
      <c r="Q251" s="256"/>
      <c r="S251" s="282"/>
      <c r="W251" s="362"/>
    </row>
    <row r="252" spans="1:23" s="183" customFormat="1" ht="29.25" customHeight="1">
      <c r="A252" s="361"/>
      <c r="B252" s="2075" t="s">
        <v>10</v>
      </c>
      <c r="C252" s="2075"/>
      <c r="D252" s="2075"/>
      <c r="E252" s="2075"/>
      <c r="F252" s="2075"/>
      <c r="G252" s="2075" t="s">
        <v>11</v>
      </c>
      <c r="H252" s="2075"/>
      <c r="I252" s="2075"/>
      <c r="J252" s="2075" t="s">
        <v>15</v>
      </c>
      <c r="K252" s="2075" t="s">
        <v>13</v>
      </c>
      <c r="L252" s="2075" t="s">
        <v>700</v>
      </c>
      <c r="M252" s="2075" t="s">
        <v>701</v>
      </c>
      <c r="N252" s="2075" t="s">
        <v>16</v>
      </c>
      <c r="O252" s="2075" t="s">
        <v>702</v>
      </c>
      <c r="P252" s="2075" t="s">
        <v>12</v>
      </c>
      <c r="Q252" s="2075"/>
      <c r="R252" s="2075" t="s">
        <v>17</v>
      </c>
      <c r="S252" s="215"/>
      <c r="T252" s="2071" t="s">
        <v>1022</v>
      </c>
      <c r="U252" s="2071" t="s">
        <v>1023</v>
      </c>
      <c r="V252" s="2071" t="s">
        <v>732</v>
      </c>
      <c r="W252" s="2072" t="s">
        <v>1025</v>
      </c>
    </row>
    <row r="253" spans="1:23" s="183" customFormat="1" ht="29.25" customHeight="1">
      <c r="A253" s="361"/>
      <c r="B253" s="2075" t="s">
        <v>18</v>
      </c>
      <c r="C253" s="2075"/>
      <c r="D253" s="2075" t="s">
        <v>19</v>
      </c>
      <c r="E253" s="2075" t="s">
        <v>20</v>
      </c>
      <c r="F253" s="2075"/>
      <c r="G253" s="2075" t="s">
        <v>21</v>
      </c>
      <c r="H253" s="2075" t="s">
        <v>14</v>
      </c>
      <c r="I253" s="2075" t="s">
        <v>505</v>
      </c>
      <c r="J253" s="2075"/>
      <c r="K253" s="2075"/>
      <c r="L253" s="2075"/>
      <c r="M253" s="2075"/>
      <c r="N253" s="2075"/>
      <c r="O253" s="2075"/>
      <c r="P253" s="2075"/>
      <c r="Q253" s="2075"/>
      <c r="R253" s="2075"/>
      <c r="S253" s="215"/>
      <c r="T253" s="2071"/>
      <c r="U253" s="2071"/>
      <c r="V253" s="2071"/>
      <c r="W253" s="2073"/>
    </row>
    <row r="254" spans="1:23" s="183" customFormat="1" ht="29.25" customHeight="1">
      <c r="A254" s="361"/>
      <c r="B254" s="2075"/>
      <c r="C254" s="2075"/>
      <c r="D254" s="2075"/>
      <c r="E254" s="2075"/>
      <c r="F254" s="2075"/>
      <c r="G254" s="2075"/>
      <c r="H254" s="2075"/>
      <c r="I254" s="2075"/>
      <c r="J254" s="2075"/>
      <c r="K254" s="2075"/>
      <c r="L254" s="2075"/>
      <c r="M254" s="2075"/>
      <c r="N254" s="2075"/>
      <c r="O254" s="2075"/>
      <c r="P254" s="530" t="s">
        <v>22</v>
      </c>
      <c r="Q254" s="597" t="s">
        <v>23</v>
      </c>
      <c r="R254" s="2075"/>
      <c r="S254" s="215"/>
      <c r="T254" s="2071"/>
      <c r="U254" s="2071"/>
      <c r="V254" s="2071"/>
      <c r="W254" s="2074"/>
    </row>
    <row r="255" spans="1:23" s="183" customFormat="1" ht="20.100000000000001" customHeight="1">
      <c r="A255" s="361"/>
      <c r="B255" s="2076" t="s">
        <v>24</v>
      </c>
      <c r="C255" s="2077"/>
      <c r="D255" s="598" t="s">
        <v>25</v>
      </c>
      <c r="E255" s="2076" t="s">
        <v>26</v>
      </c>
      <c r="F255" s="2077"/>
      <c r="G255" s="73" t="s">
        <v>27</v>
      </c>
      <c r="H255" s="73" t="s">
        <v>28</v>
      </c>
      <c r="I255" s="73" t="s">
        <v>29</v>
      </c>
      <c r="J255" s="73" t="s">
        <v>30</v>
      </c>
      <c r="K255" s="73" t="s">
        <v>31</v>
      </c>
      <c r="L255" s="73" t="s">
        <v>32</v>
      </c>
      <c r="M255" s="73" t="s">
        <v>33</v>
      </c>
      <c r="N255" s="73" t="s">
        <v>34</v>
      </c>
      <c r="O255" s="73" t="s">
        <v>35</v>
      </c>
      <c r="P255" s="73" t="s">
        <v>36</v>
      </c>
      <c r="Q255" s="89" t="s">
        <v>37</v>
      </c>
      <c r="R255" s="73" t="s">
        <v>38</v>
      </c>
      <c r="S255" s="215"/>
      <c r="T255" s="365"/>
      <c r="U255" s="365"/>
      <c r="V255" s="365"/>
      <c r="W255" s="599"/>
    </row>
    <row r="256" spans="1:23" s="183" customFormat="1" ht="12.75" customHeight="1">
      <c r="A256" s="361"/>
      <c r="B256" s="2076"/>
      <c r="C256" s="2083"/>
      <c r="D256" s="2083"/>
      <c r="E256" s="2083"/>
      <c r="F256" s="2083"/>
      <c r="G256" s="2083"/>
      <c r="H256" s="2083"/>
      <c r="I256" s="2083"/>
      <c r="J256" s="2083"/>
      <c r="K256" s="2083"/>
      <c r="L256" s="2083"/>
      <c r="M256" s="2083"/>
      <c r="N256" s="2083"/>
      <c r="O256" s="2083"/>
      <c r="P256" s="2083"/>
      <c r="Q256" s="2083"/>
      <c r="R256" s="2077"/>
      <c r="S256" s="215"/>
      <c r="T256" s="600"/>
      <c r="U256" s="601"/>
      <c r="V256" s="602"/>
      <c r="W256" s="599"/>
    </row>
    <row r="257" spans="1:23" s="183" customFormat="1" ht="20.100000000000001" customHeight="1">
      <c r="A257" s="361"/>
      <c r="B257" s="2081">
        <v>184</v>
      </c>
      <c r="C257" s="2082"/>
      <c r="D257" s="354" t="s">
        <v>283</v>
      </c>
      <c r="E257" s="468" t="s">
        <v>47</v>
      </c>
      <c r="F257" s="469"/>
      <c r="G257" s="470" t="s">
        <v>284</v>
      </c>
      <c r="H257" s="471" t="s">
        <v>285</v>
      </c>
      <c r="I257" s="471" t="s">
        <v>43</v>
      </c>
      <c r="J257" s="471" t="s">
        <v>43</v>
      </c>
      <c r="K257" s="471" t="s">
        <v>44</v>
      </c>
      <c r="L257" s="472">
        <v>2007</v>
      </c>
      <c r="M257" s="469" t="s">
        <v>43</v>
      </c>
      <c r="N257" s="469"/>
      <c r="O257" s="469" t="s">
        <v>45</v>
      </c>
      <c r="P257" s="583">
        <v>1</v>
      </c>
      <c r="Q257" s="473">
        <v>3450000</v>
      </c>
      <c r="R257" s="206"/>
      <c r="S257" s="215">
        <f>Q257/P257</f>
        <v>3450000</v>
      </c>
      <c r="T257" s="489" t="s">
        <v>961</v>
      </c>
      <c r="U257" s="490">
        <v>1</v>
      </c>
      <c r="W257" s="276">
        <f>P257-U257</f>
        <v>0</v>
      </c>
    </row>
    <row r="258" spans="1:23" s="183" customFormat="1" ht="20.100000000000001" customHeight="1">
      <c r="A258" s="361"/>
      <c r="B258" s="2066">
        <v>185</v>
      </c>
      <c r="C258" s="2067"/>
      <c r="D258" s="310" t="s">
        <v>98</v>
      </c>
      <c r="E258" s="311" t="s">
        <v>270</v>
      </c>
      <c r="F258" s="312"/>
      <c r="G258" s="313" t="s">
        <v>100</v>
      </c>
      <c r="H258" s="314" t="s">
        <v>286</v>
      </c>
      <c r="I258" s="314" t="s">
        <v>43</v>
      </c>
      <c r="J258" s="314" t="s">
        <v>43</v>
      </c>
      <c r="K258" s="314" t="s">
        <v>277</v>
      </c>
      <c r="L258" s="315">
        <v>2007</v>
      </c>
      <c r="M258" s="312" t="s">
        <v>43</v>
      </c>
      <c r="N258" s="312"/>
      <c r="O258" s="312" t="s">
        <v>45</v>
      </c>
      <c r="P258" s="367">
        <v>1</v>
      </c>
      <c r="Q258" s="316">
        <v>1200000</v>
      </c>
      <c r="R258" s="202"/>
      <c r="S258" s="215">
        <f t="shared" ref="S258:S280" si="16">Q258/P258</f>
        <v>1200000</v>
      </c>
      <c r="T258" s="489" t="s">
        <v>945</v>
      </c>
      <c r="U258" s="490">
        <v>1</v>
      </c>
      <c r="W258" s="276">
        <f t="shared" ref="W258:W280" si="17">P258-U258</f>
        <v>0</v>
      </c>
    </row>
    <row r="259" spans="1:23" s="183" customFormat="1" ht="20.100000000000001" customHeight="1">
      <c r="A259" s="361"/>
      <c r="B259" s="2066">
        <v>186</v>
      </c>
      <c r="C259" s="2084"/>
      <c r="D259" s="310" t="s">
        <v>201</v>
      </c>
      <c r="E259" s="311" t="s">
        <v>58</v>
      </c>
      <c r="F259" s="312"/>
      <c r="G259" s="313" t="s">
        <v>202</v>
      </c>
      <c r="H259" s="314" t="s">
        <v>203</v>
      </c>
      <c r="I259" s="314" t="s">
        <v>43</v>
      </c>
      <c r="J259" s="314" t="s">
        <v>43</v>
      </c>
      <c r="K259" s="314" t="s">
        <v>44</v>
      </c>
      <c r="L259" s="315">
        <v>2007</v>
      </c>
      <c r="M259" s="312" t="s">
        <v>43</v>
      </c>
      <c r="N259" s="312"/>
      <c r="O259" s="312" t="s">
        <v>45</v>
      </c>
      <c r="P259" s="367">
        <v>1</v>
      </c>
      <c r="Q259" s="316">
        <v>3850000</v>
      </c>
      <c r="R259" s="202"/>
      <c r="S259" s="215">
        <f t="shared" si="16"/>
        <v>3850000</v>
      </c>
      <c r="T259" s="489" t="s">
        <v>943</v>
      </c>
      <c r="U259" s="490">
        <v>1</v>
      </c>
      <c r="W259" s="276">
        <f t="shared" si="17"/>
        <v>0</v>
      </c>
    </row>
    <row r="260" spans="1:23" s="319" customFormat="1" ht="20.100000000000001" customHeight="1">
      <c r="A260" s="361"/>
      <c r="B260" s="2066">
        <v>187</v>
      </c>
      <c r="C260" s="2084"/>
      <c r="D260" s="310" t="s">
        <v>201</v>
      </c>
      <c r="E260" s="311" t="s">
        <v>287</v>
      </c>
      <c r="F260" s="312"/>
      <c r="G260" s="313" t="s">
        <v>202</v>
      </c>
      <c r="H260" s="314" t="s">
        <v>203</v>
      </c>
      <c r="I260" s="314" t="s">
        <v>43</v>
      </c>
      <c r="J260" s="314" t="s">
        <v>43</v>
      </c>
      <c r="K260" s="314" t="s">
        <v>44</v>
      </c>
      <c r="L260" s="315">
        <v>2007</v>
      </c>
      <c r="M260" s="312" t="s">
        <v>43</v>
      </c>
      <c r="N260" s="312"/>
      <c r="O260" s="312" t="s">
        <v>45</v>
      </c>
      <c r="P260" s="367">
        <v>1</v>
      </c>
      <c r="Q260" s="316">
        <v>3850000</v>
      </c>
      <c r="R260" s="312"/>
      <c r="S260" s="308">
        <f t="shared" si="16"/>
        <v>3850000</v>
      </c>
      <c r="T260" s="319" t="s">
        <v>987</v>
      </c>
      <c r="U260" s="319">
        <v>1</v>
      </c>
      <c r="W260" s="276">
        <f t="shared" si="17"/>
        <v>0</v>
      </c>
    </row>
    <row r="261" spans="1:23" s="319" customFormat="1" ht="20.100000000000001" customHeight="1">
      <c r="A261" s="361"/>
      <c r="B261" s="2066">
        <v>188</v>
      </c>
      <c r="C261" s="2084"/>
      <c r="D261" s="310" t="s">
        <v>113</v>
      </c>
      <c r="E261" s="311" t="s">
        <v>47</v>
      </c>
      <c r="F261" s="312"/>
      <c r="G261" s="313" t="s">
        <v>114</v>
      </c>
      <c r="H261" s="317" t="s">
        <v>288</v>
      </c>
      <c r="I261" s="314" t="s">
        <v>43</v>
      </c>
      <c r="J261" s="314" t="s">
        <v>43</v>
      </c>
      <c r="K261" s="314" t="s">
        <v>44</v>
      </c>
      <c r="L261" s="315">
        <v>2007</v>
      </c>
      <c r="M261" s="312" t="s">
        <v>43</v>
      </c>
      <c r="N261" s="312"/>
      <c r="O261" s="312" t="s">
        <v>45</v>
      </c>
      <c r="P261" s="367">
        <v>1</v>
      </c>
      <c r="Q261" s="316">
        <v>21655000</v>
      </c>
      <c r="R261" s="312"/>
      <c r="S261" s="308">
        <f t="shared" si="16"/>
        <v>21655000</v>
      </c>
      <c r="T261" s="319" t="s">
        <v>931</v>
      </c>
      <c r="U261" s="319">
        <v>1</v>
      </c>
      <c r="W261" s="276">
        <f t="shared" si="17"/>
        <v>0</v>
      </c>
    </row>
    <row r="262" spans="1:23" s="183" customFormat="1" ht="20.100000000000001" customHeight="1">
      <c r="A262" s="361"/>
      <c r="B262" s="2066">
        <v>189</v>
      </c>
      <c r="C262" s="2084"/>
      <c r="D262" s="310" t="s">
        <v>289</v>
      </c>
      <c r="E262" s="311" t="s">
        <v>67</v>
      </c>
      <c r="F262" s="312"/>
      <c r="G262" s="313" t="s">
        <v>290</v>
      </c>
      <c r="H262" s="314" t="s">
        <v>291</v>
      </c>
      <c r="I262" s="314" t="s">
        <v>43</v>
      </c>
      <c r="J262" s="314" t="s">
        <v>43</v>
      </c>
      <c r="K262" s="314" t="s">
        <v>44</v>
      </c>
      <c r="L262" s="315">
        <v>2007</v>
      </c>
      <c r="M262" s="312" t="s">
        <v>43</v>
      </c>
      <c r="N262" s="312"/>
      <c r="O262" s="312" t="s">
        <v>45</v>
      </c>
      <c r="P262" s="367">
        <v>3</v>
      </c>
      <c r="Q262" s="316">
        <v>52778211</v>
      </c>
      <c r="R262" s="203"/>
      <c r="S262" s="215">
        <f t="shared" si="16"/>
        <v>17592737</v>
      </c>
      <c r="T262" s="489" t="s">
        <v>965</v>
      </c>
      <c r="U262" s="490">
        <v>3</v>
      </c>
      <c r="W262" s="276">
        <f t="shared" si="17"/>
        <v>0</v>
      </c>
    </row>
    <row r="263" spans="1:23" s="183" customFormat="1" ht="20.100000000000001" customHeight="1">
      <c r="A263" s="361"/>
      <c r="B263" s="2066">
        <v>190</v>
      </c>
      <c r="C263" s="2084"/>
      <c r="D263" s="310" t="s">
        <v>292</v>
      </c>
      <c r="E263" s="311" t="s">
        <v>47</v>
      </c>
      <c r="F263" s="312"/>
      <c r="G263" s="313" t="s">
        <v>293</v>
      </c>
      <c r="H263" s="314" t="s">
        <v>42</v>
      </c>
      <c r="I263" s="314" t="s">
        <v>43</v>
      </c>
      <c r="J263" s="314" t="s">
        <v>43</v>
      </c>
      <c r="K263" s="314" t="s">
        <v>44</v>
      </c>
      <c r="L263" s="315">
        <v>2007</v>
      </c>
      <c r="M263" s="312" t="s">
        <v>43</v>
      </c>
      <c r="N263" s="312"/>
      <c r="O263" s="312" t="s">
        <v>45</v>
      </c>
      <c r="P263" s="367">
        <v>1</v>
      </c>
      <c r="Q263" s="316">
        <v>6300000</v>
      </c>
      <c r="R263" s="235"/>
      <c r="S263" s="215">
        <f t="shared" si="16"/>
        <v>6300000</v>
      </c>
      <c r="T263" s="489" t="s">
        <v>961</v>
      </c>
      <c r="U263" s="490">
        <v>1</v>
      </c>
      <c r="W263" s="276">
        <f t="shared" si="17"/>
        <v>0</v>
      </c>
    </row>
    <row r="264" spans="1:23" s="319" customFormat="1" ht="20.100000000000001" customHeight="1">
      <c r="B264" s="2066">
        <v>191</v>
      </c>
      <c r="C264" s="2084"/>
      <c r="D264" s="310" t="s">
        <v>39</v>
      </c>
      <c r="E264" s="311" t="s">
        <v>40</v>
      </c>
      <c r="F264" s="312"/>
      <c r="G264" s="313" t="s">
        <v>41</v>
      </c>
      <c r="H264" s="314" t="s">
        <v>42</v>
      </c>
      <c r="I264" s="314" t="s">
        <v>43</v>
      </c>
      <c r="J264" s="314" t="s">
        <v>43</v>
      </c>
      <c r="K264" s="314" t="s">
        <v>44</v>
      </c>
      <c r="L264" s="315">
        <v>2008</v>
      </c>
      <c r="M264" s="312" t="s">
        <v>43</v>
      </c>
      <c r="N264" s="312"/>
      <c r="O264" s="312" t="s">
        <v>45</v>
      </c>
      <c r="P264" s="367">
        <v>8</v>
      </c>
      <c r="Q264" s="316">
        <v>5805520</v>
      </c>
      <c r="R264" s="317"/>
      <c r="S264" s="308">
        <f t="shared" si="16"/>
        <v>725690</v>
      </c>
      <c r="T264" s="319" t="s">
        <v>993</v>
      </c>
      <c r="U264" s="319">
        <v>8</v>
      </c>
      <c r="W264" s="323">
        <f>P264-U264</f>
        <v>0</v>
      </c>
    </row>
    <row r="265" spans="1:23" s="319" customFormat="1" ht="20.100000000000001" customHeight="1">
      <c r="A265" s="361"/>
      <c r="B265" s="2066">
        <v>192</v>
      </c>
      <c r="C265" s="2084"/>
      <c r="D265" s="310" t="s">
        <v>46</v>
      </c>
      <c r="E265" s="311" t="s">
        <v>47</v>
      </c>
      <c r="F265" s="312"/>
      <c r="G265" s="313" t="s">
        <v>48</v>
      </c>
      <c r="H265" s="314" t="s">
        <v>42</v>
      </c>
      <c r="I265" s="314" t="s">
        <v>43</v>
      </c>
      <c r="J265" s="314" t="s">
        <v>43</v>
      </c>
      <c r="K265" s="314" t="s">
        <v>44</v>
      </c>
      <c r="L265" s="315">
        <v>2008</v>
      </c>
      <c r="M265" s="312" t="s">
        <v>43</v>
      </c>
      <c r="N265" s="312"/>
      <c r="O265" s="312" t="s">
        <v>45</v>
      </c>
      <c r="P265" s="367">
        <v>1</v>
      </c>
      <c r="Q265" s="316">
        <v>1646534</v>
      </c>
      <c r="R265" s="312"/>
      <c r="S265" s="308">
        <f t="shared" si="16"/>
        <v>1646534</v>
      </c>
      <c r="T265" s="319" t="s">
        <v>961</v>
      </c>
      <c r="U265" s="319">
        <v>1</v>
      </c>
      <c r="W265" s="276">
        <f t="shared" si="17"/>
        <v>0</v>
      </c>
    </row>
    <row r="266" spans="1:23" s="183" customFormat="1" ht="20.100000000000001" customHeight="1">
      <c r="A266" s="361"/>
      <c r="B266" s="2066">
        <v>193</v>
      </c>
      <c r="C266" s="2084"/>
      <c r="D266" s="310" t="s">
        <v>49</v>
      </c>
      <c r="E266" s="311" t="s">
        <v>47</v>
      </c>
      <c r="F266" s="312"/>
      <c r="G266" s="313" t="s">
        <v>50</v>
      </c>
      <c r="H266" s="314" t="s">
        <v>42</v>
      </c>
      <c r="I266" s="314" t="s">
        <v>43</v>
      </c>
      <c r="J266" s="312"/>
      <c r="K266" s="314" t="s">
        <v>44</v>
      </c>
      <c r="L266" s="315">
        <v>2008</v>
      </c>
      <c r="M266" s="312" t="s">
        <v>43</v>
      </c>
      <c r="N266" s="312"/>
      <c r="O266" s="312" t="s">
        <v>45</v>
      </c>
      <c r="P266" s="367">
        <v>1</v>
      </c>
      <c r="Q266" s="316">
        <v>3740000</v>
      </c>
      <c r="R266" s="202"/>
      <c r="S266" s="215">
        <f t="shared" si="16"/>
        <v>3740000</v>
      </c>
      <c r="T266" s="489" t="s">
        <v>929</v>
      </c>
      <c r="U266" s="490">
        <v>1</v>
      </c>
      <c r="V266" s="319" t="s">
        <v>966</v>
      </c>
      <c r="W266" s="276">
        <f t="shared" si="17"/>
        <v>0</v>
      </c>
    </row>
    <row r="267" spans="1:23" s="319" customFormat="1" ht="20.100000000000001" customHeight="1">
      <c r="B267" s="2066">
        <v>194</v>
      </c>
      <c r="C267" s="2084"/>
      <c r="D267" s="310" t="s">
        <v>51</v>
      </c>
      <c r="E267" s="311" t="s">
        <v>52</v>
      </c>
      <c r="F267" s="312"/>
      <c r="G267" s="313" t="s">
        <v>53</v>
      </c>
      <c r="H267" s="314" t="s">
        <v>42</v>
      </c>
      <c r="I267" s="314" t="s">
        <v>43</v>
      </c>
      <c r="J267" s="314" t="s">
        <v>43</v>
      </c>
      <c r="K267" s="314" t="s">
        <v>44</v>
      </c>
      <c r="L267" s="315">
        <v>2008</v>
      </c>
      <c r="M267" s="312" t="s">
        <v>43</v>
      </c>
      <c r="N267" s="312"/>
      <c r="O267" s="312" t="s">
        <v>45</v>
      </c>
      <c r="P267" s="367">
        <v>4</v>
      </c>
      <c r="Q267" s="316">
        <v>5698572</v>
      </c>
      <c r="R267" s="317"/>
      <c r="S267" s="308">
        <f t="shared" si="16"/>
        <v>1424643</v>
      </c>
      <c r="T267" s="319" t="s">
        <v>1069</v>
      </c>
      <c r="U267" s="319">
        <v>4</v>
      </c>
      <c r="W267" s="323">
        <f t="shared" si="17"/>
        <v>0</v>
      </c>
    </row>
    <row r="268" spans="1:23" s="319" customFormat="1" ht="20.100000000000001" customHeight="1">
      <c r="B268" s="2066">
        <v>195</v>
      </c>
      <c r="C268" s="2084"/>
      <c r="D268" s="310" t="s">
        <v>54</v>
      </c>
      <c r="E268" s="311" t="s">
        <v>55</v>
      </c>
      <c r="F268" s="312"/>
      <c r="G268" s="313" t="s">
        <v>56</v>
      </c>
      <c r="H268" s="314" t="s">
        <v>57</v>
      </c>
      <c r="I268" s="314" t="s">
        <v>43</v>
      </c>
      <c r="J268" s="314" t="s">
        <v>43</v>
      </c>
      <c r="K268" s="314" t="s">
        <v>44</v>
      </c>
      <c r="L268" s="315">
        <v>2008</v>
      </c>
      <c r="M268" s="312" t="s">
        <v>43</v>
      </c>
      <c r="N268" s="312"/>
      <c r="O268" s="312" t="s">
        <v>45</v>
      </c>
      <c r="P268" s="367">
        <v>2</v>
      </c>
      <c r="Q268" s="316">
        <v>9214480</v>
      </c>
      <c r="R268" s="317"/>
      <c r="S268" s="308">
        <f t="shared" si="16"/>
        <v>4607240</v>
      </c>
      <c r="T268" s="319" t="s">
        <v>1040</v>
      </c>
      <c r="U268" s="319">
        <v>2</v>
      </c>
      <c r="W268" s="323">
        <f t="shared" si="17"/>
        <v>0</v>
      </c>
    </row>
    <row r="269" spans="1:23" s="319" customFormat="1" ht="20.100000000000001" customHeight="1">
      <c r="B269" s="2066">
        <v>196</v>
      </c>
      <c r="C269" s="2084"/>
      <c r="D269" s="310" t="s">
        <v>54</v>
      </c>
      <c r="E269" s="311" t="s">
        <v>58</v>
      </c>
      <c r="F269" s="312"/>
      <c r="G269" s="313" t="s">
        <v>56</v>
      </c>
      <c r="H269" s="314" t="s">
        <v>59</v>
      </c>
      <c r="I269" s="314" t="s">
        <v>43</v>
      </c>
      <c r="J269" s="314" t="s">
        <v>43</v>
      </c>
      <c r="K269" s="314" t="s">
        <v>44</v>
      </c>
      <c r="L269" s="315">
        <v>2008</v>
      </c>
      <c r="M269" s="312" t="s">
        <v>43</v>
      </c>
      <c r="N269" s="312"/>
      <c r="O269" s="312" t="s">
        <v>45</v>
      </c>
      <c r="P269" s="367">
        <v>1</v>
      </c>
      <c r="Q269" s="316">
        <v>3590240</v>
      </c>
      <c r="R269" s="312"/>
      <c r="S269" s="308">
        <f t="shared" si="16"/>
        <v>3590240</v>
      </c>
      <c r="T269" s="319" t="s">
        <v>1040</v>
      </c>
      <c r="U269" s="319">
        <v>1</v>
      </c>
      <c r="W269" s="323">
        <f t="shared" si="17"/>
        <v>0</v>
      </c>
    </row>
    <row r="270" spans="1:23" s="319" customFormat="1" ht="20.100000000000001" customHeight="1">
      <c r="B270" s="2066">
        <v>197</v>
      </c>
      <c r="C270" s="2084"/>
      <c r="D270" s="310" t="s">
        <v>54</v>
      </c>
      <c r="E270" s="311" t="s">
        <v>60</v>
      </c>
      <c r="F270" s="312"/>
      <c r="G270" s="313" t="s">
        <v>56</v>
      </c>
      <c r="H270" s="317" t="s">
        <v>61</v>
      </c>
      <c r="I270" s="314" t="s">
        <v>43</v>
      </c>
      <c r="J270" s="314" t="s">
        <v>43</v>
      </c>
      <c r="K270" s="314" t="s">
        <v>44</v>
      </c>
      <c r="L270" s="315">
        <v>2008</v>
      </c>
      <c r="M270" s="312" t="s">
        <v>43</v>
      </c>
      <c r="N270" s="312"/>
      <c r="O270" s="312" t="s">
        <v>45</v>
      </c>
      <c r="P270" s="367">
        <v>2</v>
      </c>
      <c r="Q270" s="316">
        <v>1123680</v>
      </c>
      <c r="R270" s="317"/>
      <c r="S270" s="308">
        <f t="shared" si="16"/>
        <v>561840</v>
      </c>
      <c r="T270" s="319" t="s">
        <v>1040</v>
      </c>
      <c r="U270" s="319">
        <v>2</v>
      </c>
      <c r="W270" s="323">
        <f t="shared" si="17"/>
        <v>0</v>
      </c>
    </row>
    <row r="271" spans="1:23" s="311" customFormat="1" ht="20.100000000000001" customHeight="1">
      <c r="B271" s="2066">
        <v>198</v>
      </c>
      <c r="C271" s="2084"/>
      <c r="D271" s="310" t="s">
        <v>62</v>
      </c>
      <c r="E271" s="311" t="s">
        <v>47</v>
      </c>
      <c r="F271" s="312"/>
      <c r="G271" s="313" t="s">
        <v>63</v>
      </c>
      <c r="H271" s="317" t="s">
        <v>64</v>
      </c>
      <c r="I271" s="314" t="s">
        <v>43</v>
      </c>
      <c r="J271" s="314" t="s">
        <v>43</v>
      </c>
      <c r="K271" s="314" t="s">
        <v>44</v>
      </c>
      <c r="L271" s="315">
        <v>2008</v>
      </c>
      <c r="M271" s="312" t="s">
        <v>43</v>
      </c>
      <c r="N271" s="312"/>
      <c r="O271" s="312" t="s">
        <v>45</v>
      </c>
      <c r="P271" s="367">
        <v>1</v>
      </c>
      <c r="Q271" s="316">
        <v>3994125</v>
      </c>
      <c r="R271" s="312"/>
      <c r="S271" s="308">
        <f t="shared" si="16"/>
        <v>3994125</v>
      </c>
      <c r="T271" s="311" t="s">
        <v>993</v>
      </c>
      <c r="U271" s="311">
        <v>1</v>
      </c>
      <c r="W271" s="358">
        <f t="shared" si="17"/>
        <v>0</v>
      </c>
    </row>
    <row r="272" spans="1:23" s="311" customFormat="1" ht="20.100000000000001" customHeight="1">
      <c r="A272" s="362"/>
      <c r="B272" s="2066">
        <v>199</v>
      </c>
      <c r="C272" s="2084"/>
      <c r="D272" s="310" t="s">
        <v>134</v>
      </c>
      <c r="E272" s="311" t="s">
        <v>58</v>
      </c>
      <c r="F272" s="312"/>
      <c r="G272" s="313" t="s">
        <v>135</v>
      </c>
      <c r="H272" s="317" t="s">
        <v>137</v>
      </c>
      <c r="I272" s="314" t="s">
        <v>43</v>
      </c>
      <c r="J272" s="314" t="s">
        <v>43</v>
      </c>
      <c r="K272" s="314" t="s">
        <v>44</v>
      </c>
      <c r="L272" s="315">
        <v>2008</v>
      </c>
      <c r="M272" s="312" t="s">
        <v>43</v>
      </c>
      <c r="N272" s="312"/>
      <c r="O272" s="312" t="s">
        <v>45</v>
      </c>
      <c r="P272" s="367">
        <v>1</v>
      </c>
      <c r="Q272" s="316">
        <v>4290000</v>
      </c>
      <c r="R272" s="312"/>
      <c r="S272" s="308">
        <f>Q272/P272</f>
        <v>4290000</v>
      </c>
      <c r="T272" s="311" t="s">
        <v>1019</v>
      </c>
      <c r="U272" s="311">
        <v>1</v>
      </c>
      <c r="W272" s="276">
        <f>P272-U272</f>
        <v>0</v>
      </c>
    </row>
    <row r="273" spans="1:23" s="311" customFormat="1" ht="20.100000000000001" customHeight="1">
      <c r="B273" s="2066">
        <v>200</v>
      </c>
      <c r="C273" s="2084"/>
      <c r="D273" s="310" t="s">
        <v>66</v>
      </c>
      <c r="E273" s="311" t="s">
        <v>67</v>
      </c>
      <c r="F273" s="312"/>
      <c r="G273" s="313" t="s">
        <v>68</v>
      </c>
      <c r="H273" s="314" t="s">
        <v>42</v>
      </c>
      <c r="I273" s="314" t="s">
        <v>43</v>
      </c>
      <c r="J273" s="314" t="s">
        <v>43</v>
      </c>
      <c r="K273" s="314" t="s">
        <v>44</v>
      </c>
      <c r="L273" s="315">
        <v>2008</v>
      </c>
      <c r="M273" s="312" t="s">
        <v>43</v>
      </c>
      <c r="N273" s="312"/>
      <c r="O273" s="312" t="s">
        <v>45</v>
      </c>
      <c r="P273" s="367">
        <v>3</v>
      </c>
      <c r="Q273" s="316">
        <v>5923929</v>
      </c>
      <c r="R273" s="317"/>
      <c r="S273" s="308">
        <f t="shared" si="16"/>
        <v>1974643</v>
      </c>
      <c r="T273" s="311" t="s">
        <v>1068</v>
      </c>
      <c r="U273" s="311">
        <v>3</v>
      </c>
      <c r="W273" s="323">
        <f t="shared" si="17"/>
        <v>0</v>
      </c>
    </row>
    <row r="274" spans="1:23" s="196" customFormat="1" ht="20.100000000000001" customHeight="1">
      <c r="A274" s="362"/>
      <c r="B274" s="2092">
        <v>201</v>
      </c>
      <c r="C274" s="2093"/>
      <c r="D274" s="474" t="s">
        <v>266</v>
      </c>
      <c r="E274" s="475" t="s">
        <v>58</v>
      </c>
      <c r="F274" s="476"/>
      <c r="G274" s="477" t="s">
        <v>267</v>
      </c>
      <c r="H274" s="478" t="s">
        <v>294</v>
      </c>
      <c r="I274" s="478" t="s">
        <v>43</v>
      </c>
      <c r="J274" s="478" t="s">
        <v>197</v>
      </c>
      <c r="K274" s="478" t="s">
        <v>44</v>
      </c>
      <c r="L274" s="479">
        <v>2008</v>
      </c>
      <c r="M274" s="476" t="s">
        <v>43</v>
      </c>
      <c r="N274" s="476"/>
      <c r="O274" s="476" t="s">
        <v>45</v>
      </c>
      <c r="P274" s="585">
        <v>1</v>
      </c>
      <c r="Q274" s="480">
        <v>2109313</v>
      </c>
      <c r="R274" s="202"/>
      <c r="S274" s="215">
        <f t="shared" si="16"/>
        <v>2109313</v>
      </c>
      <c r="T274" s="668" t="s">
        <v>992</v>
      </c>
      <c r="U274" s="669">
        <v>3</v>
      </c>
      <c r="W274" s="276">
        <f t="shared" si="17"/>
        <v>-2</v>
      </c>
    </row>
    <row r="275" spans="1:23" s="196" customFormat="1" ht="20.100000000000001" customHeight="1">
      <c r="A275" s="362"/>
      <c r="B275" s="2066">
        <v>202</v>
      </c>
      <c r="C275" s="2084"/>
      <c r="D275" s="310" t="s">
        <v>266</v>
      </c>
      <c r="E275" s="311" t="s">
        <v>295</v>
      </c>
      <c r="F275" s="312"/>
      <c r="G275" s="313" t="s">
        <v>267</v>
      </c>
      <c r="H275" s="314" t="s">
        <v>294</v>
      </c>
      <c r="I275" s="314" t="s">
        <v>43</v>
      </c>
      <c r="J275" s="314" t="s">
        <v>197</v>
      </c>
      <c r="K275" s="314" t="s">
        <v>44</v>
      </c>
      <c r="L275" s="315">
        <v>2008</v>
      </c>
      <c r="M275" s="312" t="s">
        <v>43</v>
      </c>
      <c r="N275" s="312"/>
      <c r="O275" s="312" t="s">
        <v>45</v>
      </c>
      <c r="P275" s="367">
        <v>1</v>
      </c>
      <c r="Q275" s="316">
        <v>2109313</v>
      </c>
      <c r="R275" s="202"/>
      <c r="S275" s="215">
        <f t="shared" si="16"/>
        <v>2109313</v>
      </c>
      <c r="T275" s="489" t="s">
        <v>923</v>
      </c>
      <c r="U275" s="490">
        <v>1</v>
      </c>
      <c r="W275" s="276">
        <f t="shared" si="17"/>
        <v>0</v>
      </c>
    </row>
    <row r="276" spans="1:23" s="196" customFormat="1" ht="20.100000000000001" customHeight="1">
      <c r="A276" s="362"/>
      <c r="B276" s="2066">
        <v>203</v>
      </c>
      <c r="C276" s="2067"/>
      <c r="D276" s="310" t="s">
        <v>77</v>
      </c>
      <c r="E276" s="311" t="s">
        <v>220</v>
      </c>
      <c r="F276" s="312"/>
      <c r="G276" s="313" t="s">
        <v>79</v>
      </c>
      <c r="H276" s="317" t="s">
        <v>296</v>
      </c>
      <c r="I276" s="314" t="s">
        <v>43</v>
      </c>
      <c r="J276" s="314" t="s">
        <v>89</v>
      </c>
      <c r="K276" s="314" t="s">
        <v>44</v>
      </c>
      <c r="L276" s="315">
        <v>2008</v>
      </c>
      <c r="M276" s="312" t="s">
        <v>43</v>
      </c>
      <c r="N276" s="312"/>
      <c r="O276" s="312" t="s">
        <v>45</v>
      </c>
      <c r="P276" s="367">
        <v>1</v>
      </c>
      <c r="Q276" s="316">
        <v>4200000</v>
      </c>
      <c r="R276" s="202"/>
      <c r="S276" s="215">
        <f t="shared" si="16"/>
        <v>4200000</v>
      </c>
      <c r="T276" s="489" t="s">
        <v>940</v>
      </c>
      <c r="U276" s="490">
        <v>1</v>
      </c>
      <c r="W276" s="276">
        <f t="shared" si="17"/>
        <v>0</v>
      </c>
    </row>
    <row r="277" spans="1:23" s="311" customFormat="1" ht="20.100000000000001" customHeight="1">
      <c r="A277" s="362"/>
      <c r="B277" s="2066">
        <v>204</v>
      </c>
      <c r="C277" s="2084"/>
      <c r="D277" s="310" t="s">
        <v>297</v>
      </c>
      <c r="E277" s="311" t="s">
        <v>55</v>
      </c>
      <c r="F277" s="312"/>
      <c r="G277" s="313" t="s">
        <v>298</v>
      </c>
      <c r="H277" s="317" t="s">
        <v>299</v>
      </c>
      <c r="I277" s="314" t="s">
        <v>43</v>
      </c>
      <c r="J277" s="314" t="s">
        <v>43</v>
      </c>
      <c r="K277" s="314" t="s">
        <v>44</v>
      </c>
      <c r="L277" s="315">
        <v>2008</v>
      </c>
      <c r="M277" s="312" t="s">
        <v>43</v>
      </c>
      <c r="N277" s="312"/>
      <c r="O277" s="312" t="s">
        <v>45</v>
      </c>
      <c r="P277" s="367">
        <v>2</v>
      </c>
      <c r="Q277" s="316">
        <v>6249286</v>
      </c>
      <c r="R277" s="317"/>
      <c r="S277" s="308">
        <f t="shared" si="16"/>
        <v>3124643</v>
      </c>
      <c r="T277" s="311" t="s">
        <v>999</v>
      </c>
      <c r="U277" s="311">
        <v>2</v>
      </c>
      <c r="W277" s="276">
        <f t="shared" si="17"/>
        <v>0</v>
      </c>
    </row>
    <row r="278" spans="1:23" s="311" customFormat="1" ht="20.100000000000001" customHeight="1">
      <c r="A278" s="362"/>
      <c r="B278" s="2066">
        <v>205</v>
      </c>
      <c r="C278" s="2084"/>
      <c r="D278" s="310" t="s">
        <v>297</v>
      </c>
      <c r="E278" s="311" t="s">
        <v>58</v>
      </c>
      <c r="F278" s="312"/>
      <c r="G278" s="313" t="s">
        <v>298</v>
      </c>
      <c r="H278" s="317" t="s">
        <v>299</v>
      </c>
      <c r="I278" s="314" t="s">
        <v>43</v>
      </c>
      <c r="J278" s="314" t="s">
        <v>43</v>
      </c>
      <c r="K278" s="314" t="s">
        <v>190</v>
      </c>
      <c r="L278" s="315">
        <v>2008</v>
      </c>
      <c r="M278" s="312" t="s">
        <v>43</v>
      </c>
      <c r="N278" s="312"/>
      <c r="O278" s="312" t="s">
        <v>45</v>
      </c>
      <c r="P278" s="367">
        <v>1</v>
      </c>
      <c r="Q278" s="316">
        <v>3124643</v>
      </c>
      <c r="R278" s="312"/>
      <c r="S278" s="308">
        <f t="shared" si="16"/>
        <v>3124643</v>
      </c>
      <c r="T278" s="311" t="s">
        <v>996</v>
      </c>
      <c r="U278" s="311">
        <v>1</v>
      </c>
      <c r="W278" s="276">
        <f t="shared" si="17"/>
        <v>0</v>
      </c>
    </row>
    <row r="279" spans="1:23">
      <c r="W279" s="276">
        <f t="shared" si="17"/>
        <v>0</v>
      </c>
    </row>
    <row r="280" spans="1:23" s="183" customFormat="1" ht="20.100000000000001" customHeight="1">
      <c r="A280" s="361"/>
      <c r="B280" s="2090">
        <v>207</v>
      </c>
      <c r="C280" s="2094"/>
      <c r="D280" s="380" t="s">
        <v>251</v>
      </c>
      <c r="E280" s="481" t="s">
        <v>47</v>
      </c>
      <c r="F280" s="381"/>
      <c r="G280" s="482" t="s">
        <v>253</v>
      </c>
      <c r="H280" s="483" t="s">
        <v>42</v>
      </c>
      <c r="I280" s="483" t="s">
        <v>43</v>
      </c>
      <c r="J280" s="483" t="s">
        <v>300</v>
      </c>
      <c r="K280" s="483" t="s">
        <v>771</v>
      </c>
      <c r="L280" s="484">
        <v>2008</v>
      </c>
      <c r="M280" s="381" t="s">
        <v>43</v>
      </c>
      <c r="N280" s="381"/>
      <c r="O280" s="381" t="s">
        <v>45</v>
      </c>
      <c r="P280" s="580">
        <v>1</v>
      </c>
      <c r="Q280" s="485">
        <v>598000</v>
      </c>
      <c r="R280" s="209"/>
      <c r="S280" s="215">
        <f t="shared" si="16"/>
        <v>598000</v>
      </c>
      <c r="T280" s="489" t="s">
        <v>944</v>
      </c>
      <c r="U280" s="490">
        <v>1</v>
      </c>
      <c r="W280" s="276">
        <f t="shared" si="17"/>
        <v>0</v>
      </c>
    </row>
    <row r="281" spans="1:23" s="196" customFormat="1" ht="20.100000000000001" customHeight="1">
      <c r="A281" s="362"/>
      <c r="B281" s="193"/>
      <c r="C281" s="193"/>
      <c r="G281" s="218"/>
      <c r="H281" s="220"/>
      <c r="I281" s="220"/>
      <c r="J281" s="220"/>
      <c r="K281" s="220"/>
      <c r="L281" s="221"/>
      <c r="P281" s="615">
        <f>SUM(P257:P280)</f>
        <v>40</v>
      </c>
      <c r="Q281" s="255">
        <f>SUM(Q257:Q280)</f>
        <v>156500846</v>
      </c>
      <c r="S281" s="282"/>
      <c r="W281" s="362"/>
    </row>
    <row r="282" spans="1:23" s="196" customFormat="1" ht="20.100000000000001" customHeight="1">
      <c r="A282" s="362"/>
      <c r="B282" s="193"/>
      <c r="C282" s="193"/>
      <c r="G282" s="218"/>
      <c r="H282" s="220"/>
      <c r="I282" s="220"/>
      <c r="J282" s="220"/>
      <c r="K282" s="220"/>
      <c r="L282" s="221"/>
      <c r="P282" s="193"/>
      <c r="Q282" s="256"/>
      <c r="S282" s="282"/>
      <c r="W282" s="362"/>
    </row>
    <row r="283" spans="1:23" s="183" customFormat="1" ht="29.25" customHeight="1">
      <c r="A283" s="361"/>
      <c r="B283" s="2075" t="s">
        <v>10</v>
      </c>
      <c r="C283" s="2075"/>
      <c r="D283" s="2075"/>
      <c r="E283" s="2075"/>
      <c r="F283" s="2075"/>
      <c r="G283" s="2075" t="s">
        <v>11</v>
      </c>
      <c r="H283" s="2075"/>
      <c r="I283" s="2075"/>
      <c r="J283" s="2075" t="s">
        <v>15</v>
      </c>
      <c r="K283" s="2075" t="s">
        <v>13</v>
      </c>
      <c r="L283" s="2075" t="s">
        <v>700</v>
      </c>
      <c r="M283" s="2075" t="s">
        <v>701</v>
      </c>
      <c r="N283" s="2075" t="s">
        <v>16</v>
      </c>
      <c r="O283" s="2075" t="s">
        <v>702</v>
      </c>
      <c r="P283" s="2075" t="s">
        <v>12</v>
      </c>
      <c r="Q283" s="2075"/>
      <c r="R283" s="2075" t="s">
        <v>17</v>
      </c>
      <c r="S283" s="215"/>
      <c r="T283" s="2071" t="s">
        <v>1022</v>
      </c>
      <c r="U283" s="2071" t="s">
        <v>1023</v>
      </c>
      <c r="V283" s="2071" t="s">
        <v>732</v>
      </c>
      <c r="W283" s="2072" t="s">
        <v>1025</v>
      </c>
    </row>
    <row r="284" spans="1:23" s="183" customFormat="1" ht="29.25" customHeight="1">
      <c r="A284" s="361"/>
      <c r="B284" s="2075" t="s">
        <v>18</v>
      </c>
      <c r="C284" s="2075"/>
      <c r="D284" s="2075" t="s">
        <v>19</v>
      </c>
      <c r="E284" s="2075" t="s">
        <v>20</v>
      </c>
      <c r="F284" s="2075"/>
      <c r="G284" s="2075" t="s">
        <v>21</v>
      </c>
      <c r="H284" s="2075" t="s">
        <v>14</v>
      </c>
      <c r="I284" s="2075" t="s">
        <v>505</v>
      </c>
      <c r="J284" s="2075"/>
      <c r="K284" s="2075"/>
      <c r="L284" s="2075"/>
      <c r="M284" s="2075"/>
      <c r="N284" s="2075"/>
      <c r="O284" s="2075"/>
      <c r="P284" s="2075"/>
      <c r="Q284" s="2075"/>
      <c r="R284" s="2075"/>
      <c r="S284" s="215"/>
      <c r="T284" s="2071"/>
      <c r="U284" s="2071"/>
      <c r="V284" s="2071"/>
      <c r="W284" s="2073"/>
    </row>
    <row r="285" spans="1:23" s="183" customFormat="1" ht="29.25" customHeight="1">
      <c r="A285" s="361"/>
      <c r="B285" s="2075"/>
      <c r="C285" s="2075"/>
      <c r="D285" s="2075"/>
      <c r="E285" s="2075"/>
      <c r="F285" s="2075"/>
      <c r="G285" s="2075"/>
      <c r="H285" s="2075"/>
      <c r="I285" s="2075"/>
      <c r="J285" s="2075"/>
      <c r="K285" s="2075"/>
      <c r="L285" s="2075"/>
      <c r="M285" s="2075"/>
      <c r="N285" s="2075"/>
      <c r="O285" s="2075"/>
      <c r="P285" s="530" t="s">
        <v>22</v>
      </c>
      <c r="Q285" s="597" t="s">
        <v>23</v>
      </c>
      <c r="R285" s="2075"/>
      <c r="S285" s="215"/>
      <c r="T285" s="2071"/>
      <c r="U285" s="2071"/>
      <c r="V285" s="2071"/>
      <c r="W285" s="2074"/>
    </row>
    <row r="286" spans="1:23" s="183" customFormat="1" ht="20.100000000000001" customHeight="1">
      <c r="A286" s="361"/>
      <c r="B286" s="2076" t="s">
        <v>24</v>
      </c>
      <c r="C286" s="2077"/>
      <c r="D286" s="598" t="s">
        <v>25</v>
      </c>
      <c r="E286" s="2076" t="s">
        <v>26</v>
      </c>
      <c r="F286" s="2077"/>
      <c r="G286" s="73" t="s">
        <v>27</v>
      </c>
      <c r="H286" s="73" t="s">
        <v>28</v>
      </c>
      <c r="I286" s="73" t="s">
        <v>29</v>
      </c>
      <c r="J286" s="73" t="s">
        <v>30</v>
      </c>
      <c r="K286" s="73" t="s">
        <v>31</v>
      </c>
      <c r="L286" s="73" t="s">
        <v>32</v>
      </c>
      <c r="M286" s="73" t="s">
        <v>33</v>
      </c>
      <c r="N286" s="73" t="s">
        <v>34</v>
      </c>
      <c r="O286" s="73" t="s">
        <v>35</v>
      </c>
      <c r="P286" s="73" t="s">
        <v>36</v>
      </c>
      <c r="Q286" s="89" t="s">
        <v>37</v>
      </c>
      <c r="R286" s="73" t="s">
        <v>38</v>
      </c>
      <c r="S286" s="215"/>
      <c r="T286" s="365"/>
      <c r="U286" s="365"/>
      <c r="V286" s="365"/>
      <c r="W286" s="599"/>
    </row>
    <row r="287" spans="1:23" s="183" customFormat="1" ht="12.75" customHeight="1">
      <c r="A287" s="361"/>
      <c r="B287" s="2076"/>
      <c r="C287" s="2083"/>
      <c r="D287" s="2083"/>
      <c r="E287" s="2083"/>
      <c r="F287" s="2083"/>
      <c r="G287" s="2083"/>
      <c r="H287" s="2083"/>
      <c r="I287" s="2083"/>
      <c r="J287" s="2083"/>
      <c r="K287" s="2083"/>
      <c r="L287" s="2083"/>
      <c r="M287" s="2083"/>
      <c r="N287" s="2083"/>
      <c r="O287" s="2083"/>
      <c r="P287" s="2083"/>
      <c r="Q287" s="2083"/>
      <c r="R287" s="2077"/>
      <c r="S287" s="215"/>
      <c r="T287" s="600"/>
      <c r="U287" s="601"/>
      <c r="V287" s="602"/>
      <c r="W287" s="599"/>
    </row>
    <row r="288" spans="1:23" s="319" customFormat="1" ht="20.100000000000001" customHeight="1">
      <c r="B288" s="2081">
        <v>208</v>
      </c>
      <c r="C288" s="2082"/>
      <c r="D288" s="354" t="s">
        <v>251</v>
      </c>
      <c r="E288" s="468" t="s">
        <v>65</v>
      </c>
      <c r="F288" s="469"/>
      <c r="G288" s="470" t="s">
        <v>253</v>
      </c>
      <c r="H288" s="471" t="s">
        <v>42</v>
      </c>
      <c r="I288" s="471" t="s">
        <v>43</v>
      </c>
      <c r="J288" s="471" t="s">
        <v>300</v>
      </c>
      <c r="K288" s="471" t="s">
        <v>301</v>
      </c>
      <c r="L288" s="472">
        <v>2008</v>
      </c>
      <c r="M288" s="469" t="s">
        <v>43</v>
      </c>
      <c r="N288" s="469"/>
      <c r="O288" s="469" t="s">
        <v>242</v>
      </c>
      <c r="P288" s="583">
        <v>2</v>
      </c>
      <c r="Q288" s="473">
        <v>1196000</v>
      </c>
      <c r="R288" s="603"/>
      <c r="S288" s="308">
        <f>Q288/P288</f>
        <v>598000</v>
      </c>
      <c r="T288" s="319" t="s">
        <v>1067</v>
      </c>
      <c r="U288" s="319">
        <v>2</v>
      </c>
      <c r="W288" s="276">
        <f>P288-U288</f>
        <v>0</v>
      </c>
    </row>
    <row r="289" spans="1:23" s="662" customFormat="1" ht="20.100000000000001" customHeight="1">
      <c r="B289" s="2079">
        <v>209</v>
      </c>
      <c r="C289" s="2080"/>
      <c r="D289" s="496" t="s">
        <v>98</v>
      </c>
      <c r="E289" s="497" t="s">
        <v>302</v>
      </c>
      <c r="F289" s="498"/>
      <c r="G289" s="499" t="s">
        <v>100</v>
      </c>
      <c r="H289" s="500" t="s">
        <v>303</v>
      </c>
      <c r="I289" s="500" t="s">
        <v>43</v>
      </c>
      <c r="J289" s="500" t="s">
        <v>85</v>
      </c>
      <c r="K289" s="500" t="s">
        <v>301</v>
      </c>
      <c r="L289" s="501">
        <v>2008</v>
      </c>
      <c r="M289" s="498" t="s">
        <v>43</v>
      </c>
      <c r="N289" s="498"/>
      <c r="O289" s="498" t="s">
        <v>45</v>
      </c>
      <c r="P289" s="502">
        <v>2</v>
      </c>
      <c r="Q289" s="503">
        <v>4930000</v>
      </c>
      <c r="R289" s="504"/>
      <c r="S289" s="459">
        <f t="shared" ref="S289:S311" si="18">Q289/P289</f>
        <v>2465000</v>
      </c>
      <c r="T289" s="662" t="s">
        <v>1019</v>
      </c>
      <c r="U289" s="662">
        <v>1</v>
      </c>
      <c r="W289" s="276">
        <f t="shared" ref="W289:W311" si="19">P289-U289</f>
        <v>1</v>
      </c>
    </row>
    <row r="290" spans="1:23" s="319" customFormat="1" ht="20.100000000000001" customHeight="1">
      <c r="A290" s="361"/>
      <c r="B290" s="2066">
        <v>210</v>
      </c>
      <c r="C290" s="2084"/>
      <c r="D290" s="310" t="s">
        <v>98</v>
      </c>
      <c r="E290" s="311" t="s">
        <v>161</v>
      </c>
      <c r="F290" s="312"/>
      <c r="G290" s="313" t="s">
        <v>100</v>
      </c>
      <c r="H290" s="314" t="s">
        <v>303</v>
      </c>
      <c r="I290" s="314" t="s">
        <v>43</v>
      </c>
      <c r="J290" s="314" t="s">
        <v>85</v>
      </c>
      <c r="K290" s="314" t="s">
        <v>301</v>
      </c>
      <c r="L290" s="315">
        <v>2008</v>
      </c>
      <c r="M290" s="312" t="s">
        <v>43</v>
      </c>
      <c r="N290" s="312"/>
      <c r="O290" s="312" t="s">
        <v>45</v>
      </c>
      <c r="P290" s="367">
        <v>1</v>
      </c>
      <c r="Q290" s="316">
        <v>2465000</v>
      </c>
      <c r="R290" s="312"/>
      <c r="S290" s="308">
        <f t="shared" si="18"/>
        <v>2465000</v>
      </c>
      <c r="T290" s="319" t="s">
        <v>1010</v>
      </c>
      <c r="U290" s="319">
        <v>1</v>
      </c>
      <c r="W290" s="276">
        <f t="shared" si="19"/>
        <v>0</v>
      </c>
    </row>
    <row r="291" spans="1:23" s="319" customFormat="1" ht="20.100000000000001" customHeight="1">
      <c r="A291" s="361"/>
      <c r="B291" s="2066">
        <v>211</v>
      </c>
      <c r="C291" s="2084"/>
      <c r="D291" s="310" t="s">
        <v>201</v>
      </c>
      <c r="E291" s="311" t="s">
        <v>304</v>
      </c>
      <c r="F291" s="312"/>
      <c r="G291" s="313" t="s">
        <v>202</v>
      </c>
      <c r="H291" s="314" t="s">
        <v>185</v>
      </c>
      <c r="I291" s="314" t="s">
        <v>43</v>
      </c>
      <c r="J291" s="314" t="s">
        <v>43</v>
      </c>
      <c r="K291" s="314" t="s">
        <v>44</v>
      </c>
      <c r="L291" s="315">
        <v>2008</v>
      </c>
      <c r="M291" s="312" t="s">
        <v>43</v>
      </c>
      <c r="N291" s="312"/>
      <c r="O291" s="312" t="s">
        <v>45</v>
      </c>
      <c r="P291" s="367">
        <v>3</v>
      </c>
      <c r="Q291" s="316">
        <v>10977939</v>
      </c>
      <c r="R291" s="317"/>
      <c r="S291" s="308">
        <f>Q291/P291</f>
        <v>3659313</v>
      </c>
      <c r="T291" s="319" t="s">
        <v>1020</v>
      </c>
      <c r="U291" s="319">
        <v>3</v>
      </c>
      <c r="W291" s="276">
        <f t="shared" si="19"/>
        <v>0</v>
      </c>
    </row>
    <row r="292" spans="1:23" s="329" customFormat="1" ht="20.100000000000001" customHeight="1">
      <c r="A292" s="361"/>
      <c r="B292" s="2085">
        <v>212</v>
      </c>
      <c r="C292" s="2086"/>
      <c r="D292" s="338" t="s">
        <v>191</v>
      </c>
      <c r="E292" s="339" t="s">
        <v>163</v>
      </c>
      <c r="F292" s="340"/>
      <c r="G292" s="341" t="s">
        <v>192</v>
      </c>
      <c r="H292" s="342" t="s">
        <v>305</v>
      </c>
      <c r="I292" s="342" t="s">
        <v>43</v>
      </c>
      <c r="J292" s="342" t="s">
        <v>43</v>
      </c>
      <c r="K292" s="342" t="s">
        <v>301</v>
      </c>
      <c r="L292" s="343">
        <v>2008</v>
      </c>
      <c r="M292" s="340" t="s">
        <v>43</v>
      </c>
      <c r="N292" s="340"/>
      <c r="O292" s="340" t="s">
        <v>45</v>
      </c>
      <c r="P292" s="582">
        <v>1</v>
      </c>
      <c r="Q292" s="344">
        <v>325000</v>
      </c>
      <c r="R292" s="340"/>
      <c r="S292" s="299">
        <f t="shared" si="18"/>
        <v>325000</v>
      </c>
      <c r="T292" s="329" t="s">
        <v>1002</v>
      </c>
      <c r="U292" s="329">
        <v>2</v>
      </c>
      <c r="W292" s="276">
        <f t="shared" si="19"/>
        <v>-1</v>
      </c>
    </row>
    <row r="293" spans="1:23" s="319" customFormat="1" ht="20.100000000000001" customHeight="1">
      <c r="B293" s="2066">
        <v>213</v>
      </c>
      <c r="C293" s="2084"/>
      <c r="D293" s="310" t="s">
        <v>109</v>
      </c>
      <c r="E293" s="311" t="s">
        <v>306</v>
      </c>
      <c r="F293" s="312"/>
      <c r="G293" s="313" t="s">
        <v>111</v>
      </c>
      <c r="H293" s="317" t="s">
        <v>307</v>
      </c>
      <c r="I293" s="314" t="s">
        <v>43</v>
      </c>
      <c r="J293" s="314" t="s">
        <v>43</v>
      </c>
      <c r="K293" s="314" t="s">
        <v>44</v>
      </c>
      <c r="L293" s="315">
        <v>2008</v>
      </c>
      <c r="M293" s="312" t="s">
        <v>43</v>
      </c>
      <c r="N293" s="312"/>
      <c r="O293" s="312" t="s">
        <v>45</v>
      </c>
      <c r="P293" s="367">
        <v>3</v>
      </c>
      <c r="Q293" s="316">
        <v>33000000</v>
      </c>
      <c r="R293" s="317"/>
      <c r="S293" s="308">
        <f t="shared" si="18"/>
        <v>11000000</v>
      </c>
      <c r="T293" s="319" t="s">
        <v>1066</v>
      </c>
      <c r="U293" s="319">
        <v>3</v>
      </c>
      <c r="W293" s="276">
        <f t="shared" si="19"/>
        <v>0</v>
      </c>
    </row>
    <row r="294" spans="1:23" s="183" customFormat="1" ht="20.100000000000001" customHeight="1">
      <c r="A294" s="361"/>
      <c r="B294" s="2066">
        <v>214</v>
      </c>
      <c r="C294" s="2084"/>
      <c r="D294" s="310" t="s">
        <v>308</v>
      </c>
      <c r="E294" s="311" t="s">
        <v>47</v>
      </c>
      <c r="F294" s="312"/>
      <c r="G294" s="313" t="s">
        <v>309</v>
      </c>
      <c r="H294" s="314" t="s">
        <v>42</v>
      </c>
      <c r="I294" s="314" t="s">
        <v>43</v>
      </c>
      <c r="J294" s="314" t="s">
        <v>89</v>
      </c>
      <c r="K294" s="314" t="s">
        <v>301</v>
      </c>
      <c r="L294" s="315">
        <v>2008</v>
      </c>
      <c r="M294" s="312" t="s">
        <v>43</v>
      </c>
      <c r="N294" s="312"/>
      <c r="O294" s="312" t="s">
        <v>45</v>
      </c>
      <c r="P294" s="367">
        <v>1</v>
      </c>
      <c r="Q294" s="316">
        <v>12795000</v>
      </c>
      <c r="R294" s="202"/>
      <c r="S294" s="215">
        <f t="shared" si="18"/>
        <v>12795000</v>
      </c>
      <c r="T294" s="489" t="s">
        <v>941</v>
      </c>
      <c r="U294" s="490">
        <v>1</v>
      </c>
      <c r="W294" s="276">
        <f t="shared" si="19"/>
        <v>0</v>
      </c>
    </row>
    <row r="295" spans="1:23" s="319" customFormat="1" ht="20.100000000000001" customHeight="1">
      <c r="B295" s="2066">
        <v>215</v>
      </c>
      <c r="C295" s="2084"/>
      <c r="D295" s="310" t="s">
        <v>259</v>
      </c>
      <c r="E295" s="311" t="s">
        <v>58</v>
      </c>
      <c r="F295" s="312"/>
      <c r="G295" s="313" t="s">
        <v>260</v>
      </c>
      <c r="H295" s="314" t="s">
        <v>310</v>
      </c>
      <c r="I295" s="314" t="s">
        <v>43</v>
      </c>
      <c r="J295" s="314" t="s">
        <v>43</v>
      </c>
      <c r="K295" s="314" t="s">
        <v>44</v>
      </c>
      <c r="L295" s="315">
        <v>2008</v>
      </c>
      <c r="M295" s="312" t="s">
        <v>43</v>
      </c>
      <c r="N295" s="312"/>
      <c r="O295" s="312" t="s">
        <v>45</v>
      </c>
      <c r="P295" s="367">
        <v>1</v>
      </c>
      <c r="Q295" s="316">
        <v>2974643</v>
      </c>
      <c r="R295" s="312"/>
      <c r="S295" s="308">
        <f t="shared" si="18"/>
        <v>2974643</v>
      </c>
      <c r="T295" s="319" t="s">
        <v>1040</v>
      </c>
      <c r="U295" s="319">
        <v>1</v>
      </c>
      <c r="W295" s="276">
        <f>P295-U295</f>
        <v>0</v>
      </c>
    </row>
    <row r="296" spans="1:23" s="183" customFormat="1" ht="20.100000000000001" customHeight="1">
      <c r="A296" s="361"/>
      <c r="B296" s="2066">
        <v>216</v>
      </c>
      <c r="C296" s="2084"/>
      <c r="D296" s="310" t="s">
        <v>70</v>
      </c>
      <c r="E296" s="311" t="s">
        <v>47</v>
      </c>
      <c r="F296" s="312"/>
      <c r="G296" s="313" t="s">
        <v>71</v>
      </c>
      <c r="H296" s="314" t="s">
        <v>72</v>
      </c>
      <c r="I296" s="314" t="s">
        <v>43</v>
      </c>
      <c r="J296" s="314" t="s">
        <v>43</v>
      </c>
      <c r="K296" s="314" t="s">
        <v>44</v>
      </c>
      <c r="L296" s="315">
        <v>2009</v>
      </c>
      <c r="M296" s="312" t="s">
        <v>73</v>
      </c>
      <c r="N296" s="312"/>
      <c r="O296" s="312" t="s">
        <v>45</v>
      </c>
      <c r="P296" s="367">
        <v>1</v>
      </c>
      <c r="Q296" s="316">
        <v>4867500</v>
      </c>
      <c r="R296" s="202"/>
      <c r="S296" s="215">
        <f t="shared" si="18"/>
        <v>4867500</v>
      </c>
      <c r="T296" s="489" t="s">
        <v>967</v>
      </c>
      <c r="U296" s="490">
        <v>1</v>
      </c>
      <c r="W296" s="276">
        <f t="shared" si="19"/>
        <v>0</v>
      </c>
    </row>
    <row r="297" spans="1:23" s="319" customFormat="1" ht="20.100000000000001" customHeight="1">
      <c r="B297" s="2066">
        <v>217</v>
      </c>
      <c r="C297" s="2084"/>
      <c r="D297" s="310" t="s">
        <v>74</v>
      </c>
      <c r="E297" s="311" t="s">
        <v>75</v>
      </c>
      <c r="F297" s="312"/>
      <c r="G297" s="313" t="s">
        <v>76</v>
      </c>
      <c r="H297" s="314" t="s">
        <v>42</v>
      </c>
      <c r="I297" s="314" t="s">
        <v>43</v>
      </c>
      <c r="J297" s="314" t="s">
        <v>43</v>
      </c>
      <c r="K297" s="314" t="s">
        <v>44</v>
      </c>
      <c r="L297" s="315">
        <v>2009</v>
      </c>
      <c r="M297" s="312" t="s">
        <v>43</v>
      </c>
      <c r="N297" s="312"/>
      <c r="O297" s="312" t="s">
        <v>45</v>
      </c>
      <c r="P297" s="367">
        <v>1</v>
      </c>
      <c r="Q297" s="316">
        <v>10175000</v>
      </c>
      <c r="R297" s="312"/>
      <c r="S297" s="308">
        <f t="shared" si="18"/>
        <v>10175000</v>
      </c>
      <c r="T297" s="319" t="s">
        <v>929</v>
      </c>
      <c r="U297" s="319">
        <v>1</v>
      </c>
      <c r="W297" s="276">
        <f t="shared" si="19"/>
        <v>0</v>
      </c>
    </row>
    <row r="298" spans="1:23" s="319" customFormat="1" ht="20.100000000000001" customHeight="1">
      <c r="A298" s="361"/>
      <c r="B298" s="2066">
        <v>218</v>
      </c>
      <c r="C298" s="2084"/>
      <c r="D298" s="310" t="s">
        <v>77</v>
      </c>
      <c r="E298" s="311" t="s">
        <v>78</v>
      </c>
      <c r="F298" s="312"/>
      <c r="G298" s="313" t="s">
        <v>79</v>
      </c>
      <c r="H298" s="314" t="s">
        <v>80</v>
      </c>
      <c r="I298" s="314" t="s">
        <v>43</v>
      </c>
      <c r="J298" s="314" t="s">
        <v>81</v>
      </c>
      <c r="K298" s="314" t="s">
        <v>44</v>
      </c>
      <c r="L298" s="315">
        <v>2009</v>
      </c>
      <c r="M298" s="312" t="s">
        <v>43</v>
      </c>
      <c r="N298" s="312"/>
      <c r="O298" s="312" t="s">
        <v>45</v>
      </c>
      <c r="P298" s="367">
        <v>2</v>
      </c>
      <c r="Q298" s="316">
        <v>6600000</v>
      </c>
      <c r="R298" s="317"/>
      <c r="S298" s="308">
        <f t="shared" si="18"/>
        <v>3300000</v>
      </c>
      <c r="T298" s="489" t="s">
        <v>942</v>
      </c>
      <c r="U298" s="490">
        <v>2</v>
      </c>
      <c r="W298" s="276">
        <f t="shared" si="19"/>
        <v>0</v>
      </c>
    </row>
    <row r="299" spans="1:23" s="183" customFormat="1" ht="20.100000000000001" customHeight="1">
      <c r="A299" s="361"/>
      <c r="B299" s="2066">
        <v>219</v>
      </c>
      <c r="C299" s="2084"/>
      <c r="D299" s="310" t="s">
        <v>82</v>
      </c>
      <c r="E299" s="311" t="s">
        <v>47</v>
      </c>
      <c r="F299" s="312"/>
      <c r="G299" s="313" t="s">
        <v>83</v>
      </c>
      <c r="H299" s="317" t="s">
        <v>84</v>
      </c>
      <c r="I299" s="314" t="s">
        <v>43</v>
      </c>
      <c r="J299" s="314" t="s">
        <v>85</v>
      </c>
      <c r="K299" s="314" t="s">
        <v>44</v>
      </c>
      <c r="L299" s="315">
        <v>2009</v>
      </c>
      <c r="M299" s="312" t="s">
        <v>86</v>
      </c>
      <c r="N299" s="312"/>
      <c r="O299" s="312" t="s">
        <v>45</v>
      </c>
      <c r="P299" s="367">
        <v>1</v>
      </c>
      <c r="Q299" s="316">
        <v>7661500</v>
      </c>
      <c r="R299" s="202"/>
      <c r="S299" s="215">
        <f t="shared" si="18"/>
        <v>7661500</v>
      </c>
      <c r="T299" s="489" t="s">
        <v>963</v>
      </c>
      <c r="U299" s="490">
        <v>1</v>
      </c>
      <c r="W299" s="276">
        <f t="shared" si="19"/>
        <v>0</v>
      </c>
    </row>
    <row r="300" spans="1:23" s="670" customFormat="1" ht="20.100000000000001" customHeight="1">
      <c r="B300" s="2066">
        <v>220</v>
      </c>
      <c r="C300" s="2084"/>
      <c r="D300" s="310" t="s">
        <v>87</v>
      </c>
      <c r="E300" s="311" t="s">
        <v>40</v>
      </c>
      <c r="F300" s="312"/>
      <c r="G300" s="313" t="s">
        <v>88</v>
      </c>
      <c r="H300" s="314" t="s">
        <v>42</v>
      </c>
      <c r="I300" s="314" t="s">
        <v>43</v>
      </c>
      <c r="J300" s="314" t="s">
        <v>89</v>
      </c>
      <c r="K300" s="314" t="s">
        <v>44</v>
      </c>
      <c r="L300" s="315">
        <v>2009</v>
      </c>
      <c r="M300" s="312" t="s">
        <v>43</v>
      </c>
      <c r="N300" s="312"/>
      <c r="O300" s="312" t="s">
        <v>45</v>
      </c>
      <c r="P300" s="367">
        <v>8</v>
      </c>
      <c r="Q300" s="316">
        <v>8712000</v>
      </c>
      <c r="R300" s="317"/>
      <c r="S300" s="308">
        <f t="shared" si="18"/>
        <v>1089000</v>
      </c>
      <c r="T300" s="621" t="s">
        <v>1065</v>
      </c>
      <c r="U300" s="490">
        <v>8</v>
      </c>
      <c r="W300" s="276">
        <f t="shared" si="19"/>
        <v>0</v>
      </c>
    </row>
    <row r="301" spans="1:23" s="311" customFormat="1" ht="20.100000000000001" customHeight="1">
      <c r="A301" s="362"/>
      <c r="B301" s="2081">
        <v>221</v>
      </c>
      <c r="C301" s="2098"/>
      <c r="D301" s="310" t="s">
        <v>90</v>
      </c>
      <c r="E301" s="311" t="s">
        <v>91</v>
      </c>
      <c r="F301" s="312"/>
      <c r="G301" s="313" t="s">
        <v>92</v>
      </c>
      <c r="H301" s="634" t="s">
        <v>93</v>
      </c>
      <c r="I301" s="314" t="s">
        <v>43</v>
      </c>
      <c r="J301" s="314" t="s">
        <v>85</v>
      </c>
      <c r="K301" s="314" t="s">
        <v>44</v>
      </c>
      <c r="L301" s="315">
        <v>2009</v>
      </c>
      <c r="M301" s="312" t="s">
        <v>43</v>
      </c>
      <c r="N301" s="312"/>
      <c r="O301" s="312" t="s">
        <v>45</v>
      </c>
      <c r="P301" s="367">
        <v>19</v>
      </c>
      <c r="Q301" s="316">
        <v>7106000</v>
      </c>
      <c r="R301" s="317"/>
      <c r="S301" s="308">
        <f t="shared" si="18"/>
        <v>374000</v>
      </c>
      <c r="T301" s="621" t="s">
        <v>1003</v>
      </c>
      <c r="U301" s="490">
        <v>19</v>
      </c>
      <c r="V301" s="671"/>
      <c r="W301" s="276">
        <f t="shared" si="19"/>
        <v>0</v>
      </c>
    </row>
    <row r="302" spans="1:23" s="311" customFormat="1" ht="20.100000000000001" customHeight="1">
      <c r="A302" s="362"/>
      <c r="B302" s="2066">
        <v>222</v>
      </c>
      <c r="C302" s="2067"/>
      <c r="D302" s="310" t="s">
        <v>94</v>
      </c>
      <c r="E302" s="311" t="s">
        <v>55</v>
      </c>
      <c r="F302" s="312"/>
      <c r="G302" s="313" t="s">
        <v>95</v>
      </c>
      <c r="H302" s="634" t="s">
        <v>42</v>
      </c>
      <c r="I302" s="314" t="s">
        <v>43</v>
      </c>
      <c r="J302" s="314" t="s">
        <v>43</v>
      </c>
      <c r="K302" s="314" t="s">
        <v>44</v>
      </c>
      <c r="L302" s="315">
        <v>2009</v>
      </c>
      <c r="M302" s="312" t="s">
        <v>43</v>
      </c>
      <c r="N302" s="312"/>
      <c r="O302" s="312" t="s">
        <v>45</v>
      </c>
      <c r="P302" s="367">
        <v>2</v>
      </c>
      <c r="Q302" s="316">
        <v>1739000</v>
      </c>
      <c r="R302" s="317"/>
      <c r="S302" s="308">
        <f t="shared" si="18"/>
        <v>869500</v>
      </c>
      <c r="T302" s="489" t="s">
        <v>1011</v>
      </c>
      <c r="U302" s="490">
        <v>2</v>
      </c>
      <c r="W302" s="506">
        <f t="shared" si="19"/>
        <v>0</v>
      </c>
    </row>
    <row r="303" spans="1:23" s="196" customFormat="1" ht="20.100000000000001" customHeight="1">
      <c r="A303" s="362"/>
      <c r="B303" s="2066">
        <v>223</v>
      </c>
      <c r="C303" s="2084"/>
      <c r="D303" s="310" t="s">
        <v>96</v>
      </c>
      <c r="E303" s="311" t="s">
        <v>55</v>
      </c>
      <c r="F303" s="312"/>
      <c r="G303" s="313" t="s">
        <v>97</v>
      </c>
      <c r="H303" s="314" t="s">
        <v>42</v>
      </c>
      <c r="I303" s="314" t="s">
        <v>43</v>
      </c>
      <c r="J303" s="314" t="s">
        <v>43</v>
      </c>
      <c r="K303" s="314" t="s">
        <v>44</v>
      </c>
      <c r="L303" s="315">
        <v>2009</v>
      </c>
      <c r="M303" s="312" t="s">
        <v>43</v>
      </c>
      <c r="N303" s="312"/>
      <c r="O303" s="312" t="s">
        <v>45</v>
      </c>
      <c r="P303" s="367">
        <v>2</v>
      </c>
      <c r="Q303" s="316">
        <v>3926000</v>
      </c>
      <c r="R303" s="203"/>
      <c r="S303" s="215">
        <f>Q303/P303</f>
        <v>1963000</v>
      </c>
      <c r="T303" s="621" t="s">
        <v>952</v>
      </c>
      <c r="U303" s="490">
        <v>2</v>
      </c>
      <c r="V303" s="282"/>
      <c r="W303" s="276">
        <f>P303-U303</f>
        <v>0</v>
      </c>
    </row>
    <row r="304" spans="1:23" hidden="1">
      <c r="W304" s="276">
        <f t="shared" si="19"/>
        <v>0</v>
      </c>
    </row>
    <row r="305" spans="1:23" s="311" customFormat="1" ht="20.100000000000001" customHeight="1">
      <c r="A305" s="362"/>
      <c r="B305" s="2066">
        <v>225</v>
      </c>
      <c r="C305" s="2084"/>
      <c r="D305" s="310" t="s">
        <v>102</v>
      </c>
      <c r="E305" s="311" t="s">
        <v>103</v>
      </c>
      <c r="F305" s="312"/>
      <c r="G305" s="313" t="s">
        <v>104</v>
      </c>
      <c r="H305" s="314" t="s">
        <v>105</v>
      </c>
      <c r="I305" s="314" t="s">
        <v>43</v>
      </c>
      <c r="J305" s="314" t="s">
        <v>43</v>
      </c>
      <c r="K305" s="314" t="s">
        <v>44</v>
      </c>
      <c r="L305" s="315">
        <v>2009</v>
      </c>
      <c r="M305" s="312" t="s">
        <v>43</v>
      </c>
      <c r="N305" s="312"/>
      <c r="O305" s="312" t="s">
        <v>45</v>
      </c>
      <c r="P305" s="367">
        <v>1</v>
      </c>
      <c r="Q305" s="316">
        <v>6380000</v>
      </c>
      <c r="R305" s="317"/>
      <c r="S305" s="308">
        <f t="shared" si="18"/>
        <v>6380000</v>
      </c>
      <c r="T305" s="311" t="s">
        <v>1028</v>
      </c>
      <c r="U305" s="311">
        <v>1</v>
      </c>
      <c r="W305" s="276">
        <f t="shared" si="19"/>
        <v>0</v>
      </c>
    </row>
    <row r="306" spans="1:23" s="196" customFormat="1" ht="20.100000000000001" customHeight="1">
      <c r="A306" s="362"/>
      <c r="B306" s="2066">
        <v>226</v>
      </c>
      <c r="C306" s="2084"/>
      <c r="D306" s="310" t="s">
        <v>106</v>
      </c>
      <c r="E306" s="311" t="s">
        <v>55</v>
      </c>
      <c r="F306" s="312"/>
      <c r="G306" s="313" t="s">
        <v>107</v>
      </c>
      <c r="H306" s="317" t="s">
        <v>108</v>
      </c>
      <c r="I306" s="314" t="s">
        <v>43</v>
      </c>
      <c r="J306" s="314" t="s">
        <v>43</v>
      </c>
      <c r="K306" s="314" t="s">
        <v>44</v>
      </c>
      <c r="L306" s="315">
        <v>2009</v>
      </c>
      <c r="M306" s="312" t="s">
        <v>43</v>
      </c>
      <c r="N306" s="312"/>
      <c r="O306" s="312" t="s">
        <v>45</v>
      </c>
      <c r="P306" s="367">
        <v>2</v>
      </c>
      <c r="Q306" s="316">
        <v>4114000</v>
      </c>
      <c r="R306" s="203"/>
      <c r="S306" s="215">
        <f t="shared" si="18"/>
        <v>2057000</v>
      </c>
      <c r="T306" s="489" t="s">
        <v>969</v>
      </c>
      <c r="U306" s="490">
        <v>2</v>
      </c>
      <c r="W306" s="276">
        <f t="shared" si="19"/>
        <v>0</v>
      </c>
    </row>
    <row r="307" spans="1:23" s="311" customFormat="1" ht="20.100000000000001" customHeight="1">
      <c r="B307" s="2066">
        <v>227</v>
      </c>
      <c r="C307" s="2084"/>
      <c r="D307" s="310" t="s">
        <v>109</v>
      </c>
      <c r="E307" s="311" t="s">
        <v>110</v>
      </c>
      <c r="F307" s="312"/>
      <c r="G307" s="313" t="s">
        <v>111</v>
      </c>
      <c r="H307" s="317" t="s">
        <v>112</v>
      </c>
      <c r="I307" s="314" t="s">
        <v>43</v>
      </c>
      <c r="J307" s="314" t="s">
        <v>43</v>
      </c>
      <c r="K307" s="314" t="s">
        <v>44</v>
      </c>
      <c r="L307" s="315">
        <v>2009</v>
      </c>
      <c r="M307" s="312" t="s">
        <v>43</v>
      </c>
      <c r="N307" s="312"/>
      <c r="O307" s="312" t="s">
        <v>45</v>
      </c>
      <c r="P307" s="367">
        <v>3</v>
      </c>
      <c r="Q307" s="316">
        <v>31680000</v>
      </c>
      <c r="R307" s="317"/>
      <c r="S307" s="308">
        <f t="shared" si="18"/>
        <v>10560000</v>
      </c>
      <c r="T307" s="671" t="s">
        <v>1064</v>
      </c>
      <c r="U307" s="311">
        <v>3</v>
      </c>
      <c r="W307" s="276">
        <f t="shared" si="19"/>
        <v>0</v>
      </c>
    </row>
    <row r="308" spans="1:23" s="319" customFormat="1" ht="20.100000000000001" customHeight="1">
      <c r="B308" s="2066">
        <v>228</v>
      </c>
      <c r="C308" s="2084"/>
      <c r="D308" s="310" t="s">
        <v>113</v>
      </c>
      <c r="E308" s="311" t="s">
        <v>75</v>
      </c>
      <c r="F308" s="312"/>
      <c r="G308" s="313" t="s">
        <v>114</v>
      </c>
      <c r="H308" s="317" t="s">
        <v>115</v>
      </c>
      <c r="I308" s="314" t="s">
        <v>43</v>
      </c>
      <c r="J308" s="314" t="s">
        <v>43</v>
      </c>
      <c r="K308" s="314" t="s">
        <v>44</v>
      </c>
      <c r="L308" s="315">
        <v>2009</v>
      </c>
      <c r="M308" s="312" t="s">
        <v>43</v>
      </c>
      <c r="N308" s="312"/>
      <c r="O308" s="312" t="s">
        <v>45</v>
      </c>
      <c r="P308" s="367">
        <v>1</v>
      </c>
      <c r="Q308" s="316">
        <v>20762500</v>
      </c>
      <c r="R308" s="312"/>
      <c r="S308" s="308">
        <f t="shared" si="18"/>
        <v>20762500</v>
      </c>
      <c r="T308" s="319" t="s">
        <v>1043</v>
      </c>
      <c r="U308" s="319">
        <v>1</v>
      </c>
      <c r="W308" s="276">
        <f t="shared" si="19"/>
        <v>0</v>
      </c>
    </row>
    <row r="309" spans="1:23" s="319" customFormat="1" ht="20.100000000000001" customHeight="1">
      <c r="B309" s="2066">
        <v>229</v>
      </c>
      <c r="C309" s="2084"/>
      <c r="D309" s="310" t="s">
        <v>116</v>
      </c>
      <c r="E309" s="311" t="s">
        <v>47</v>
      </c>
      <c r="F309" s="312"/>
      <c r="G309" s="313" t="s">
        <v>117</v>
      </c>
      <c r="H309" s="314" t="s">
        <v>118</v>
      </c>
      <c r="I309" s="314" t="s">
        <v>43</v>
      </c>
      <c r="J309" s="314" t="s">
        <v>43</v>
      </c>
      <c r="K309" s="314" t="s">
        <v>44</v>
      </c>
      <c r="L309" s="315">
        <v>2009</v>
      </c>
      <c r="M309" s="312" t="s">
        <v>43</v>
      </c>
      <c r="N309" s="312"/>
      <c r="O309" s="312" t="s">
        <v>45</v>
      </c>
      <c r="P309" s="367">
        <v>1</v>
      </c>
      <c r="Q309" s="316">
        <v>1991000</v>
      </c>
      <c r="R309" s="312"/>
      <c r="S309" s="308">
        <f t="shared" si="18"/>
        <v>1991000</v>
      </c>
      <c r="T309" s="319" t="s">
        <v>1063</v>
      </c>
      <c r="U309" s="319">
        <v>1</v>
      </c>
      <c r="W309" s="276">
        <f t="shared" si="19"/>
        <v>0</v>
      </c>
    </row>
    <row r="310" spans="1:23" s="319" customFormat="1" ht="20.100000000000001" customHeight="1">
      <c r="A310" s="361"/>
      <c r="B310" s="2066">
        <v>230</v>
      </c>
      <c r="C310" s="2067"/>
      <c r="D310" s="310" t="s">
        <v>119</v>
      </c>
      <c r="E310" s="311" t="s">
        <v>47</v>
      </c>
      <c r="F310" s="312"/>
      <c r="G310" s="313" t="s">
        <v>120</v>
      </c>
      <c r="H310" s="314" t="s">
        <v>121</v>
      </c>
      <c r="I310" s="314" t="s">
        <v>43</v>
      </c>
      <c r="J310" s="314" t="s">
        <v>43</v>
      </c>
      <c r="K310" s="314" t="s">
        <v>44</v>
      </c>
      <c r="L310" s="315">
        <v>2009</v>
      </c>
      <c r="M310" s="312" t="s">
        <v>43</v>
      </c>
      <c r="N310" s="312"/>
      <c r="O310" s="312" t="s">
        <v>45</v>
      </c>
      <c r="P310" s="367">
        <v>1</v>
      </c>
      <c r="Q310" s="316">
        <v>2200000</v>
      </c>
      <c r="R310" s="312"/>
      <c r="S310" s="308">
        <f t="shared" si="18"/>
        <v>2200000</v>
      </c>
      <c r="T310" s="319" t="s">
        <v>929</v>
      </c>
      <c r="U310" s="319">
        <v>1</v>
      </c>
      <c r="W310" s="276">
        <f t="shared" si="19"/>
        <v>0</v>
      </c>
    </row>
    <row r="311" spans="1:23" s="319" customFormat="1" ht="20.100000000000001" customHeight="1">
      <c r="B311" s="2090">
        <v>231</v>
      </c>
      <c r="C311" s="2094"/>
      <c r="D311" s="380" t="s">
        <v>122</v>
      </c>
      <c r="E311" s="481" t="s">
        <v>123</v>
      </c>
      <c r="F311" s="381"/>
      <c r="G311" s="482" t="s">
        <v>124</v>
      </c>
      <c r="H311" s="483" t="s">
        <v>42</v>
      </c>
      <c r="I311" s="483" t="s">
        <v>43</v>
      </c>
      <c r="J311" s="483" t="s">
        <v>125</v>
      </c>
      <c r="K311" s="483" t="s">
        <v>44</v>
      </c>
      <c r="L311" s="484">
        <v>2009</v>
      </c>
      <c r="M311" s="381" t="s">
        <v>43</v>
      </c>
      <c r="N311" s="381"/>
      <c r="O311" s="381" t="s">
        <v>45</v>
      </c>
      <c r="P311" s="580">
        <v>8</v>
      </c>
      <c r="Q311" s="485">
        <v>4141224</v>
      </c>
      <c r="R311" s="495"/>
      <c r="S311" s="308">
        <f t="shared" si="18"/>
        <v>517653</v>
      </c>
      <c r="T311" s="319" t="s">
        <v>1040</v>
      </c>
      <c r="U311" s="319">
        <v>8</v>
      </c>
      <c r="W311" s="276">
        <f t="shared" si="19"/>
        <v>0</v>
      </c>
    </row>
    <row r="312" spans="1:23" s="196" customFormat="1" ht="20.100000000000001" customHeight="1">
      <c r="A312" s="362"/>
      <c r="B312" s="193"/>
      <c r="C312" s="193"/>
      <c r="G312" s="218"/>
      <c r="H312" s="220"/>
      <c r="I312" s="220"/>
      <c r="J312" s="220"/>
      <c r="K312" s="220"/>
      <c r="L312" s="221"/>
      <c r="P312" s="615">
        <f>SUM(P288:P311)</f>
        <v>67</v>
      </c>
      <c r="Q312" s="255">
        <f>SUM(Q288:Q311)</f>
        <v>190719306</v>
      </c>
      <c r="S312" s="282"/>
      <c r="W312" s="362"/>
    </row>
    <row r="313" spans="1:23" s="196" customFormat="1" ht="20.100000000000001" customHeight="1">
      <c r="A313" s="362"/>
      <c r="B313" s="193"/>
      <c r="C313" s="193"/>
      <c r="G313" s="218"/>
      <c r="H313" s="220"/>
      <c r="I313" s="220"/>
      <c r="J313" s="220"/>
      <c r="K313" s="220"/>
      <c r="L313" s="221"/>
      <c r="P313" s="193"/>
      <c r="Q313" s="256"/>
      <c r="S313" s="282"/>
      <c r="W313" s="362"/>
    </row>
    <row r="314" spans="1:23" s="183" customFormat="1" ht="29.25" customHeight="1">
      <c r="A314" s="361"/>
      <c r="B314" s="2075" t="s">
        <v>10</v>
      </c>
      <c r="C314" s="2075"/>
      <c r="D314" s="2075"/>
      <c r="E314" s="2075"/>
      <c r="F314" s="2075"/>
      <c r="G314" s="2075" t="s">
        <v>11</v>
      </c>
      <c r="H314" s="2075"/>
      <c r="I314" s="2075"/>
      <c r="J314" s="2075" t="s">
        <v>15</v>
      </c>
      <c r="K314" s="2075" t="s">
        <v>13</v>
      </c>
      <c r="L314" s="2075" t="s">
        <v>700</v>
      </c>
      <c r="M314" s="2075" t="s">
        <v>701</v>
      </c>
      <c r="N314" s="2075" t="s">
        <v>16</v>
      </c>
      <c r="O314" s="2075" t="s">
        <v>702</v>
      </c>
      <c r="P314" s="2075" t="s">
        <v>12</v>
      </c>
      <c r="Q314" s="2075"/>
      <c r="R314" s="2075" t="s">
        <v>17</v>
      </c>
      <c r="S314" s="215"/>
      <c r="T314" s="2071" t="s">
        <v>1022</v>
      </c>
      <c r="U314" s="2071" t="s">
        <v>1023</v>
      </c>
      <c r="V314" s="2071" t="s">
        <v>732</v>
      </c>
      <c r="W314" s="2072" t="s">
        <v>1025</v>
      </c>
    </row>
    <row r="315" spans="1:23" s="183" customFormat="1" ht="29.25" customHeight="1">
      <c r="A315" s="361"/>
      <c r="B315" s="2075" t="s">
        <v>18</v>
      </c>
      <c r="C315" s="2075"/>
      <c r="D315" s="2075" t="s">
        <v>19</v>
      </c>
      <c r="E315" s="2075" t="s">
        <v>20</v>
      </c>
      <c r="F315" s="2075"/>
      <c r="G315" s="2075" t="s">
        <v>21</v>
      </c>
      <c r="H315" s="2075" t="s">
        <v>14</v>
      </c>
      <c r="I315" s="2075" t="s">
        <v>505</v>
      </c>
      <c r="J315" s="2075"/>
      <c r="K315" s="2075"/>
      <c r="L315" s="2075"/>
      <c r="M315" s="2075"/>
      <c r="N315" s="2075"/>
      <c r="O315" s="2075"/>
      <c r="P315" s="2075"/>
      <c r="Q315" s="2075"/>
      <c r="R315" s="2075"/>
      <c r="S315" s="215"/>
      <c r="T315" s="2071"/>
      <c r="U315" s="2071"/>
      <c r="V315" s="2071"/>
      <c r="W315" s="2073"/>
    </row>
    <row r="316" spans="1:23" s="183" customFormat="1" ht="29.25" customHeight="1">
      <c r="A316" s="361"/>
      <c r="B316" s="2075"/>
      <c r="C316" s="2075"/>
      <c r="D316" s="2075"/>
      <c r="E316" s="2075"/>
      <c r="F316" s="2075"/>
      <c r="G316" s="2075"/>
      <c r="H316" s="2075"/>
      <c r="I316" s="2075"/>
      <c r="J316" s="2075"/>
      <c r="K316" s="2075"/>
      <c r="L316" s="2075"/>
      <c r="M316" s="2075"/>
      <c r="N316" s="2075"/>
      <c r="O316" s="2075"/>
      <c r="P316" s="530" t="s">
        <v>22</v>
      </c>
      <c r="Q316" s="597" t="s">
        <v>23</v>
      </c>
      <c r="R316" s="2075"/>
      <c r="S316" s="215"/>
      <c r="T316" s="2071"/>
      <c r="U316" s="2071"/>
      <c r="V316" s="2071"/>
      <c r="W316" s="2074"/>
    </row>
    <row r="317" spans="1:23" s="183" customFormat="1" ht="20.100000000000001" customHeight="1">
      <c r="A317" s="361"/>
      <c r="B317" s="2076" t="s">
        <v>24</v>
      </c>
      <c r="C317" s="2077"/>
      <c r="D317" s="598" t="s">
        <v>25</v>
      </c>
      <c r="E317" s="2076" t="s">
        <v>26</v>
      </c>
      <c r="F317" s="2077"/>
      <c r="G317" s="73" t="s">
        <v>27</v>
      </c>
      <c r="H317" s="73" t="s">
        <v>28</v>
      </c>
      <c r="I317" s="73" t="s">
        <v>29</v>
      </c>
      <c r="J317" s="73" t="s">
        <v>30</v>
      </c>
      <c r="K317" s="73" t="s">
        <v>31</v>
      </c>
      <c r="L317" s="73" t="s">
        <v>32</v>
      </c>
      <c r="M317" s="73" t="s">
        <v>33</v>
      </c>
      <c r="N317" s="73" t="s">
        <v>34</v>
      </c>
      <c r="O317" s="73" t="s">
        <v>35</v>
      </c>
      <c r="P317" s="73" t="s">
        <v>36</v>
      </c>
      <c r="Q317" s="89" t="s">
        <v>37</v>
      </c>
      <c r="R317" s="73" t="s">
        <v>38</v>
      </c>
      <c r="S317" s="215"/>
      <c r="T317" s="365"/>
      <c r="U317" s="365"/>
      <c r="V317" s="365"/>
      <c r="W317" s="599"/>
    </row>
    <row r="318" spans="1:23" s="183" customFormat="1" ht="12.75" customHeight="1">
      <c r="A318" s="361"/>
      <c r="B318" s="2076"/>
      <c r="C318" s="2083"/>
      <c r="D318" s="2083"/>
      <c r="E318" s="2083"/>
      <c r="F318" s="2083"/>
      <c r="G318" s="2083"/>
      <c r="H318" s="2083"/>
      <c r="I318" s="2083"/>
      <c r="J318" s="2083"/>
      <c r="K318" s="2083"/>
      <c r="L318" s="2083"/>
      <c r="M318" s="2083"/>
      <c r="N318" s="2083"/>
      <c r="O318" s="2083"/>
      <c r="P318" s="2083"/>
      <c r="Q318" s="2083"/>
      <c r="R318" s="2077"/>
      <c r="S318" s="215"/>
      <c r="T318" s="600"/>
      <c r="U318" s="601"/>
      <c r="V318" s="602"/>
      <c r="W318" s="599"/>
    </row>
    <row r="319" spans="1:23" s="319" customFormat="1" ht="20.100000000000001" customHeight="1">
      <c r="B319" s="2081">
        <v>232</v>
      </c>
      <c r="C319" s="2082"/>
      <c r="D319" s="354" t="s">
        <v>122</v>
      </c>
      <c r="E319" s="468" t="s">
        <v>126</v>
      </c>
      <c r="F319" s="469"/>
      <c r="G319" s="470" t="s">
        <v>124</v>
      </c>
      <c r="H319" s="471" t="s">
        <v>42</v>
      </c>
      <c r="I319" s="471" t="s">
        <v>43</v>
      </c>
      <c r="J319" s="471" t="s">
        <v>125</v>
      </c>
      <c r="K319" s="471" t="s">
        <v>44</v>
      </c>
      <c r="L319" s="472">
        <v>2009</v>
      </c>
      <c r="M319" s="469" t="s">
        <v>43</v>
      </c>
      <c r="N319" s="469"/>
      <c r="O319" s="469" t="s">
        <v>45</v>
      </c>
      <c r="P319" s="583">
        <v>1</v>
      </c>
      <c r="Q319" s="473">
        <v>517650</v>
      </c>
      <c r="R319" s="469"/>
      <c r="S319" s="308">
        <f>Q319/P319</f>
        <v>517650</v>
      </c>
      <c r="T319" s="319" t="s">
        <v>1040</v>
      </c>
      <c r="U319" s="319">
        <v>1</v>
      </c>
      <c r="W319" s="276">
        <f>P319-U319</f>
        <v>0</v>
      </c>
    </row>
    <row r="320" spans="1:23" s="319" customFormat="1" ht="20.100000000000001" customHeight="1">
      <c r="A320" s="361"/>
      <c r="B320" s="2066">
        <v>233</v>
      </c>
      <c r="C320" s="2084"/>
      <c r="D320" s="310" t="s">
        <v>127</v>
      </c>
      <c r="E320" s="311" t="s">
        <v>47</v>
      </c>
      <c r="F320" s="312"/>
      <c r="G320" s="313" t="s">
        <v>128</v>
      </c>
      <c r="H320" s="317" t="s">
        <v>129</v>
      </c>
      <c r="I320" s="314" t="s">
        <v>43</v>
      </c>
      <c r="J320" s="314" t="s">
        <v>43</v>
      </c>
      <c r="K320" s="314" t="s">
        <v>44</v>
      </c>
      <c r="L320" s="315">
        <v>2009</v>
      </c>
      <c r="M320" s="312" t="s">
        <v>43</v>
      </c>
      <c r="N320" s="312"/>
      <c r="O320" s="312" t="s">
        <v>45</v>
      </c>
      <c r="P320" s="367">
        <v>1</v>
      </c>
      <c r="Q320" s="316">
        <v>4620000</v>
      </c>
      <c r="R320" s="312"/>
      <c r="S320" s="308">
        <f t="shared" ref="S320:S342" si="20">Q320/P320</f>
        <v>4620000</v>
      </c>
      <c r="T320" s="319" t="s">
        <v>962</v>
      </c>
      <c r="U320" s="319">
        <v>1</v>
      </c>
      <c r="W320" s="276">
        <f t="shared" ref="W320:W342" si="21">P320-U320</f>
        <v>0</v>
      </c>
    </row>
    <row r="321" spans="1:23" s="319" customFormat="1" ht="20.100000000000001" customHeight="1">
      <c r="A321" s="361"/>
      <c r="B321" s="2066">
        <v>234</v>
      </c>
      <c r="C321" s="2084"/>
      <c r="D321" s="310" t="s">
        <v>127</v>
      </c>
      <c r="E321" s="311" t="s">
        <v>130</v>
      </c>
      <c r="F321" s="312"/>
      <c r="G321" s="313" t="s">
        <v>128</v>
      </c>
      <c r="H321" s="317" t="s">
        <v>131</v>
      </c>
      <c r="I321" s="314" t="s">
        <v>43</v>
      </c>
      <c r="J321" s="314" t="s">
        <v>125</v>
      </c>
      <c r="K321" s="314" t="s">
        <v>44</v>
      </c>
      <c r="L321" s="315">
        <v>2009</v>
      </c>
      <c r="M321" s="312" t="s">
        <v>43</v>
      </c>
      <c r="N321" s="312"/>
      <c r="O321" s="312" t="s">
        <v>45</v>
      </c>
      <c r="P321" s="367">
        <v>5</v>
      </c>
      <c r="Q321" s="316">
        <v>5163690</v>
      </c>
      <c r="R321" s="317"/>
      <c r="S321" s="308">
        <f t="shared" si="20"/>
        <v>1032738</v>
      </c>
      <c r="T321" s="319" t="s">
        <v>1026</v>
      </c>
      <c r="U321" s="319">
        <v>5</v>
      </c>
      <c r="W321" s="276">
        <f t="shared" si="21"/>
        <v>0</v>
      </c>
    </row>
    <row r="322" spans="1:23" s="319" customFormat="1" ht="20.100000000000001" customHeight="1">
      <c r="A322" s="361"/>
      <c r="B322" s="2066">
        <v>235</v>
      </c>
      <c r="C322" s="2084"/>
      <c r="D322" s="310" t="s">
        <v>127</v>
      </c>
      <c r="E322" s="311" t="s">
        <v>132</v>
      </c>
      <c r="F322" s="312"/>
      <c r="G322" s="313" t="s">
        <v>128</v>
      </c>
      <c r="H322" s="317" t="s">
        <v>133</v>
      </c>
      <c r="I322" s="314" t="s">
        <v>43</v>
      </c>
      <c r="J322" s="314" t="s">
        <v>125</v>
      </c>
      <c r="K322" s="314" t="s">
        <v>44</v>
      </c>
      <c r="L322" s="315">
        <v>2009</v>
      </c>
      <c r="M322" s="312" t="s">
        <v>43</v>
      </c>
      <c r="N322" s="312"/>
      <c r="O322" s="312" t="s">
        <v>45</v>
      </c>
      <c r="P322" s="367">
        <v>5</v>
      </c>
      <c r="Q322" s="316">
        <v>5163690</v>
      </c>
      <c r="R322" s="317"/>
      <c r="S322" s="308">
        <f t="shared" si="20"/>
        <v>1032738</v>
      </c>
      <c r="T322" s="319" t="s">
        <v>1026</v>
      </c>
      <c r="U322" s="319">
        <v>5</v>
      </c>
      <c r="W322" s="276">
        <f t="shared" si="21"/>
        <v>0</v>
      </c>
    </row>
    <row r="323" spans="1:23" s="319" customFormat="1" ht="20.100000000000001" customHeight="1">
      <c r="A323" s="361"/>
      <c r="B323" s="2066">
        <v>236</v>
      </c>
      <c r="C323" s="2084"/>
      <c r="D323" s="310" t="s">
        <v>134</v>
      </c>
      <c r="E323" s="311" t="s">
        <v>47</v>
      </c>
      <c r="F323" s="312"/>
      <c r="G323" s="313" t="s">
        <v>135</v>
      </c>
      <c r="H323" s="317" t="s">
        <v>136</v>
      </c>
      <c r="I323" s="314" t="s">
        <v>43</v>
      </c>
      <c r="J323" s="314" t="s">
        <v>43</v>
      </c>
      <c r="K323" s="314" t="s">
        <v>44</v>
      </c>
      <c r="L323" s="315">
        <v>2009</v>
      </c>
      <c r="M323" s="312" t="s">
        <v>43</v>
      </c>
      <c r="N323" s="312"/>
      <c r="O323" s="312" t="s">
        <v>45</v>
      </c>
      <c r="P323" s="367">
        <v>1</v>
      </c>
      <c r="Q323" s="316">
        <v>94166</v>
      </c>
      <c r="R323" s="312"/>
      <c r="S323" s="308">
        <f t="shared" si="20"/>
        <v>94166</v>
      </c>
      <c r="T323" s="319" t="s">
        <v>1019</v>
      </c>
      <c r="U323" s="319">
        <v>1</v>
      </c>
      <c r="W323" s="276">
        <f t="shared" si="21"/>
        <v>0</v>
      </c>
    </row>
    <row r="324" spans="1:23" s="319" customFormat="1" ht="20.100000000000001" customHeight="1">
      <c r="A324" s="361"/>
      <c r="B324" s="2066">
        <v>237</v>
      </c>
      <c r="C324" s="2084"/>
      <c r="D324" s="310" t="s">
        <v>134</v>
      </c>
      <c r="E324" s="311" t="s">
        <v>75</v>
      </c>
      <c r="F324" s="312"/>
      <c r="G324" s="313" t="s">
        <v>135</v>
      </c>
      <c r="H324" s="317" t="s">
        <v>136</v>
      </c>
      <c r="I324" s="314" t="s">
        <v>43</v>
      </c>
      <c r="J324" s="314" t="s">
        <v>43</v>
      </c>
      <c r="K324" s="314" t="s">
        <v>44</v>
      </c>
      <c r="L324" s="315">
        <v>2009</v>
      </c>
      <c r="M324" s="312" t="s">
        <v>43</v>
      </c>
      <c r="N324" s="312"/>
      <c r="O324" s="312" t="s">
        <v>45</v>
      </c>
      <c r="P324" s="367">
        <v>1</v>
      </c>
      <c r="Q324" s="316">
        <v>94168</v>
      </c>
      <c r="R324" s="312"/>
      <c r="S324" s="308">
        <f t="shared" si="20"/>
        <v>94168</v>
      </c>
      <c r="T324" s="319" t="s">
        <v>1019</v>
      </c>
      <c r="U324" s="319">
        <v>1</v>
      </c>
      <c r="W324" s="276">
        <f t="shared" si="21"/>
        <v>0</v>
      </c>
    </row>
    <row r="325" spans="1:23" s="319" customFormat="1" ht="20.100000000000001" customHeight="1">
      <c r="B325" s="2066">
        <v>238</v>
      </c>
      <c r="C325" s="2084"/>
      <c r="D325" s="310" t="s">
        <v>138</v>
      </c>
      <c r="E325" s="311" t="s">
        <v>55</v>
      </c>
      <c r="F325" s="312"/>
      <c r="G325" s="313" t="s">
        <v>139</v>
      </c>
      <c r="H325" s="317" t="s">
        <v>140</v>
      </c>
      <c r="I325" s="314" t="s">
        <v>43</v>
      </c>
      <c r="J325" s="314" t="s">
        <v>141</v>
      </c>
      <c r="K325" s="314" t="s">
        <v>44</v>
      </c>
      <c r="L325" s="315">
        <v>2009</v>
      </c>
      <c r="M325" s="312" t="s">
        <v>43</v>
      </c>
      <c r="N325" s="312"/>
      <c r="O325" s="312" t="s">
        <v>45</v>
      </c>
      <c r="P325" s="367">
        <v>2</v>
      </c>
      <c r="Q325" s="316">
        <v>5724596</v>
      </c>
      <c r="R325" s="317"/>
      <c r="S325" s="308">
        <f t="shared" si="20"/>
        <v>2862298</v>
      </c>
      <c r="T325" s="319" t="s">
        <v>1079</v>
      </c>
      <c r="U325" s="319">
        <v>2</v>
      </c>
      <c r="W325" s="276">
        <f t="shared" si="21"/>
        <v>0</v>
      </c>
    </row>
    <row r="326" spans="1:23" s="319" customFormat="1" ht="20.100000000000001" customHeight="1">
      <c r="A326" s="361"/>
      <c r="B326" s="2066">
        <v>239</v>
      </c>
      <c r="C326" s="2084"/>
      <c r="D326" s="310" t="s">
        <v>142</v>
      </c>
      <c r="E326" s="311" t="s">
        <v>47</v>
      </c>
      <c r="F326" s="312"/>
      <c r="G326" s="313" t="s">
        <v>143</v>
      </c>
      <c r="H326" s="317" t="s">
        <v>144</v>
      </c>
      <c r="I326" s="314" t="s">
        <v>43</v>
      </c>
      <c r="J326" s="314" t="s">
        <v>43</v>
      </c>
      <c r="K326" s="314" t="s">
        <v>44</v>
      </c>
      <c r="L326" s="315">
        <v>2009</v>
      </c>
      <c r="M326" s="312" t="s">
        <v>43</v>
      </c>
      <c r="N326" s="312"/>
      <c r="O326" s="312" t="s">
        <v>45</v>
      </c>
      <c r="P326" s="367">
        <v>1</v>
      </c>
      <c r="Q326" s="316">
        <v>1798250</v>
      </c>
      <c r="R326" s="312"/>
      <c r="S326" s="308">
        <f t="shared" si="20"/>
        <v>1798250</v>
      </c>
      <c r="T326" s="319" t="s">
        <v>981</v>
      </c>
      <c r="U326" s="319">
        <v>1</v>
      </c>
      <c r="W326" s="276">
        <f>P326-U326</f>
        <v>0</v>
      </c>
    </row>
    <row r="327" spans="1:23" s="319" customFormat="1" ht="20.100000000000001" customHeight="1">
      <c r="B327" s="2066">
        <v>240</v>
      </c>
      <c r="C327" s="2084"/>
      <c r="D327" s="310" t="s">
        <v>145</v>
      </c>
      <c r="E327" s="311" t="s">
        <v>47</v>
      </c>
      <c r="F327" s="312"/>
      <c r="G327" s="313" t="s">
        <v>146</v>
      </c>
      <c r="H327" s="314" t="s">
        <v>147</v>
      </c>
      <c r="I327" s="314" t="s">
        <v>43</v>
      </c>
      <c r="J327" s="314" t="s">
        <v>43</v>
      </c>
      <c r="K327" s="314" t="s">
        <v>44</v>
      </c>
      <c r="L327" s="315">
        <v>2009</v>
      </c>
      <c r="M327" s="312" t="s">
        <v>43</v>
      </c>
      <c r="N327" s="312"/>
      <c r="O327" s="312" t="s">
        <v>45</v>
      </c>
      <c r="P327" s="367">
        <v>1</v>
      </c>
      <c r="Q327" s="316">
        <v>1067397</v>
      </c>
      <c r="R327" s="312"/>
      <c r="S327" s="308">
        <f t="shared" si="20"/>
        <v>1067397</v>
      </c>
      <c r="T327" s="319" t="s">
        <v>996</v>
      </c>
      <c r="U327" s="319">
        <v>1</v>
      </c>
      <c r="W327" s="276">
        <f t="shared" si="21"/>
        <v>0</v>
      </c>
    </row>
    <row r="328" spans="1:23" s="319" customFormat="1" ht="20.100000000000001" customHeight="1">
      <c r="B328" s="2066">
        <v>241</v>
      </c>
      <c r="C328" s="2084"/>
      <c r="D328" s="310" t="s">
        <v>148</v>
      </c>
      <c r="E328" s="311" t="s">
        <v>47</v>
      </c>
      <c r="F328" s="312"/>
      <c r="G328" s="313" t="s">
        <v>149</v>
      </c>
      <c r="H328" s="314" t="s">
        <v>150</v>
      </c>
      <c r="I328" s="314" t="s">
        <v>43</v>
      </c>
      <c r="J328" s="314" t="s">
        <v>43</v>
      </c>
      <c r="K328" s="314" t="s">
        <v>44</v>
      </c>
      <c r="L328" s="315">
        <v>2009</v>
      </c>
      <c r="M328" s="312" t="s">
        <v>43</v>
      </c>
      <c r="N328" s="312"/>
      <c r="O328" s="312" t="s">
        <v>45</v>
      </c>
      <c r="P328" s="367">
        <v>1</v>
      </c>
      <c r="Q328" s="316">
        <v>39378996</v>
      </c>
      <c r="R328" s="312"/>
      <c r="S328" s="308">
        <f t="shared" si="20"/>
        <v>39378996</v>
      </c>
      <c r="T328" s="319" t="s">
        <v>996</v>
      </c>
      <c r="U328" s="319">
        <v>1</v>
      </c>
      <c r="W328" s="276">
        <f t="shared" si="21"/>
        <v>0</v>
      </c>
    </row>
    <row r="329" spans="1:23" s="319" customFormat="1" ht="20.100000000000001" customHeight="1">
      <c r="B329" s="2066">
        <v>242</v>
      </c>
      <c r="C329" s="2084"/>
      <c r="D329" s="310" t="s">
        <v>151</v>
      </c>
      <c r="E329" s="311" t="s">
        <v>47</v>
      </c>
      <c r="F329" s="312"/>
      <c r="G329" s="313" t="s">
        <v>152</v>
      </c>
      <c r="H329" s="314" t="s">
        <v>42</v>
      </c>
      <c r="I329" s="314" t="s">
        <v>43</v>
      </c>
      <c r="J329" s="314" t="s">
        <v>43</v>
      </c>
      <c r="K329" s="314" t="s">
        <v>44</v>
      </c>
      <c r="L329" s="315">
        <v>2009</v>
      </c>
      <c r="M329" s="312" t="s">
        <v>153</v>
      </c>
      <c r="N329" s="312"/>
      <c r="O329" s="312" t="s">
        <v>45</v>
      </c>
      <c r="P329" s="367">
        <v>1</v>
      </c>
      <c r="Q329" s="316">
        <v>79650000</v>
      </c>
      <c r="R329" s="312"/>
      <c r="S329" s="308">
        <f t="shared" si="20"/>
        <v>79650000</v>
      </c>
      <c r="T329" s="319" t="s">
        <v>1024</v>
      </c>
      <c r="U329" s="319">
        <v>1</v>
      </c>
      <c r="W329" s="276">
        <f t="shared" si="21"/>
        <v>0</v>
      </c>
    </row>
    <row r="330" spans="1:23" s="311" customFormat="1" ht="20.100000000000001" customHeight="1">
      <c r="B330" s="2066">
        <v>243</v>
      </c>
      <c r="C330" s="2084"/>
      <c r="D330" s="310" t="s">
        <v>154</v>
      </c>
      <c r="E330" s="311" t="s">
        <v>55</v>
      </c>
      <c r="F330" s="312"/>
      <c r="G330" s="313" t="s">
        <v>155</v>
      </c>
      <c r="H330" s="317" t="s">
        <v>156</v>
      </c>
      <c r="I330" s="314" t="s">
        <v>43</v>
      </c>
      <c r="J330" s="314" t="s">
        <v>43</v>
      </c>
      <c r="K330" s="314" t="s">
        <v>44</v>
      </c>
      <c r="L330" s="315">
        <v>2010</v>
      </c>
      <c r="M330" s="312" t="s">
        <v>43</v>
      </c>
      <c r="N330" s="312"/>
      <c r="O330" s="312" t="s">
        <v>45</v>
      </c>
      <c r="P330" s="367">
        <v>2</v>
      </c>
      <c r="Q330" s="486">
        <v>12650000</v>
      </c>
      <c r="R330" s="317"/>
      <c r="S330" s="308">
        <f t="shared" si="20"/>
        <v>6325000</v>
      </c>
      <c r="T330" s="311" t="s">
        <v>1061</v>
      </c>
      <c r="U330" s="311">
        <v>2</v>
      </c>
      <c r="W330" s="323">
        <f t="shared" si="21"/>
        <v>0</v>
      </c>
    </row>
    <row r="331" spans="1:23" s="311" customFormat="1" ht="20.100000000000001" customHeight="1">
      <c r="B331" s="2066">
        <v>244</v>
      </c>
      <c r="C331" s="2084"/>
      <c r="D331" s="310" t="s">
        <v>157</v>
      </c>
      <c r="E331" s="311" t="s">
        <v>158</v>
      </c>
      <c r="F331" s="312"/>
      <c r="G331" s="313" t="s">
        <v>159</v>
      </c>
      <c r="H331" s="314" t="s">
        <v>1027</v>
      </c>
      <c r="I331" s="314" t="s">
        <v>43</v>
      </c>
      <c r="J331" s="314" t="s">
        <v>160</v>
      </c>
      <c r="K331" s="314" t="s">
        <v>44</v>
      </c>
      <c r="L331" s="315">
        <v>2010</v>
      </c>
      <c r="M331" s="312" t="s">
        <v>43</v>
      </c>
      <c r="N331" s="312"/>
      <c r="O331" s="312" t="s">
        <v>45</v>
      </c>
      <c r="P331" s="367">
        <v>6</v>
      </c>
      <c r="Q331" s="486">
        <v>16500000</v>
      </c>
      <c r="R331" s="317"/>
      <c r="S331" s="308">
        <f t="shared" si="20"/>
        <v>2750000</v>
      </c>
      <c r="T331" s="672" t="s">
        <v>1062</v>
      </c>
      <c r="U331" s="318">
        <v>6</v>
      </c>
      <c r="W331" s="276">
        <f t="shared" si="21"/>
        <v>0</v>
      </c>
    </row>
    <row r="332" spans="1:23" s="311" customFormat="1" ht="20.100000000000001" customHeight="1">
      <c r="B332" s="2066">
        <v>245</v>
      </c>
      <c r="C332" s="2084"/>
      <c r="D332" s="310" t="s">
        <v>157</v>
      </c>
      <c r="E332" s="311" t="s">
        <v>161</v>
      </c>
      <c r="F332" s="312"/>
      <c r="G332" s="313" t="s">
        <v>159</v>
      </c>
      <c r="H332" s="317" t="s">
        <v>162</v>
      </c>
      <c r="I332" s="314" t="s">
        <v>43</v>
      </c>
      <c r="J332" s="314" t="s">
        <v>160</v>
      </c>
      <c r="K332" s="314" t="s">
        <v>44</v>
      </c>
      <c r="L332" s="315">
        <v>2010</v>
      </c>
      <c r="M332" s="312" t="s">
        <v>43</v>
      </c>
      <c r="N332" s="312"/>
      <c r="O332" s="312" t="s">
        <v>45</v>
      </c>
      <c r="P332" s="367">
        <v>1</v>
      </c>
      <c r="Q332" s="486">
        <v>4427500</v>
      </c>
      <c r="R332" s="312"/>
      <c r="S332" s="308">
        <f t="shared" si="20"/>
        <v>4427500</v>
      </c>
      <c r="T332" s="311" t="s">
        <v>1043</v>
      </c>
      <c r="U332" s="311">
        <v>1</v>
      </c>
      <c r="W332" s="276">
        <f t="shared" si="21"/>
        <v>0</v>
      </c>
    </row>
    <row r="333" spans="1:23" s="311" customFormat="1" ht="20.100000000000001" customHeight="1">
      <c r="B333" s="2066">
        <v>246</v>
      </c>
      <c r="C333" s="2084"/>
      <c r="D333" s="310" t="s">
        <v>157</v>
      </c>
      <c r="E333" s="311" t="s">
        <v>163</v>
      </c>
      <c r="F333" s="312"/>
      <c r="G333" s="313" t="s">
        <v>159</v>
      </c>
      <c r="H333" s="317" t="s">
        <v>164</v>
      </c>
      <c r="I333" s="314" t="s">
        <v>43</v>
      </c>
      <c r="J333" s="314" t="s">
        <v>160</v>
      </c>
      <c r="K333" s="314" t="s">
        <v>44</v>
      </c>
      <c r="L333" s="315">
        <v>2010</v>
      </c>
      <c r="M333" s="312" t="s">
        <v>43</v>
      </c>
      <c r="N333" s="312"/>
      <c r="O333" s="312" t="s">
        <v>45</v>
      </c>
      <c r="P333" s="367">
        <v>1</v>
      </c>
      <c r="Q333" s="486">
        <v>4262500</v>
      </c>
      <c r="R333" s="312"/>
      <c r="S333" s="308">
        <f t="shared" si="20"/>
        <v>4262500</v>
      </c>
      <c r="T333" s="311" t="s">
        <v>1059</v>
      </c>
      <c r="U333" s="311">
        <v>1</v>
      </c>
      <c r="W333" s="506">
        <f t="shared" si="21"/>
        <v>0</v>
      </c>
    </row>
    <row r="334" spans="1:23" s="311" customFormat="1" ht="20.100000000000001" customHeight="1">
      <c r="B334" s="2066">
        <v>247</v>
      </c>
      <c r="C334" s="2084"/>
      <c r="D334" s="310" t="s">
        <v>157</v>
      </c>
      <c r="E334" s="311" t="s">
        <v>165</v>
      </c>
      <c r="F334" s="312"/>
      <c r="G334" s="313" t="s">
        <v>159</v>
      </c>
      <c r="H334" s="317" t="s">
        <v>166</v>
      </c>
      <c r="I334" s="314" t="s">
        <v>43</v>
      </c>
      <c r="J334" s="314" t="s">
        <v>160</v>
      </c>
      <c r="K334" s="314" t="s">
        <v>44</v>
      </c>
      <c r="L334" s="315">
        <v>2010</v>
      </c>
      <c r="M334" s="312" t="s">
        <v>43</v>
      </c>
      <c r="N334" s="312"/>
      <c r="O334" s="312" t="s">
        <v>45</v>
      </c>
      <c r="P334" s="367">
        <v>1</v>
      </c>
      <c r="Q334" s="486">
        <v>4345000</v>
      </c>
      <c r="R334" s="312"/>
      <c r="S334" s="308">
        <f>Q334/P334</f>
        <v>4345000</v>
      </c>
      <c r="T334" s="311" t="s">
        <v>1051</v>
      </c>
      <c r="U334" s="311">
        <v>1</v>
      </c>
      <c r="W334" s="276">
        <f>P334-U334</f>
        <v>0</v>
      </c>
    </row>
    <row r="335" spans="1:23" s="311" customFormat="1" ht="20.100000000000001" customHeight="1">
      <c r="B335" s="2066">
        <v>248</v>
      </c>
      <c r="C335" s="2084"/>
      <c r="D335" s="310" t="s">
        <v>278</v>
      </c>
      <c r="E335" s="311" t="s">
        <v>65</v>
      </c>
      <c r="F335" s="312"/>
      <c r="G335" s="313" t="s">
        <v>279</v>
      </c>
      <c r="H335" s="314" t="s">
        <v>42</v>
      </c>
      <c r="I335" s="314" t="s">
        <v>43</v>
      </c>
      <c r="J335" s="314" t="s">
        <v>43</v>
      </c>
      <c r="K335" s="314" t="s">
        <v>44</v>
      </c>
      <c r="L335" s="315">
        <v>2010</v>
      </c>
      <c r="M335" s="312" t="s">
        <v>43</v>
      </c>
      <c r="N335" s="312"/>
      <c r="O335" s="312" t="s">
        <v>45</v>
      </c>
      <c r="P335" s="367">
        <v>2</v>
      </c>
      <c r="Q335" s="486">
        <v>15180000</v>
      </c>
      <c r="R335" s="317"/>
      <c r="S335" s="308">
        <f t="shared" si="20"/>
        <v>7590000</v>
      </c>
      <c r="T335" s="311" t="s">
        <v>1043</v>
      </c>
      <c r="U335" s="311">
        <v>2</v>
      </c>
      <c r="W335" s="276">
        <f t="shared" si="21"/>
        <v>0</v>
      </c>
    </row>
    <row r="336" spans="1:23" s="311" customFormat="1" ht="20.100000000000001" customHeight="1">
      <c r="B336" s="2066">
        <v>249</v>
      </c>
      <c r="C336" s="2084"/>
      <c r="D336" s="310" t="s">
        <v>109</v>
      </c>
      <c r="E336" s="311" t="s">
        <v>167</v>
      </c>
      <c r="F336" s="312"/>
      <c r="G336" s="313" t="s">
        <v>111</v>
      </c>
      <c r="H336" s="317" t="s">
        <v>168</v>
      </c>
      <c r="I336" s="314" t="s">
        <v>43</v>
      </c>
      <c r="J336" s="314" t="s">
        <v>43</v>
      </c>
      <c r="K336" s="314" t="s">
        <v>44</v>
      </c>
      <c r="L336" s="315">
        <v>2010</v>
      </c>
      <c r="M336" s="312" t="s">
        <v>43</v>
      </c>
      <c r="N336" s="312"/>
      <c r="O336" s="312" t="s">
        <v>45</v>
      </c>
      <c r="P336" s="367">
        <v>3</v>
      </c>
      <c r="Q336" s="486">
        <v>32736000</v>
      </c>
      <c r="R336" s="317"/>
      <c r="S336" s="308">
        <f t="shared" si="20"/>
        <v>10912000</v>
      </c>
      <c r="T336" s="311" t="s">
        <v>1060</v>
      </c>
      <c r="U336" s="311">
        <v>3</v>
      </c>
      <c r="W336" s="276">
        <f t="shared" si="21"/>
        <v>0</v>
      </c>
    </row>
    <row r="337" spans="1:23" s="674" customFormat="1" ht="20.100000000000001" customHeight="1">
      <c r="A337" s="362"/>
      <c r="B337" s="2102">
        <v>250</v>
      </c>
      <c r="C337" s="2103"/>
      <c r="D337" s="673" t="s">
        <v>736</v>
      </c>
      <c r="E337" s="674" t="s">
        <v>47</v>
      </c>
      <c r="F337" s="675"/>
      <c r="G337" s="676" t="s">
        <v>737</v>
      </c>
      <c r="H337" s="677" t="s">
        <v>42</v>
      </c>
      <c r="I337" s="677" t="s">
        <v>43</v>
      </c>
      <c r="J337" s="677" t="s">
        <v>43</v>
      </c>
      <c r="K337" s="677" t="s">
        <v>44</v>
      </c>
      <c r="L337" s="678">
        <v>2010</v>
      </c>
      <c r="M337" s="675" t="s">
        <v>43</v>
      </c>
      <c r="N337" s="675"/>
      <c r="O337" s="675" t="s">
        <v>45</v>
      </c>
      <c r="P337" s="679">
        <v>1</v>
      </c>
      <c r="Q337" s="680">
        <v>990000</v>
      </c>
      <c r="R337" s="675"/>
      <c r="S337" s="357">
        <f t="shared" si="20"/>
        <v>990000</v>
      </c>
      <c r="W337" s="276">
        <f t="shared" si="21"/>
        <v>1</v>
      </c>
    </row>
    <row r="338" spans="1:23" s="681" customFormat="1" ht="20.100000000000001" customHeight="1">
      <c r="A338" s="361"/>
      <c r="B338" s="2102">
        <v>251</v>
      </c>
      <c r="C338" s="2103"/>
      <c r="D338" s="673" t="s">
        <v>738</v>
      </c>
      <c r="E338" s="674" t="s">
        <v>47</v>
      </c>
      <c r="F338" s="675"/>
      <c r="G338" s="676" t="s">
        <v>739</v>
      </c>
      <c r="H338" s="677" t="s">
        <v>42</v>
      </c>
      <c r="I338" s="677" t="s">
        <v>43</v>
      </c>
      <c r="J338" s="677" t="s">
        <v>43</v>
      </c>
      <c r="K338" s="677" t="s">
        <v>44</v>
      </c>
      <c r="L338" s="678">
        <v>2010</v>
      </c>
      <c r="M338" s="675" t="s">
        <v>43</v>
      </c>
      <c r="N338" s="675"/>
      <c r="O338" s="675" t="s">
        <v>45</v>
      </c>
      <c r="P338" s="679">
        <v>1</v>
      </c>
      <c r="Q338" s="680">
        <v>4908200</v>
      </c>
      <c r="R338" s="675"/>
      <c r="S338" s="357">
        <f t="shared" si="20"/>
        <v>4908200</v>
      </c>
      <c r="W338" s="276">
        <f t="shared" si="21"/>
        <v>1</v>
      </c>
    </row>
    <row r="339" spans="1:23" s="681" customFormat="1" ht="20.100000000000001" customHeight="1">
      <c r="A339" s="361"/>
      <c r="B339" s="2102">
        <v>252</v>
      </c>
      <c r="C339" s="2103"/>
      <c r="D339" s="673" t="s">
        <v>740</v>
      </c>
      <c r="E339" s="674" t="s">
        <v>55</v>
      </c>
      <c r="F339" s="675"/>
      <c r="G339" s="676" t="s">
        <v>741</v>
      </c>
      <c r="H339" s="682" t="s">
        <v>742</v>
      </c>
      <c r="I339" s="677" t="s">
        <v>43</v>
      </c>
      <c r="J339" s="677" t="s">
        <v>43</v>
      </c>
      <c r="K339" s="677" t="s">
        <v>44</v>
      </c>
      <c r="L339" s="678">
        <v>2010</v>
      </c>
      <c r="M339" s="675" t="s">
        <v>43</v>
      </c>
      <c r="N339" s="675"/>
      <c r="O339" s="675" t="s">
        <v>45</v>
      </c>
      <c r="P339" s="679">
        <v>2</v>
      </c>
      <c r="Q339" s="680">
        <v>4342800</v>
      </c>
      <c r="R339" s="682"/>
      <c r="S339" s="357">
        <f t="shared" si="20"/>
        <v>2171400</v>
      </c>
      <c r="W339" s="276">
        <f t="shared" si="21"/>
        <v>2</v>
      </c>
    </row>
    <row r="340" spans="1:23" s="681" customFormat="1" ht="20.100000000000001" customHeight="1">
      <c r="A340" s="361"/>
      <c r="B340" s="2102">
        <v>253</v>
      </c>
      <c r="C340" s="2103"/>
      <c r="D340" s="673" t="s">
        <v>740</v>
      </c>
      <c r="E340" s="674" t="s">
        <v>58</v>
      </c>
      <c r="F340" s="675"/>
      <c r="G340" s="676" t="s">
        <v>741</v>
      </c>
      <c r="H340" s="677" t="s">
        <v>743</v>
      </c>
      <c r="I340" s="677" t="s">
        <v>43</v>
      </c>
      <c r="J340" s="677" t="s">
        <v>43</v>
      </c>
      <c r="K340" s="677" t="s">
        <v>44</v>
      </c>
      <c r="L340" s="678">
        <v>2010</v>
      </c>
      <c r="M340" s="675" t="s">
        <v>43</v>
      </c>
      <c r="N340" s="675"/>
      <c r="O340" s="675" t="s">
        <v>45</v>
      </c>
      <c r="P340" s="679">
        <v>1</v>
      </c>
      <c r="Q340" s="680">
        <v>1375000</v>
      </c>
      <c r="R340" s="675"/>
      <c r="S340" s="357">
        <f t="shared" si="20"/>
        <v>1375000</v>
      </c>
      <c r="W340" s="276">
        <f t="shared" si="21"/>
        <v>1</v>
      </c>
    </row>
    <row r="341" spans="1:23" s="681" customFormat="1" ht="20.100000000000001" customHeight="1">
      <c r="A341" s="361"/>
      <c r="B341" s="2102">
        <v>254</v>
      </c>
      <c r="C341" s="2103"/>
      <c r="D341" s="673" t="s">
        <v>740</v>
      </c>
      <c r="E341" s="674" t="s">
        <v>270</v>
      </c>
      <c r="F341" s="675"/>
      <c r="G341" s="676" t="s">
        <v>741</v>
      </c>
      <c r="H341" s="682" t="s">
        <v>744</v>
      </c>
      <c r="I341" s="677" t="s">
        <v>43</v>
      </c>
      <c r="J341" s="677" t="s">
        <v>43</v>
      </c>
      <c r="K341" s="677" t="s">
        <v>44</v>
      </c>
      <c r="L341" s="678">
        <v>2010</v>
      </c>
      <c r="M341" s="675" t="s">
        <v>43</v>
      </c>
      <c r="N341" s="675"/>
      <c r="O341" s="675" t="s">
        <v>45</v>
      </c>
      <c r="P341" s="679">
        <v>1</v>
      </c>
      <c r="Q341" s="680">
        <v>5390000</v>
      </c>
      <c r="R341" s="675"/>
      <c r="S341" s="357">
        <f t="shared" si="20"/>
        <v>5390000</v>
      </c>
      <c r="W341" s="276">
        <f t="shared" si="21"/>
        <v>1</v>
      </c>
    </row>
    <row r="342" spans="1:23" s="681" customFormat="1" ht="20.100000000000001" customHeight="1">
      <c r="A342" s="361"/>
      <c r="B342" s="2104">
        <v>255</v>
      </c>
      <c r="C342" s="2105"/>
      <c r="D342" s="683" t="s">
        <v>740</v>
      </c>
      <c r="E342" s="684" t="s">
        <v>220</v>
      </c>
      <c r="F342" s="685"/>
      <c r="G342" s="686" t="s">
        <v>741</v>
      </c>
      <c r="H342" s="687" t="s">
        <v>745</v>
      </c>
      <c r="I342" s="688" t="s">
        <v>43</v>
      </c>
      <c r="J342" s="688" t="s">
        <v>43</v>
      </c>
      <c r="K342" s="688" t="s">
        <v>44</v>
      </c>
      <c r="L342" s="689">
        <v>2010</v>
      </c>
      <c r="M342" s="685" t="s">
        <v>43</v>
      </c>
      <c r="N342" s="685"/>
      <c r="O342" s="685" t="s">
        <v>45</v>
      </c>
      <c r="P342" s="690">
        <v>1</v>
      </c>
      <c r="Q342" s="691">
        <v>5390000</v>
      </c>
      <c r="R342" s="685"/>
      <c r="S342" s="357">
        <f t="shared" si="20"/>
        <v>5390000</v>
      </c>
      <c r="W342" s="276">
        <f t="shared" si="21"/>
        <v>1</v>
      </c>
    </row>
    <row r="343" spans="1:23" s="196" customFormat="1" ht="20.100000000000001" customHeight="1">
      <c r="A343" s="362"/>
      <c r="B343" s="193"/>
      <c r="C343" s="193"/>
      <c r="G343" s="218"/>
      <c r="H343" s="220"/>
      <c r="I343" s="220"/>
      <c r="J343" s="220"/>
      <c r="K343" s="220"/>
      <c r="L343" s="221"/>
      <c r="P343" s="615">
        <f>SUM(P319:P342)</f>
        <v>43</v>
      </c>
      <c r="Q343" s="255">
        <f>SUM(Q319:Q342)</f>
        <v>255769603</v>
      </c>
      <c r="S343" s="282"/>
      <c r="W343" s="362"/>
    </row>
    <row r="344" spans="1:23" s="196" customFormat="1" ht="20.100000000000001" customHeight="1">
      <c r="A344" s="362"/>
      <c r="B344" s="193"/>
      <c r="C344" s="193"/>
      <c r="G344" s="218"/>
      <c r="H344" s="220"/>
      <c r="I344" s="220"/>
      <c r="J344" s="220"/>
      <c r="K344" s="220"/>
      <c r="L344" s="221"/>
      <c r="P344" s="193"/>
      <c r="Q344" s="256"/>
      <c r="S344" s="282"/>
      <c r="W344" s="362"/>
    </row>
    <row r="345" spans="1:23" s="183" customFormat="1" ht="29.25" customHeight="1">
      <c r="A345" s="361"/>
      <c r="B345" s="2075" t="s">
        <v>10</v>
      </c>
      <c r="C345" s="2075"/>
      <c r="D345" s="2075"/>
      <c r="E345" s="2075"/>
      <c r="F345" s="2075"/>
      <c r="G345" s="2075" t="s">
        <v>11</v>
      </c>
      <c r="H345" s="2075"/>
      <c r="I345" s="2075"/>
      <c r="J345" s="2075" t="s">
        <v>15</v>
      </c>
      <c r="K345" s="2075" t="s">
        <v>13</v>
      </c>
      <c r="L345" s="2075" t="s">
        <v>700</v>
      </c>
      <c r="M345" s="2075" t="s">
        <v>701</v>
      </c>
      <c r="N345" s="2075" t="s">
        <v>16</v>
      </c>
      <c r="O345" s="2075" t="s">
        <v>702</v>
      </c>
      <c r="P345" s="2075" t="s">
        <v>12</v>
      </c>
      <c r="Q345" s="2075"/>
      <c r="R345" s="2075" t="s">
        <v>17</v>
      </c>
      <c r="S345" s="215"/>
      <c r="T345" s="2071" t="s">
        <v>1022</v>
      </c>
      <c r="U345" s="2071" t="s">
        <v>1023</v>
      </c>
      <c r="V345" s="2071" t="s">
        <v>732</v>
      </c>
      <c r="W345" s="2072" t="s">
        <v>1025</v>
      </c>
    </row>
    <row r="346" spans="1:23" s="183" customFormat="1" ht="29.25" customHeight="1">
      <c r="A346" s="361"/>
      <c r="B346" s="2075" t="s">
        <v>18</v>
      </c>
      <c r="C346" s="2075"/>
      <c r="D346" s="2075" t="s">
        <v>19</v>
      </c>
      <c r="E346" s="2075" t="s">
        <v>20</v>
      </c>
      <c r="F346" s="2075"/>
      <c r="G346" s="2075" t="s">
        <v>21</v>
      </c>
      <c r="H346" s="2075" t="s">
        <v>14</v>
      </c>
      <c r="I346" s="2075" t="s">
        <v>505</v>
      </c>
      <c r="J346" s="2075"/>
      <c r="K346" s="2075"/>
      <c r="L346" s="2075"/>
      <c r="M346" s="2075"/>
      <c r="N346" s="2075"/>
      <c r="O346" s="2075"/>
      <c r="P346" s="2075"/>
      <c r="Q346" s="2075"/>
      <c r="R346" s="2075"/>
      <c r="S346" s="215"/>
      <c r="T346" s="2071"/>
      <c r="U346" s="2071"/>
      <c r="V346" s="2071"/>
      <c r="W346" s="2073"/>
    </row>
    <row r="347" spans="1:23" s="183" customFormat="1" ht="29.25" customHeight="1">
      <c r="A347" s="361"/>
      <c r="B347" s="2075"/>
      <c r="C347" s="2075"/>
      <c r="D347" s="2075"/>
      <c r="E347" s="2075"/>
      <c r="F347" s="2075"/>
      <c r="G347" s="2075"/>
      <c r="H347" s="2075"/>
      <c r="I347" s="2075"/>
      <c r="J347" s="2075"/>
      <c r="K347" s="2075"/>
      <c r="L347" s="2075"/>
      <c r="M347" s="2075"/>
      <c r="N347" s="2075"/>
      <c r="O347" s="2075"/>
      <c r="P347" s="530" t="s">
        <v>22</v>
      </c>
      <c r="Q347" s="597" t="s">
        <v>23</v>
      </c>
      <c r="R347" s="2075"/>
      <c r="S347" s="215"/>
      <c r="T347" s="2071"/>
      <c r="U347" s="2071"/>
      <c r="V347" s="2071"/>
      <c r="W347" s="2074"/>
    </row>
    <row r="348" spans="1:23" s="183" customFormat="1" ht="20.100000000000001" customHeight="1">
      <c r="A348" s="361"/>
      <c r="B348" s="2076" t="s">
        <v>24</v>
      </c>
      <c r="C348" s="2077"/>
      <c r="D348" s="598" t="s">
        <v>25</v>
      </c>
      <c r="E348" s="2076" t="s">
        <v>26</v>
      </c>
      <c r="F348" s="2077"/>
      <c r="G348" s="73" t="s">
        <v>27</v>
      </c>
      <c r="H348" s="73" t="s">
        <v>28</v>
      </c>
      <c r="I348" s="73" t="s">
        <v>29</v>
      </c>
      <c r="J348" s="73" t="s">
        <v>30</v>
      </c>
      <c r="K348" s="73" t="s">
        <v>31</v>
      </c>
      <c r="L348" s="73" t="s">
        <v>32</v>
      </c>
      <c r="M348" s="73" t="s">
        <v>33</v>
      </c>
      <c r="N348" s="73" t="s">
        <v>34</v>
      </c>
      <c r="O348" s="73" t="s">
        <v>35</v>
      </c>
      <c r="P348" s="73" t="s">
        <v>36</v>
      </c>
      <c r="Q348" s="89" t="s">
        <v>37</v>
      </c>
      <c r="R348" s="73" t="s">
        <v>38</v>
      </c>
      <c r="S348" s="215"/>
      <c r="T348" s="365"/>
      <c r="U348" s="365"/>
      <c r="V348" s="365"/>
      <c r="W348" s="599"/>
    </row>
    <row r="349" spans="1:23" s="183" customFormat="1" ht="12.75" customHeight="1">
      <c r="A349" s="361"/>
      <c r="B349" s="2106"/>
      <c r="C349" s="2107"/>
      <c r="D349" s="2083"/>
      <c r="E349" s="2083"/>
      <c r="F349" s="2083"/>
      <c r="G349" s="2083"/>
      <c r="H349" s="2083"/>
      <c r="I349" s="2083"/>
      <c r="J349" s="2083"/>
      <c r="K349" s="2083"/>
      <c r="L349" s="2083"/>
      <c r="M349" s="2083"/>
      <c r="N349" s="2083"/>
      <c r="O349" s="2083"/>
      <c r="P349" s="2083"/>
      <c r="Q349" s="2083"/>
      <c r="R349" s="2077"/>
      <c r="S349" s="215"/>
      <c r="T349" s="600"/>
      <c r="U349" s="601"/>
      <c r="V349" s="602"/>
      <c r="W349" s="599"/>
    </row>
    <row r="350" spans="1:23" s="681" customFormat="1" ht="20.100000000000001" customHeight="1">
      <c r="A350" s="361"/>
      <c r="B350" s="2108">
        <v>256</v>
      </c>
      <c r="C350" s="2109"/>
      <c r="D350" s="692" t="s">
        <v>746</v>
      </c>
      <c r="E350" s="693" t="s">
        <v>55</v>
      </c>
      <c r="F350" s="692"/>
      <c r="G350" s="694" t="s">
        <v>747</v>
      </c>
      <c r="H350" s="695" t="s">
        <v>42</v>
      </c>
      <c r="I350" s="695" t="s">
        <v>43</v>
      </c>
      <c r="J350" s="695" t="s">
        <v>43</v>
      </c>
      <c r="K350" s="695" t="s">
        <v>44</v>
      </c>
      <c r="L350" s="696">
        <v>2010</v>
      </c>
      <c r="M350" s="692" t="s">
        <v>43</v>
      </c>
      <c r="N350" s="692"/>
      <c r="O350" s="692" t="s">
        <v>45</v>
      </c>
      <c r="P350" s="697">
        <v>2</v>
      </c>
      <c r="Q350" s="698">
        <v>4840000</v>
      </c>
      <c r="R350" s="699"/>
      <c r="S350" s="357">
        <f>Q350/P350</f>
        <v>2420000</v>
      </c>
      <c r="W350" s="276">
        <f>P350-U350</f>
        <v>2</v>
      </c>
    </row>
    <row r="351" spans="1:23" s="319" customFormat="1" ht="20.100000000000001" customHeight="1">
      <c r="B351" s="2066">
        <v>257</v>
      </c>
      <c r="C351" s="2067"/>
      <c r="D351" s="312" t="s">
        <v>51</v>
      </c>
      <c r="E351" s="311" t="s">
        <v>171</v>
      </c>
      <c r="F351" s="312"/>
      <c r="G351" s="313" t="s">
        <v>53</v>
      </c>
      <c r="H351" s="314" t="s">
        <v>172</v>
      </c>
      <c r="I351" s="314" t="s">
        <v>43</v>
      </c>
      <c r="J351" s="314" t="s">
        <v>43</v>
      </c>
      <c r="K351" s="314" t="s">
        <v>44</v>
      </c>
      <c r="L351" s="315">
        <v>2010</v>
      </c>
      <c r="M351" s="312" t="s">
        <v>43</v>
      </c>
      <c r="N351" s="312"/>
      <c r="O351" s="312" t="s">
        <v>45</v>
      </c>
      <c r="P351" s="367">
        <v>9</v>
      </c>
      <c r="Q351" s="316">
        <v>15406875</v>
      </c>
      <c r="R351" s="317"/>
      <c r="S351" s="308">
        <f t="shared" ref="S351:S370" si="22">Q351/P351</f>
        <v>1711875</v>
      </c>
      <c r="T351" s="319" t="s">
        <v>1058</v>
      </c>
      <c r="U351" s="319">
        <v>9</v>
      </c>
      <c r="W351" s="276">
        <f t="shared" ref="W351:W370" si="23">P351-U351</f>
        <v>0</v>
      </c>
    </row>
    <row r="352" spans="1:23" s="319" customFormat="1" ht="20.100000000000001" customHeight="1">
      <c r="A352" s="361"/>
      <c r="B352" s="2066">
        <v>258</v>
      </c>
      <c r="C352" s="2067"/>
      <c r="D352" s="312" t="s">
        <v>173</v>
      </c>
      <c r="E352" s="311" t="s">
        <v>78</v>
      </c>
      <c r="F352" s="312"/>
      <c r="G352" s="313" t="s">
        <v>174</v>
      </c>
      <c r="H352" s="314" t="s">
        <v>42</v>
      </c>
      <c r="I352" s="314" t="s">
        <v>43</v>
      </c>
      <c r="J352" s="314" t="s">
        <v>43</v>
      </c>
      <c r="K352" s="314" t="s">
        <v>44</v>
      </c>
      <c r="L352" s="315">
        <v>2010</v>
      </c>
      <c r="M352" s="312" t="s">
        <v>43</v>
      </c>
      <c r="N352" s="312"/>
      <c r="O352" s="312" t="s">
        <v>45</v>
      </c>
      <c r="P352" s="367">
        <v>3</v>
      </c>
      <c r="Q352" s="316">
        <v>4785000</v>
      </c>
      <c r="R352" s="317"/>
      <c r="S352" s="308">
        <f t="shared" si="22"/>
        <v>1595000</v>
      </c>
      <c r="T352" s="319" t="s">
        <v>1029</v>
      </c>
      <c r="U352" s="319">
        <v>3</v>
      </c>
      <c r="W352" s="276">
        <f t="shared" si="23"/>
        <v>0</v>
      </c>
    </row>
    <row r="353" spans="1:23" s="319" customFormat="1" ht="20.100000000000001" customHeight="1">
      <c r="B353" s="2066">
        <v>259</v>
      </c>
      <c r="C353" s="2067"/>
      <c r="D353" s="312" t="s">
        <v>175</v>
      </c>
      <c r="E353" s="311" t="s">
        <v>58</v>
      </c>
      <c r="F353" s="312"/>
      <c r="G353" s="313" t="s">
        <v>176</v>
      </c>
      <c r="H353" s="317" t="s">
        <v>177</v>
      </c>
      <c r="I353" s="314" t="s">
        <v>43</v>
      </c>
      <c r="J353" s="314" t="s">
        <v>43</v>
      </c>
      <c r="K353" s="314" t="s">
        <v>44</v>
      </c>
      <c r="L353" s="315">
        <v>2010</v>
      </c>
      <c r="M353" s="312" t="s">
        <v>43</v>
      </c>
      <c r="N353" s="312"/>
      <c r="O353" s="312" t="s">
        <v>45</v>
      </c>
      <c r="P353" s="367">
        <v>1</v>
      </c>
      <c r="Q353" s="316">
        <v>82500000</v>
      </c>
      <c r="R353" s="312"/>
      <c r="S353" s="308">
        <f t="shared" si="22"/>
        <v>82500000</v>
      </c>
      <c r="T353" s="319" t="s">
        <v>1040</v>
      </c>
      <c r="U353" s="319">
        <v>1</v>
      </c>
      <c r="W353" s="276">
        <f t="shared" si="23"/>
        <v>0</v>
      </c>
    </row>
    <row r="354" spans="1:23" s="319" customFormat="1" ht="20.100000000000001" customHeight="1">
      <c r="B354" s="2066">
        <v>260</v>
      </c>
      <c r="C354" s="2067"/>
      <c r="D354" s="312" t="s">
        <v>178</v>
      </c>
      <c r="E354" s="311" t="s">
        <v>47</v>
      </c>
      <c r="F354" s="312"/>
      <c r="G354" s="313" t="s">
        <v>179</v>
      </c>
      <c r="H354" s="314" t="s">
        <v>180</v>
      </c>
      <c r="I354" s="314" t="s">
        <v>43</v>
      </c>
      <c r="J354" s="314" t="s">
        <v>43</v>
      </c>
      <c r="K354" s="314" t="s">
        <v>44</v>
      </c>
      <c r="L354" s="315">
        <v>2010</v>
      </c>
      <c r="M354" s="312" t="s">
        <v>43</v>
      </c>
      <c r="N354" s="312"/>
      <c r="O354" s="312" t="s">
        <v>45</v>
      </c>
      <c r="P354" s="367">
        <v>1</v>
      </c>
      <c r="Q354" s="316">
        <v>3850000</v>
      </c>
      <c r="R354" s="312"/>
      <c r="S354" s="308">
        <f t="shared" si="22"/>
        <v>3850000</v>
      </c>
      <c r="T354" s="319" t="s">
        <v>1024</v>
      </c>
      <c r="U354" s="319">
        <v>1</v>
      </c>
      <c r="W354" s="276">
        <f t="shared" si="23"/>
        <v>0</v>
      </c>
    </row>
    <row r="355" spans="1:23" s="371" customFormat="1" ht="20.100000000000001" customHeight="1">
      <c r="B355" s="2088">
        <v>261</v>
      </c>
      <c r="C355" s="2089"/>
      <c r="D355" s="606" t="s">
        <v>748</v>
      </c>
      <c r="E355" s="605" t="s">
        <v>52</v>
      </c>
      <c r="F355" s="606"/>
      <c r="G355" s="607" t="s">
        <v>749</v>
      </c>
      <c r="H355" s="608" t="s">
        <v>42</v>
      </c>
      <c r="I355" s="608" t="s">
        <v>43</v>
      </c>
      <c r="J355" s="608" t="s">
        <v>43</v>
      </c>
      <c r="K355" s="608" t="s">
        <v>44</v>
      </c>
      <c r="L355" s="618">
        <v>2010</v>
      </c>
      <c r="M355" s="606" t="s">
        <v>43</v>
      </c>
      <c r="N355" s="606"/>
      <c r="O355" s="606" t="s">
        <v>45</v>
      </c>
      <c r="P355" s="581">
        <v>4</v>
      </c>
      <c r="Q355" s="610">
        <v>6556000</v>
      </c>
      <c r="R355" s="611"/>
      <c r="S355" s="372">
        <f t="shared" si="22"/>
        <v>1639000</v>
      </c>
      <c r="W355" s="276">
        <f t="shared" si="23"/>
        <v>4</v>
      </c>
    </row>
    <row r="356" spans="1:23" s="319" customFormat="1" ht="20.100000000000001" customHeight="1">
      <c r="B356" s="2066">
        <v>262</v>
      </c>
      <c r="C356" s="2067"/>
      <c r="D356" s="312" t="s">
        <v>181</v>
      </c>
      <c r="E356" s="311" t="s">
        <v>47</v>
      </c>
      <c r="F356" s="312"/>
      <c r="G356" s="313" t="s">
        <v>182</v>
      </c>
      <c r="H356" s="314" t="s">
        <v>42</v>
      </c>
      <c r="I356" s="314" t="s">
        <v>43</v>
      </c>
      <c r="J356" s="314" t="s">
        <v>43</v>
      </c>
      <c r="K356" s="314" t="s">
        <v>44</v>
      </c>
      <c r="L356" s="315">
        <v>2010</v>
      </c>
      <c r="M356" s="312" t="s">
        <v>43</v>
      </c>
      <c r="N356" s="312"/>
      <c r="O356" s="312" t="s">
        <v>45</v>
      </c>
      <c r="P356" s="367">
        <v>1</v>
      </c>
      <c r="Q356" s="316">
        <v>106571740</v>
      </c>
      <c r="R356" s="312"/>
      <c r="S356" s="308">
        <f t="shared" si="22"/>
        <v>106571740</v>
      </c>
      <c r="T356" s="319" t="s">
        <v>1057</v>
      </c>
      <c r="U356" s="319">
        <v>1</v>
      </c>
      <c r="W356" s="276">
        <f t="shared" si="23"/>
        <v>0</v>
      </c>
    </row>
    <row r="357" spans="1:23" s="183" customFormat="1" ht="20.100000000000001" customHeight="1">
      <c r="A357" s="361"/>
      <c r="B357" s="2066">
        <v>263</v>
      </c>
      <c r="C357" s="2067"/>
      <c r="D357" s="312" t="s">
        <v>154</v>
      </c>
      <c r="E357" s="311" t="s">
        <v>55</v>
      </c>
      <c r="F357" s="312"/>
      <c r="G357" s="313" t="s">
        <v>104</v>
      </c>
      <c r="H357" s="317" t="s">
        <v>604</v>
      </c>
      <c r="I357" s="314" t="s">
        <v>43</v>
      </c>
      <c r="J357" s="314" t="s">
        <v>43</v>
      </c>
      <c r="K357" s="314" t="s">
        <v>44</v>
      </c>
      <c r="L357" s="315">
        <v>2011</v>
      </c>
      <c r="M357" s="312" t="s">
        <v>43</v>
      </c>
      <c r="N357" s="312"/>
      <c r="O357" s="312" t="s">
        <v>45</v>
      </c>
      <c r="P357" s="367">
        <v>1</v>
      </c>
      <c r="Q357" s="486">
        <v>18865000</v>
      </c>
      <c r="R357" s="203" t="s">
        <v>838</v>
      </c>
      <c r="S357" s="215">
        <f t="shared" si="22"/>
        <v>18865000</v>
      </c>
      <c r="T357" s="489" t="s">
        <v>944</v>
      </c>
      <c r="U357" s="490">
        <v>1</v>
      </c>
      <c r="W357" s="276">
        <f>P357-U357</f>
        <v>0</v>
      </c>
    </row>
    <row r="358" spans="1:23" s="319" customFormat="1" ht="20.100000000000001" customHeight="1" thickBot="1">
      <c r="B358" s="2066">
        <v>264</v>
      </c>
      <c r="C358" s="2067"/>
      <c r="D358" s="312" t="s">
        <v>835</v>
      </c>
      <c r="E358" s="311" t="s">
        <v>55</v>
      </c>
      <c r="F358" s="312"/>
      <c r="G358" s="313" t="s">
        <v>107</v>
      </c>
      <c r="H358" s="314" t="s">
        <v>836</v>
      </c>
      <c r="I358" s="314" t="s">
        <v>43</v>
      </c>
      <c r="J358" s="314" t="s">
        <v>43</v>
      </c>
      <c r="K358" s="314" t="s">
        <v>44</v>
      </c>
      <c r="L358" s="315">
        <v>2011</v>
      </c>
      <c r="M358" s="312" t="s">
        <v>43</v>
      </c>
      <c r="N358" s="312"/>
      <c r="O358" s="312" t="s">
        <v>45</v>
      </c>
      <c r="P358" s="367">
        <v>2</v>
      </c>
      <c r="Q358" s="486">
        <v>4345000</v>
      </c>
      <c r="R358" s="317"/>
      <c r="S358" s="308">
        <f t="shared" si="22"/>
        <v>2172500</v>
      </c>
      <c r="T358" s="700" t="s">
        <v>1056</v>
      </c>
      <c r="U358" s="701">
        <v>2</v>
      </c>
      <c r="W358" s="276">
        <f t="shared" si="23"/>
        <v>0</v>
      </c>
    </row>
    <row r="359" spans="1:23" s="590" customFormat="1" ht="20.100000000000001" customHeight="1">
      <c r="A359" s="628"/>
      <c r="B359" s="2066">
        <v>265</v>
      </c>
      <c r="C359" s="2067"/>
      <c r="D359" s="312" t="s">
        <v>157</v>
      </c>
      <c r="E359" s="415" t="s">
        <v>47</v>
      </c>
      <c r="F359" s="312"/>
      <c r="G359" s="313" t="s">
        <v>50</v>
      </c>
      <c r="H359" s="314" t="s">
        <v>831</v>
      </c>
      <c r="I359" s="314" t="s">
        <v>43</v>
      </c>
      <c r="J359" s="314" t="s">
        <v>756</v>
      </c>
      <c r="K359" s="314" t="s">
        <v>44</v>
      </c>
      <c r="L359" s="315">
        <v>2011</v>
      </c>
      <c r="M359" s="312" t="s">
        <v>43</v>
      </c>
      <c r="N359" s="312"/>
      <c r="O359" s="312" t="s">
        <v>45</v>
      </c>
      <c r="P359" s="367">
        <v>1</v>
      </c>
      <c r="Q359" s="486">
        <v>9680000</v>
      </c>
      <c r="R359" s="203"/>
      <c r="S359" s="215">
        <f t="shared" si="22"/>
        <v>9680000</v>
      </c>
      <c r="T359" s="621" t="s">
        <v>968</v>
      </c>
      <c r="U359" s="622">
        <v>1</v>
      </c>
      <c r="W359" s="276">
        <f t="shared" si="23"/>
        <v>0</v>
      </c>
    </row>
    <row r="360" spans="1:23" s="329" customFormat="1" ht="20.100000000000001" customHeight="1">
      <c r="A360" s="361"/>
      <c r="B360" s="2085">
        <v>266</v>
      </c>
      <c r="C360" s="2087"/>
      <c r="D360" s="340" t="s">
        <v>318</v>
      </c>
      <c r="E360" s="339" t="s">
        <v>416</v>
      </c>
      <c r="F360" s="340"/>
      <c r="G360" s="341" t="s">
        <v>267</v>
      </c>
      <c r="H360" s="337" t="s">
        <v>294</v>
      </c>
      <c r="I360" s="342" t="s">
        <v>43</v>
      </c>
      <c r="J360" s="342" t="s">
        <v>197</v>
      </c>
      <c r="K360" s="342" t="s">
        <v>44</v>
      </c>
      <c r="L360" s="343">
        <v>2011</v>
      </c>
      <c r="M360" s="340" t="s">
        <v>43</v>
      </c>
      <c r="N360" s="340"/>
      <c r="O360" s="340" t="s">
        <v>45</v>
      </c>
      <c r="P360" s="582">
        <v>5</v>
      </c>
      <c r="Q360" s="487">
        <v>15550000</v>
      </c>
      <c r="R360" s="337"/>
      <c r="S360" s="299">
        <f t="shared" si="22"/>
        <v>3110000</v>
      </c>
      <c r="T360" s="466" t="s">
        <v>1004</v>
      </c>
      <c r="U360" s="467">
        <v>7</v>
      </c>
      <c r="W360" s="276">
        <f t="shared" si="23"/>
        <v>-2</v>
      </c>
    </row>
    <row r="361" spans="1:23" s="183" customFormat="1" ht="20.100000000000001" customHeight="1">
      <c r="A361" s="361"/>
      <c r="B361" s="2066">
        <v>267</v>
      </c>
      <c r="C361" s="2067"/>
      <c r="D361" s="312" t="s">
        <v>157</v>
      </c>
      <c r="E361" s="415" t="s">
        <v>47</v>
      </c>
      <c r="F361" s="312"/>
      <c r="G361" s="313" t="s">
        <v>829</v>
      </c>
      <c r="H361" s="314" t="s">
        <v>42</v>
      </c>
      <c r="I361" s="314" t="s">
        <v>43</v>
      </c>
      <c r="J361" s="314" t="s">
        <v>160</v>
      </c>
      <c r="K361" s="314" t="s">
        <v>44</v>
      </c>
      <c r="L361" s="315">
        <v>2011</v>
      </c>
      <c r="M361" s="312" t="s">
        <v>43</v>
      </c>
      <c r="N361" s="312"/>
      <c r="O361" s="312" t="s">
        <v>45</v>
      </c>
      <c r="P361" s="367">
        <v>1</v>
      </c>
      <c r="Q361" s="486">
        <v>53460000</v>
      </c>
      <c r="R361" s="202"/>
      <c r="S361" s="215">
        <f t="shared" si="22"/>
        <v>53460000</v>
      </c>
      <c r="T361" s="489" t="s">
        <v>945</v>
      </c>
      <c r="U361" s="490">
        <v>1</v>
      </c>
      <c r="W361" s="276">
        <f t="shared" si="23"/>
        <v>0</v>
      </c>
    </row>
    <row r="362" spans="1:23" s="319" customFormat="1" ht="20.100000000000001" customHeight="1">
      <c r="B362" s="2066">
        <v>268</v>
      </c>
      <c r="C362" s="2067"/>
      <c r="D362" s="312" t="s">
        <v>157</v>
      </c>
      <c r="E362" s="311" t="s">
        <v>52</v>
      </c>
      <c r="F362" s="312"/>
      <c r="G362" s="313" t="s">
        <v>830</v>
      </c>
      <c r="H362" s="314" t="s">
        <v>42</v>
      </c>
      <c r="I362" s="314" t="s">
        <v>43</v>
      </c>
      <c r="J362" s="314" t="s">
        <v>160</v>
      </c>
      <c r="K362" s="314" t="s">
        <v>44</v>
      </c>
      <c r="L362" s="315">
        <v>2011</v>
      </c>
      <c r="M362" s="312" t="s">
        <v>43</v>
      </c>
      <c r="N362" s="312"/>
      <c r="O362" s="312" t="s">
        <v>45</v>
      </c>
      <c r="P362" s="367">
        <v>4</v>
      </c>
      <c r="Q362" s="486">
        <v>9250000</v>
      </c>
      <c r="R362" s="317"/>
      <c r="S362" s="308">
        <f t="shared" si="22"/>
        <v>2312500</v>
      </c>
      <c r="T362" s="489" t="s">
        <v>1055</v>
      </c>
      <c r="U362" s="490">
        <v>4</v>
      </c>
      <c r="V362" s="667" t="s">
        <v>964</v>
      </c>
      <c r="W362" s="276">
        <f t="shared" si="23"/>
        <v>0</v>
      </c>
    </row>
    <row r="363" spans="1:23" s="319" customFormat="1" ht="20.100000000000001" customHeight="1">
      <c r="B363" s="2066">
        <v>269</v>
      </c>
      <c r="C363" s="2067"/>
      <c r="D363" s="312" t="s">
        <v>833</v>
      </c>
      <c r="E363" s="311" t="s">
        <v>834</v>
      </c>
      <c r="F363" s="312"/>
      <c r="G363" s="313" t="s">
        <v>114</v>
      </c>
      <c r="H363" s="314" t="s">
        <v>42</v>
      </c>
      <c r="I363" s="314" t="s">
        <v>43</v>
      </c>
      <c r="J363" s="314" t="s">
        <v>43</v>
      </c>
      <c r="K363" s="314" t="s">
        <v>44</v>
      </c>
      <c r="L363" s="315">
        <v>2011</v>
      </c>
      <c r="M363" s="312" t="s">
        <v>43</v>
      </c>
      <c r="N363" s="312"/>
      <c r="O363" s="312" t="s">
        <v>45</v>
      </c>
      <c r="P363" s="367">
        <v>4</v>
      </c>
      <c r="Q363" s="486">
        <v>56760000</v>
      </c>
      <c r="R363" s="317"/>
      <c r="S363" s="308">
        <f t="shared" si="22"/>
        <v>14190000</v>
      </c>
      <c r="T363" s="319" t="s">
        <v>1054</v>
      </c>
      <c r="U363" s="319">
        <v>4</v>
      </c>
      <c r="W363" s="276">
        <f t="shared" si="23"/>
        <v>0</v>
      </c>
    </row>
    <row r="364" spans="1:23" s="319" customFormat="1" ht="20.100000000000001" customHeight="1">
      <c r="B364" s="2066">
        <v>270</v>
      </c>
      <c r="C364" s="2067"/>
      <c r="D364" s="312" t="s">
        <v>109</v>
      </c>
      <c r="E364" s="311" t="s">
        <v>304</v>
      </c>
      <c r="F364" s="312"/>
      <c r="G364" s="313" t="s">
        <v>111</v>
      </c>
      <c r="H364" s="314" t="s">
        <v>42</v>
      </c>
      <c r="I364" s="314" t="s">
        <v>43</v>
      </c>
      <c r="J364" s="314" t="s">
        <v>43</v>
      </c>
      <c r="K364" s="314" t="s">
        <v>44</v>
      </c>
      <c r="L364" s="315">
        <v>2011</v>
      </c>
      <c r="M364" s="312" t="s">
        <v>43</v>
      </c>
      <c r="N364" s="312"/>
      <c r="O364" s="312" t="s">
        <v>45</v>
      </c>
      <c r="P364" s="367">
        <v>3</v>
      </c>
      <c r="Q364" s="486">
        <v>29040000</v>
      </c>
      <c r="R364" s="317"/>
      <c r="S364" s="308">
        <f t="shared" si="22"/>
        <v>9680000</v>
      </c>
      <c r="T364" s="319" t="s">
        <v>1053</v>
      </c>
      <c r="U364" s="319">
        <v>3</v>
      </c>
      <c r="W364" s="506">
        <f t="shared" si="23"/>
        <v>0</v>
      </c>
    </row>
    <row r="365" spans="1:23" s="183" customFormat="1" ht="20.100000000000001" customHeight="1">
      <c r="A365" s="361"/>
      <c r="B365" s="2066">
        <v>271</v>
      </c>
      <c r="C365" s="2067"/>
      <c r="D365" s="312" t="s">
        <v>554</v>
      </c>
      <c r="E365" s="311" t="s">
        <v>47</v>
      </c>
      <c r="F365" s="312"/>
      <c r="G365" s="313" t="s">
        <v>555</v>
      </c>
      <c r="H365" s="314" t="s">
        <v>837</v>
      </c>
      <c r="I365" s="312" t="s">
        <v>43</v>
      </c>
      <c r="J365" s="314" t="s">
        <v>125</v>
      </c>
      <c r="K365" s="314" t="s">
        <v>44</v>
      </c>
      <c r="L365" s="315">
        <v>2011</v>
      </c>
      <c r="M365" s="312" t="s">
        <v>43</v>
      </c>
      <c r="N365" s="312"/>
      <c r="O365" s="312" t="s">
        <v>45</v>
      </c>
      <c r="P365" s="367">
        <v>1</v>
      </c>
      <c r="Q365" s="387">
        <v>2035000</v>
      </c>
      <c r="R365" s="202"/>
      <c r="S365" s="215">
        <f>Q365/P365</f>
        <v>2035000</v>
      </c>
      <c r="T365" s="319" t="s">
        <v>974</v>
      </c>
      <c r="U365" s="319">
        <v>1</v>
      </c>
      <c r="W365" s="276">
        <f>P365-U365</f>
        <v>0</v>
      </c>
    </row>
    <row r="366" spans="1:23" s="319" customFormat="1" ht="20.100000000000001" customHeight="1">
      <c r="A366" s="361"/>
      <c r="B366" s="2066">
        <v>272</v>
      </c>
      <c r="C366" s="2067"/>
      <c r="D366" s="312" t="s">
        <v>318</v>
      </c>
      <c r="E366" s="311" t="s">
        <v>416</v>
      </c>
      <c r="F366" s="312"/>
      <c r="G366" s="313" t="s">
        <v>267</v>
      </c>
      <c r="H366" s="317" t="s">
        <v>915</v>
      </c>
      <c r="I366" s="314" t="s">
        <v>43</v>
      </c>
      <c r="J366" s="314" t="s">
        <v>197</v>
      </c>
      <c r="K366" s="314" t="s">
        <v>44</v>
      </c>
      <c r="L366" s="315">
        <v>2012</v>
      </c>
      <c r="M366" s="312" t="s">
        <v>43</v>
      </c>
      <c r="N366" s="312"/>
      <c r="O366" s="312" t="s">
        <v>45</v>
      </c>
      <c r="P366" s="367">
        <v>5</v>
      </c>
      <c r="Q366" s="486">
        <v>14822500</v>
      </c>
      <c r="R366" s="317"/>
      <c r="S366" s="308">
        <f t="shared" si="22"/>
        <v>2964500</v>
      </c>
      <c r="T366" s="489" t="s">
        <v>991</v>
      </c>
      <c r="U366" s="490">
        <v>5</v>
      </c>
      <c r="W366" s="276">
        <f t="shared" si="23"/>
        <v>0</v>
      </c>
    </row>
    <row r="367" spans="1:23" s="319" customFormat="1" ht="20.100000000000001" customHeight="1">
      <c r="A367" s="361"/>
      <c r="B367" s="2066">
        <v>273</v>
      </c>
      <c r="C367" s="2067"/>
      <c r="D367" s="312" t="s">
        <v>201</v>
      </c>
      <c r="E367" s="311" t="s">
        <v>842</v>
      </c>
      <c r="F367" s="312"/>
      <c r="G367" s="313" t="s">
        <v>843</v>
      </c>
      <c r="H367" s="314" t="s">
        <v>844</v>
      </c>
      <c r="I367" s="314" t="s">
        <v>43</v>
      </c>
      <c r="J367" s="314" t="s">
        <v>85</v>
      </c>
      <c r="K367" s="314" t="s">
        <v>44</v>
      </c>
      <c r="L367" s="315">
        <v>2012</v>
      </c>
      <c r="M367" s="312" t="s">
        <v>43</v>
      </c>
      <c r="N367" s="312"/>
      <c r="O367" s="312" t="s">
        <v>45</v>
      </c>
      <c r="P367" s="367">
        <v>4</v>
      </c>
      <c r="Q367" s="316">
        <v>19426000</v>
      </c>
      <c r="R367" s="317"/>
      <c r="S367" s="308">
        <f t="shared" si="22"/>
        <v>4856500</v>
      </c>
      <c r="T367" s="621" t="s">
        <v>1005</v>
      </c>
      <c r="U367" s="490">
        <v>4</v>
      </c>
      <c r="W367" s="276">
        <f t="shared" si="23"/>
        <v>0</v>
      </c>
    </row>
    <row r="368" spans="1:23" s="319" customFormat="1" ht="20.100000000000001" customHeight="1">
      <c r="B368" s="2066">
        <v>274</v>
      </c>
      <c r="C368" s="2067"/>
      <c r="D368" s="312" t="s">
        <v>154</v>
      </c>
      <c r="E368" s="488" t="s">
        <v>47</v>
      </c>
      <c r="F368" s="312"/>
      <c r="G368" s="313" t="s">
        <v>155</v>
      </c>
      <c r="H368" s="317" t="s">
        <v>845</v>
      </c>
      <c r="I368" s="314" t="s">
        <v>43</v>
      </c>
      <c r="J368" s="314" t="s">
        <v>85</v>
      </c>
      <c r="K368" s="314" t="s">
        <v>44</v>
      </c>
      <c r="L368" s="315">
        <v>2012</v>
      </c>
      <c r="M368" s="312" t="s">
        <v>43</v>
      </c>
      <c r="N368" s="312"/>
      <c r="O368" s="312" t="s">
        <v>45</v>
      </c>
      <c r="P368" s="367">
        <v>1</v>
      </c>
      <c r="Q368" s="486">
        <v>13997500</v>
      </c>
      <c r="R368" s="317"/>
      <c r="S368" s="308">
        <f t="shared" si="22"/>
        <v>13997500</v>
      </c>
      <c r="T368" s="319" t="s">
        <v>995</v>
      </c>
      <c r="U368" s="319">
        <v>1</v>
      </c>
      <c r="W368" s="276">
        <f t="shared" si="23"/>
        <v>0</v>
      </c>
    </row>
    <row r="369" spans="1:23" s="319" customFormat="1" ht="20.100000000000001" customHeight="1">
      <c r="B369" s="2066">
        <v>275</v>
      </c>
      <c r="C369" s="2067"/>
      <c r="D369" s="312" t="s">
        <v>839</v>
      </c>
      <c r="E369" s="488" t="s">
        <v>47</v>
      </c>
      <c r="F369" s="312"/>
      <c r="G369" s="313" t="s">
        <v>840</v>
      </c>
      <c r="H369" s="317" t="s">
        <v>847</v>
      </c>
      <c r="I369" s="314" t="s">
        <v>43</v>
      </c>
      <c r="J369" s="314" t="s">
        <v>85</v>
      </c>
      <c r="K369" s="314" t="s">
        <v>44</v>
      </c>
      <c r="L369" s="315">
        <v>2012</v>
      </c>
      <c r="M369" s="312" t="s">
        <v>43</v>
      </c>
      <c r="N369" s="312"/>
      <c r="O369" s="312" t="s">
        <v>45</v>
      </c>
      <c r="P369" s="367">
        <v>1</v>
      </c>
      <c r="Q369" s="486">
        <v>29150000</v>
      </c>
      <c r="R369" s="317"/>
      <c r="S369" s="308">
        <f t="shared" si="22"/>
        <v>29150000</v>
      </c>
      <c r="T369" s="319" t="s">
        <v>1052</v>
      </c>
      <c r="U369" s="319">
        <v>1</v>
      </c>
      <c r="W369" s="276">
        <f t="shared" si="23"/>
        <v>0</v>
      </c>
    </row>
    <row r="370" spans="1:23" s="183" customFormat="1" ht="20.100000000000001" customHeight="1">
      <c r="A370" s="361"/>
      <c r="B370" s="2066">
        <v>276</v>
      </c>
      <c r="C370" s="2067"/>
      <c r="D370" s="312" t="s">
        <v>466</v>
      </c>
      <c r="E370" s="488" t="s">
        <v>47</v>
      </c>
      <c r="F370" s="312"/>
      <c r="G370" s="313" t="s">
        <v>853</v>
      </c>
      <c r="H370" s="317" t="s">
        <v>854</v>
      </c>
      <c r="I370" s="314"/>
      <c r="J370" s="314" t="s">
        <v>85</v>
      </c>
      <c r="K370" s="314" t="s">
        <v>44</v>
      </c>
      <c r="L370" s="315">
        <v>2012</v>
      </c>
      <c r="M370" s="312"/>
      <c r="N370" s="312"/>
      <c r="O370" s="312" t="s">
        <v>45</v>
      </c>
      <c r="P370" s="367">
        <v>1</v>
      </c>
      <c r="Q370" s="486">
        <v>109800250</v>
      </c>
      <c r="R370" s="203"/>
      <c r="S370" s="215">
        <f t="shared" si="22"/>
        <v>109800250</v>
      </c>
      <c r="T370" s="489" t="s">
        <v>973</v>
      </c>
      <c r="U370" s="490">
        <v>1</v>
      </c>
      <c r="W370" s="276">
        <f t="shared" si="23"/>
        <v>0</v>
      </c>
    </row>
    <row r="371" spans="1:23" s="319" customFormat="1" ht="20.100000000000001" customHeight="1">
      <c r="B371" s="2066"/>
      <c r="C371" s="2067"/>
      <c r="D371" s="310"/>
      <c r="E371" s="311"/>
      <c r="F371" s="312"/>
      <c r="G371" s="313"/>
      <c r="H371" s="320"/>
      <c r="I371" s="321"/>
      <c r="J371" s="314"/>
      <c r="K371" s="314"/>
      <c r="L371" s="322"/>
      <c r="M371" s="310"/>
      <c r="N371" s="310"/>
      <c r="O371" s="310"/>
      <c r="P371" s="323"/>
      <c r="Q371" s="492"/>
      <c r="R371" s="320"/>
      <c r="S371" s="308"/>
      <c r="T371" s="308"/>
      <c r="W371" s="276"/>
    </row>
    <row r="372" spans="1:23" s="319" customFormat="1" ht="20.100000000000001" customHeight="1">
      <c r="B372" s="2066"/>
      <c r="C372" s="2067"/>
      <c r="D372" s="312"/>
      <c r="E372" s="415"/>
      <c r="F372" s="312"/>
      <c r="G372" s="313"/>
      <c r="H372" s="320"/>
      <c r="I372" s="321"/>
      <c r="J372" s="314"/>
      <c r="K372" s="314"/>
      <c r="L372" s="322"/>
      <c r="M372" s="310"/>
      <c r="N372" s="310"/>
      <c r="O372" s="310"/>
      <c r="P372" s="323"/>
      <c r="Q372" s="492"/>
      <c r="R372" s="320"/>
      <c r="S372" s="308"/>
      <c r="T372" s="308"/>
      <c r="W372" s="276"/>
    </row>
    <row r="373" spans="1:23" s="319" customFormat="1" ht="20.100000000000001" customHeight="1">
      <c r="B373" s="2090"/>
      <c r="C373" s="2091"/>
      <c r="D373" s="380"/>
      <c r="E373" s="431"/>
      <c r="F373" s="381"/>
      <c r="G373" s="432"/>
      <c r="H373" s="382"/>
      <c r="I373" s="383"/>
      <c r="J373" s="383"/>
      <c r="K373" s="383"/>
      <c r="L373" s="384"/>
      <c r="M373" s="380"/>
      <c r="N373" s="380"/>
      <c r="O373" s="380"/>
      <c r="P373" s="358"/>
      <c r="Q373" s="433"/>
      <c r="R373" s="382"/>
      <c r="S373" s="308"/>
      <c r="W373" s="276"/>
    </row>
    <row r="374" spans="1:23" s="183" customFormat="1" ht="20.100000000000001" customHeight="1">
      <c r="A374" s="361"/>
      <c r="B374" s="193"/>
      <c r="C374" s="193"/>
      <c r="D374" s="196"/>
      <c r="E374" s="211"/>
      <c r="F374" s="196"/>
      <c r="G374" s="218"/>
      <c r="H374" s="219"/>
      <c r="I374" s="220"/>
      <c r="J374" s="220"/>
      <c r="K374" s="220"/>
      <c r="L374" s="221"/>
      <c r="M374" s="196"/>
      <c r="N374" s="196"/>
      <c r="O374" s="206"/>
      <c r="P374" s="222">
        <f>SUM(P350:P373)</f>
        <v>55</v>
      </c>
      <c r="Q374" s="223">
        <f>SUM(Q350:Q373)</f>
        <v>610690865</v>
      </c>
      <c r="R374" s="219"/>
      <c r="S374" s="215"/>
      <c r="T374" s="215"/>
      <c r="W374" s="361"/>
    </row>
    <row r="375" spans="1:23" s="183" customFormat="1" ht="20.100000000000001" customHeight="1">
      <c r="A375" s="361"/>
      <c r="B375" s="193"/>
      <c r="C375" s="193"/>
      <c r="D375" s="196"/>
      <c r="E375" s="211"/>
      <c r="F375" s="196"/>
      <c r="G375" s="218"/>
      <c r="H375" s="219"/>
      <c r="I375" s="220"/>
      <c r="J375" s="220"/>
      <c r="K375" s="220"/>
      <c r="L375" s="221"/>
      <c r="M375" s="196"/>
      <c r="N375" s="196"/>
      <c r="O375" s="196"/>
      <c r="P375" s="193"/>
      <c r="Q375" s="224"/>
      <c r="R375" s="219"/>
      <c r="S375" s="215"/>
      <c r="W375" s="361"/>
    </row>
    <row r="376" spans="1:23" s="183" customFormat="1" ht="29.25" customHeight="1">
      <c r="A376" s="361"/>
      <c r="B376" s="2075" t="s">
        <v>10</v>
      </c>
      <c r="C376" s="2075"/>
      <c r="D376" s="2075"/>
      <c r="E376" s="2075"/>
      <c r="F376" s="2075"/>
      <c r="G376" s="2075" t="s">
        <v>11</v>
      </c>
      <c r="H376" s="2075"/>
      <c r="I376" s="2075"/>
      <c r="J376" s="2075" t="s">
        <v>15</v>
      </c>
      <c r="K376" s="2075" t="s">
        <v>13</v>
      </c>
      <c r="L376" s="2075" t="s">
        <v>700</v>
      </c>
      <c r="M376" s="2075" t="s">
        <v>701</v>
      </c>
      <c r="N376" s="2075" t="s">
        <v>16</v>
      </c>
      <c r="O376" s="2075" t="s">
        <v>702</v>
      </c>
      <c r="P376" s="2075" t="s">
        <v>12</v>
      </c>
      <c r="Q376" s="2075"/>
      <c r="R376" s="2075" t="s">
        <v>17</v>
      </c>
      <c r="S376" s="215"/>
      <c r="T376" s="2071" t="s">
        <v>1022</v>
      </c>
      <c r="U376" s="2071" t="s">
        <v>1023</v>
      </c>
      <c r="V376" s="2071" t="s">
        <v>732</v>
      </c>
      <c r="W376" s="2072" t="s">
        <v>1025</v>
      </c>
    </row>
    <row r="377" spans="1:23" s="183" customFormat="1" ht="29.25" customHeight="1">
      <c r="A377" s="361"/>
      <c r="B377" s="2075" t="s">
        <v>18</v>
      </c>
      <c r="C377" s="2075"/>
      <c r="D377" s="2075" t="s">
        <v>19</v>
      </c>
      <c r="E377" s="2075" t="s">
        <v>20</v>
      </c>
      <c r="F377" s="2075"/>
      <c r="G377" s="2075" t="s">
        <v>21</v>
      </c>
      <c r="H377" s="2075" t="s">
        <v>14</v>
      </c>
      <c r="I377" s="2075" t="s">
        <v>505</v>
      </c>
      <c r="J377" s="2075"/>
      <c r="K377" s="2075"/>
      <c r="L377" s="2075"/>
      <c r="M377" s="2075"/>
      <c r="N377" s="2075"/>
      <c r="O377" s="2075"/>
      <c r="P377" s="2075"/>
      <c r="Q377" s="2075"/>
      <c r="R377" s="2075"/>
      <c r="S377" s="215"/>
      <c r="T377" s="2071"/>
      <c r="U377" s="2071"/>
      <c r="V377" s="2071"/>
      <c r="W377" s="2073"/>
    </row>
    <row r="378" spans="1:23" s="183" customFormat="1" ht="29.25" customHeight="1">
      <c r="A378" s="361"/>
      <c r="B378" s="2075"/>
      <c r="C378" s="2075"/>
      <c r="D378" s="2075"/>
      <c r="E378" s="2075"/>
      <c r="F378" s="2075"/>
      <c r="G378" s="2075"/>
      <c r="H378" s="2075"/>
      <c r="I378" s="2075"/>
      <c r="J378" s="2075"/>
      <c r="K378" s="2075"/>
      <c r="L378" s="2075"/>
      <c r="M378" s="2075"/>
      <c r="N378" s="2075"/>
      <c r="O378" s="2075"/>
      <c r="P378" s="530" t="s">
        <v>22</v>
      </c>
      <c r="Q378" s="597" t="s">
        <v>23</v>
      </c>
      <c r="R378" s="2075"/>
      <c r="S378" s="215"/>
      <c r="T378" s="2071"/>
      <c r="U378" s="2071"/>
      <c r="V378" s="2071"/>
      <c r="W378" s="2074"/>
    </row>
    <row r="379" spans="1:23" s="183" customFormat="1" ht="20.100000000000001" customHeight="1">
      <c r="A379" s="361"/>
      <c r="B379" s="2076" t="s">
        <v>24</v>
      </c>
      <c r="C379" s="2077"/>
      <c r="D379" s="598" t="s">
        <v>25</v>
      </c>
      <c r="E379" s="2076" t="s">
        <v>26</v>
      </c>
      <c r="F379" s="2077"/>
      <c r="G379" s="73" t="s">
        <v>27</v>
      </c>
      <c r="H379" s="73" t="s">
        <v>28</v>
      </c>
      <c r="I379" s="73" t="s">
        <v>29</v>
      </c>
      <c r="J379" s="73" t="s">
        <v>30</v>
      </c>
      <c r="K379" s="73" t="s">
        <v>31</v>
      </c>
      <c r="L379" s="73" t="s">
        <v>32</v>
      </c>
      <c r="M379" s="73" t="s">
        <v>33</v>
      </c>
      <c r="N379" s="73" t="s">
        <v>34</v>
      </c>
      <c r="O379" s="73" t="s">
        <v>35</v>
      </c>
      <c r="P379" s="73" t="s">
        <v>36</v>
      </c>
      <c r="Q379" s="89" t="s">
        <v>37</v>
      </c>
      <c r="R379" s="73" t="s">
        <v>38</v>
      </c>
      <c r="S379" s="215"/>
      <c r="T379" s="365"/>
      <c r="U379" s="365"/>
      <c r="V379" s="365"/>
      <c r="W379" s="599"/>
    </row>
    <row r="380" spans="1:23" s="183" customFormat="1" ht="12.75" customHeight="1">
      <c r="A380" s="361"/>
      <c r="B380" s="2078"/>
      <c r="C380" s="2078"/>
      <c r="D380" s="2078"/>
      <c r="E380" s="2078"/>
      <c r="F380" s="2078"/>
      <c r="G380" s="2078"/>
      <c r="H380" s="2078"/>
      <c r="I380" s="2078"/>
      <c r="J380" s="2078"/>
      <c r="K380" s="2078"/>
      <c r="L380" s="2078"/>
      <c r="M380" s="2078"/>
      <c r="N380" s="2078"/>
      <c r="O380" s="2078"/>
      <c r="P380" s="2078"/>
      <c r="Q380" s="2078"/>
      <c r="R380" s="2078"/>
      <c r="S380" s="215"/>
      <c r="T380" s="600"/>
      <c r="U380" s="601"/>
      <c r="V380" s="602"/>
      <c r="W380" s="599"/>
    </row>
    <row r="381" spans="1:23" s="319" customFormat="1" ht="20.100000000000001" customHeight="1">
      <c r="B381" s="2066"/>
      <c r="C381" s="2067"/>
      <c r="D381" s="310"/>
      <c r="E381" s="311"/>
      <c r="F381" s="312"/>
      <c r="G381" s="313"/>
      <c r="H381" s="314"/>
      <c r="I381" s="321"/>
      <c r="J381" s="314"/>
      <c r="K381" s="314"/>
      <c r="L381" s="322"/>
      <c r="M381" s="310"/>
      <c r="N381" s="310"/>
      <c r="O381" s="310"/>
      <c r="P381" s="323"/>
      <c r="Q381" s="494"/>
      <c r="R381" s="317"/>
      <c r="S381" s="308"/>
      <c r="W381" s="276"/>
    </row>
    <row r="382" spans="1:23" s="319" customFormat="1" ht="20.100000000000001" customHeight="1">
      <c r="B382" s="2066"/>
      <c r="C382" s="2067"/>
      <c r="D382" s="310"/>
      <c r="E382" s="311"/>
      <c r="F382" s="312"/>
      <c r="G382" s="313"/>
      <c r="H382" s="320"/>
      <c r="I382" s="321"/>
      <c r="J382" s="314"/>
      <c r="K382" s="314"/>
      <c r="L382" s="322"/>
      <c r="M382" s="310"/>
      <c r="N382" s="310"/>
      <c r="O382" s="310"/>
      <c r="P382" s="323"/>
      <c r="Q382" s="324"/>
      <c r="R382" s="317"/>
      <c r="S382" s="308"/>
      <c r="T382" s="308"/>
      <c r="U382" s="318"/>
      <c r="W382" s="276"/>
    </row>
    <row r="383" spans="1:23" s="319" customFormat="1" ht="20.100000000000001" customHeight="1">
      <c r="B383" s="2066"/>
      <c r="C383" s="2067"/>
      <c r="D383" s="312"/>
      <c r="E383" s="311"/>
      <c r="F383" s="312"/>
      <c r="G383" s="313"/>
      <c r="H383" s="320"/>
      <c r="I383" s="321"/>
      <c r="J383" s="314"/>
      <c r="K383" s="314"/>
      <c r="L383" s="322"/>
      <c r="M383" s="310"/>
      <c r="N383" s="310"/>
      <c r="O383" s="310"/>
      <c r="P383" s="323"/>
      <c r="Q383" s="324"/>
      <c r="R383" s="320"/>
      <c r="S383" s="308"/>
      <c r="W383" s="276"/>
    </row>
    <row r="384" spans="1:23" s="319" customFormat="1" ht="20.100000000000001" customHeight="1">
      <c r="A384" s="361"/>
      <c r="B384" s="2066"/>
      <c r="C384" s="2067"/>
      <c r="D384" s="310"/>
      <c r="E384" s="311"/>
      <c r="F384" s="312"/>
      <c r="G384" s="313"/>
      <c r="H384" s="320"/>
      <c r="I384" s="321"/>
      <c r="J384" s="314"/>
      <c r="K384" s="314"/>
      <c r="L384" s="322"/>
      <c r="M384" s="310"/>
      <c r="N384" s="310"/>
      <c r="O384" s="310"/>
      <c r="P384" s="323"/>
      <c r="Q384" s="324"/>
      <c r="R384" s="320"/>
      <c r="S384" s="308"/>
      <c r="T384" s="325"/>
      <c r="U384" s="318"/>
      <c r="W384" s="276"/>
    </row>
    <row r="385" spans="1:23" s="319" customFormat="1" ht="20.100000000000001" customHeight="1">
      <c r="B385" s="2066"/>
      <c r="C385" s="2067"/>
      <c r="D385" s="310"/>
      <c r="E385" s="311"/>
      <c r="F385" s="312"/>
      <c r="G385" s="313"/>
      <c r="H385" s="321"/>
      <c r="I385" s="314"/>
      <c r="J385" s="314"/>
      <c r="K385" s="314"/>
      <c r="L385" s="322"/>
      <c r="M385" s="310"/>
      <c r="N385" s="310"/>
      <c r="O385" s="310"/>
      <c r="P385" s="323"/>
      <c r="Q385" s="324"/>
      <c r="R385" s="437"/>
      <c r="S385" s="308"/>
      <c r="T385" s="493"/>
      <c r="U385" s="318"/>
      <c r="W385" s="276"/>
    </row>
    <row r="386" spans="1:23" s="319" customFormat="1" ht="20.100000000000001" customHeight="1">
      <c r="B386" s="2066"/>
      <c r="C386" s="2067"/>
      <c r="D386" s="312"/>
      <c r="E386" s="311"/>
      <c r="F386" s="312"/>
      <c r="G386" s="313"/>
      <c r="H386" s="314"/>
      <c r="I386" s="314"/>
      <c r="J386" s="314"/>
      <c r="K386" s="314"/>
      <c r="L386" s="315"/>
      <c r="M386" s="312"/>
      <c r="N386" s="312"/>
      <c r="O386" s="312"/>
      <c r="P386" s="367"/>
      <c r="Q386" s="316"/>
      <c r="R386" s="491"/>
      <c r="S386" s="308"/>
      <c r="T386" s="489"/>
      <c r="U386" s="490"/>
      <c r="W386" s="276"/>
    </row>
    <row r="387" spans="1:23" s="319" customFormat="1" ht="20.100000000000001" customHeight="1">
      <c r="B387" s="2066"/>
      <c r="C387" s="2067"/>
      <c r="D387" s="312"/>
      <c r="E387" s="311"/>
      <c r="F387" s="312"/>
      <c r="G387" s="313"/>
      <c r="H387" s="314"/>
      <c r="I387" s="314"/>
      <c r="J387" s="314"/>
      <c r="K387" s="314"/>
      <c r="L387" s="315"/>
      <c r="M387" s="312"/>
      <c r="N387" s="312"/>
      <c r="O387" s="312"/>
      <c r="P387" s="367"/>
      <c r="Q387" s="316"/>
      <c r="R387" s="491"/>
      <c r="S387" s="308"/>
      <c r="T387" s="318"/>
      <c r="U387" s="318"/>
      <c r="W387" s="276"/>
    </row>
    <row r="388" spans="1:23" s="319" customFormat="1" ht="20.100000000000001" customHeight="1">
      <c r="B388" s="2066"/>
      <c r="C388" s="2067"/>
      <c r="D388" s="312"/>
      <c r="E388" s="415"/>
      <c r="F388" s="312"/>
      <c r="G388" s="313"/>
      <c r="H388" s="314"/>
      <c r="I388" s="314"/>
      <c r="J388" s="314"/>
      <c r="K388" s="314"/>
      <c r="L388" s="315"/>
      <c r="M388" s="312"/>
      <c r="N388" s="312"/>
      <c r="O388" s="312"/>
      <c r="P388" s="367"/>
      <c r="Q388" s="316"/>
      <c r="R388" s="491"/>
      <c r="S388" s="308"/>
      <c r="W388" s="276"/>
    </row>
    <row r="389" spans="1:23" s="319" customFormat="1" ht="20.100000000000001" customHeight="1">
      <c r="B389" s="2066"/>
      <c r="C389" s="2067"/>
      <c r="D389" s="312"/>
      <c r="E389" s="429"/>
      <c r="F389" s="311"/>
      <c r="G389" s="430"/>
      <c r="H389" s="314"/>
      <c r="I389" s="314"/>
      <c r="J389" s="314"/>
      <c r="K389" s="314"/>
      <c r="L389" s="315"/>
      <c r="M389" s="312"/>
      <c r="N389" s="312"/>
      <c r="O389" s="312"/>
      <c r="P389" s="367"/>
      <c r="Q389" s="316"/>
      <c r="R389" s="491"/>
      <c r="S389" s="308"/>
      <c r="T389" s="318"/>
      <c r="U389" s="318"/>
      <c r="W389" s="276"/>
    </row>
    <row r="390" spans="1:23" s="319" customFormat="1" ht="20.100000000000001" customHeight="1">
      <c r="B390" s="2066"/>
      <c r="C390" s="2067"/>
      <c r="D390" s="311"/>
      <c r="E390" s="429"/>
      <c r="F390" s="311"/>
      <c r="G390" s="702"/>
      <c r="H390" s="703"/>
      <c r="I390" s="703"/>
      <c r="J390" s="321"/>
      <c r="K390" s="314"/>
      <c r="L390" s="315"/>
      <c r="M390" s="310"/>
      <c r="N390" s="488"/>
      <c r="O390" s="310"/>
      <c r="P390" s="584"/>
      <c r="Q390" s="324"/>
      <c r="R390" s="704"/>
      <c r="S390" s="308"/>
      <c r="T390" s="493"/>
      <c r="U390" s="318"/>
      <c r="W390" s="276"/>
    </row>
    <row r="391" spans="1:23" s="183" customFormat="1" ht="20.100000000000001" hidden="1" customHeight="1">
      <c r="A391" s="361"/>
      <c r="B391" s="2069">
        <v>291</v>
      </c>
      <c r="C391" s="2070"/>
      <c r="D391" s="196"/>
      <c r="E391" s="227"/>
      <c r="F391" s="196"/>
      <c r="G391" s="228"/>
      <c r="H391" s="229"/>
      <c r="I391" s="229"/>
      <c r="J391" s="229"/>
      <c r="K391" s="229"/>
      <c r="L391" s="231"/>
      <c r="M391" s="197"/>
      <c r="N391" s="212"/>
      <c r="O391" s="197"/>
      <c r="P391" s="193"/>
      <c r="Q391" s="225"/>
      <c r="R391" s="219"/>
      <c r="S391" s="215" t="e">
        <f t="shared" ref="S391:S400" si="24">Q391/P391</f>
        <v>#DIV/0!</v>
      </c>
      <c r="T391" s="705"/>
      <c r="U391" s="226"/>
      <c r="W391" s="361"/>
    </row>
    <row r="392" spans="1:23" s="183" customFormat="1" ht="20.100000000000001" hidden="1" customHeight="1">
      <c r="A392" s="361"/>
      <c r="B392" s="2069">
        <v>292</v>
      </c>
      <c r="C392" s="2070"/>
      <c r="D392" s="196"/>
      <c r="E392" s="227"/>
      <c r="F392" s="196"/>
      <c r="G392" s="228"/>
      <c r="H392" s="229"/>
      <c r="I392" s="229"/>
      <c r="J392" s="229"/>
      <c r="K392" s="229"/>
      <c r="L392" s="231"/>
      <c r="M392" s="197"/>
      <c r="N392" s="212"/>
      <c r="O392" s="197"/>
      <c r="P392" s="193"/>
      <c r="Q392" s="225"/>
      <c r="R392" s="219"/>
      <c r="S392" s="215" t="e">
        <f t="shared" si="24"/>
        <v>#DIV/0!</v>
      </c>
      <c r="T392" s="196"/>
      <c r="W392" s="361"/>
    </row>
    <row r="393" spans="1:23" s="183" customFormat="1" ht="20.100000000000001" hidden="1" customHeight="1">
      <c r="A393" s="361"/>
      <c r="B393" s="2069">
        <v>293</v>
      </c>
      <c r="C393" s="2070"/>
      <c r="D393" s="196"/>
      <c r="E393" s="227"/>
      <c r="F393" s="196"/>
      <c r="G393" s="228"/>
      <c r="H393" s="229"/>
      <c r="I393" s="229"/>
      <c r="J393" s="229"/>
      <c r="K393" s="229"/>
      <c r="L393" s="231"/>
      <c r="M393" s="197"/>
      <c r="N393" s="212"/>
      <c r="O393" s="197"/>
      <c r="P393" s="193"/>
      <c r="Q393" s="225"/>
      <c r="R393" s="219"/>
      <c r="S393" s="215" t="e">
        <f t="shared" si="24"/>
        <v>#DIV/0!</v>
      </c>
      <c r="T393" s="196"/>
      <c r="W393" s="361"/>
    </row>
    <row r="394" spans="1:23" s="183" customFormat="1" ht="20.100000000000001" hidden="1" customHeight="1">
      <c r="A394" s="361"/>
      <c r="B394" s="2069">
        <v>294</v>
      </c>
      <c r="C394" s="2070"/>
      <c r="D394" s="196"/>
      <c r="E394" s="227"/>
      <c r="F394" s="196"/>
      <c r="G394" s="228"/>
      <c r="H394" s="229"/>
      <c r="I394" s="229"/>
      <c r="J394" s="229"/>
      <c r="K394" s="229"/>
      <c r="L394" s="231"/>
      <c r="M394" s="197"/>
      <c r="N394" s="212"/>
      <c r="O394" s="197"/>
      <c r="P394" s="193"/>
      <c r="Q394" s="225"/>
      <c r="R394" s="219"/>
      <c r="S394" s="215" t="e">
        <f t="shared" si="24"/>
        <v>#DIV/0!</v>
      </c>
      <c r="T394" s="196"/>
      <c r="W394" s="361"/>
    </row>
    <row r="395" spans="1:23" s="183" customFormat="1" ht="20.100000000000001" hidden="1" customHeight="1">
      <c r="A395" s="361"/>
      <c r="B395" s="2069">
        <v>295</v>
      </c>
      <c r="C395" s="2070"/>
      <c r="D395" s="196"/>
      <c r="E395" s="227"/>
      <c r="F395" s="196"/>
      <c r="G395" s="228"/>
      <c r="H395" s="229"/>
      <c r="I395" s="229"/>
      <c r="J395" s="229"/>
      <c r="K395" s="229"/>
      <c r="L395" s="231"/>
      <c r="M395" s="197"/>
      <c r="N395" s="212"/>
      <c r="O395" s="197"/>
      <c r="P395" s="193"/>
      <c r="Q395" s="225"/>
      <c r="R395" s="219"/>
      <c r="S395" s="215" t="e">
        <f t="shared" si="24"/>
        <v>#DIV/0!</v>
      </c>
      <c r="T395" s="196"/>
      <c r="W395" s="361"/>
    </row>
    <row r="396" spans="1:23" s="183" customFormat="1" ht="20.100000000000001" hidden="1" customHeight="1">
      <c r="A396" s="361"/>
      <c r="B396" s="2069">
        <v>296</v>
      </c>
      <c r="C396" s="2070"/>
      <c r="D396" s="196"/>
      <c r="E396" s="227"/>
      <c r="F396" s="196"/>
      <c r="G396" s="228"/>
      <c r="H396" s="229"/>
      <c r="I396" s="229"/>
      <c r="J396" s="229"/>
      <c r="K396" s="229"/>
      <c r="L396" s="231"/>
      <c r="M396" s="197"/>
      <c r="N396" s="212"/>
      <c r="O396" s="197"/>
      <c r="P396" s="586"/>
      <c r="Q396" s="225"/>
      <c r="R396" s="219"/>
      <c r="S396" s="215" t="e">
        <f>Q396/P396</f>
        <v>#DIV/0!</v>
      </c>
      <c r="T396" s="196"/>
      <c r="W396" s="361"/>
    </row>
    <row r="397" spans="1:23" s="183" customFormat="1" ht="20.100000000000001" hidden="1" customHeight="1">
      <c r="A397" s="361"/>
      <c r="B397" s="2069">
        <v>297</v>
      </c>
      <c r="C397" s="2070"/>
      <c r="D397" s="196"/>
      <c r="E397" s="227"/>
      <c r="F397" s="196"/>
      <c r="G397" s="228"/>
      <c r="H397" s="229"/>
      <c r="I397" s="229"/>
      <c r="J397" s="229"/>
      <c r="K397" s="229"/>
      <c r="L397" s="231"/>
      <c r="M397" s="197"/>
      <c r="N397" s="212"/>
      <c r="O397" s="197"/>
      <c r="P397" s="586"/>
      <c r="Q397" s="225"/>
      <c r="R397" s="219"/>
      <c r="S397" s="215" t="e">
        <f t="shared" si="24"/>
        <v>#DIV/0!</v>
      </c>
      <c r="T397" s="196"/>
      <c r="W397" s="361"/>
    </row>
    <row r="398" spans="1:23" s="183" customFormat="1" ht="20.100000000000001" hidden="1" customHeight="1">
      <c r="A398" s="361"/>
      <c r="B398" s="2069">
        <v>298</v>
      </c>
      <c r="C398" s="2070"/>
      <c r="D398" s="196"/>
      <c r="E398" s="227"/>
      <c r="F398" s="196"/>
      <c r="G398" s="228"/>
      <c r="H398" s="229"/>
      <c r="I398" s="229"/>
      <c r="J398" s="229"/>
      <c r="K398" s="229"/>
      <c r="L398" s="231"/>
      <c r="M398" s="197"/>
      <c r="N398" s="212"/>
      <c r="O398" s="197"/>
      <c r="P398" s="586"/>
      <c r="Q398" s="225"/>
      <c r="R398" s="219"/>
      <c r="S398" s="215" t="e">
        <f t="shared" si="24"/>
        <v>#DIV/0!</v>
      </c>
      <c r="T398" s="196"/>
      <c r="W398" s="361"/>
    </row>
    <row r="399" spans="1:23" s="183" customFormat="1" ht="20.100000000000001" hidden="1" customHeight="1">
      <c r="A399" s="361"/>
      <c r="B399" s="2069">
        <v>299</v>
      </c>
      <c r="C399" s="2070"/>
      <c r="D399" s="196"/>
      <c r="E399" s="227"/>
      <c r="F399" s="196"/>
      <c r="G399" s="228"/>
      <c r="H399" s="229"/>
      <c r="I399" s="229"/>
      <c r="J399" s="229"/>
      <c r="K399" s="229"/>
      <c r="L399" s="231"/>
      <c r="M399" s="197"/>
      <c r="N399" s="212"/>
      <c r="O399" s="197"/>
      <c r="P399" s="586"/>
      <c r="Q399" s="225"/>
      <c r="R399" s="219"/>
      <c r="S399" s="215" t="e">
        <f t="shared" si="24"/>
        <v>#DIV/0!</v>
      </c>
      <c r="T399" s="196"/>
      <c r="W399" s="361"/>
    </row>
    <row r="400" spans="1:23" s="183" customFormat="1" ht="20.100000000000001" hidden="1" customHeight="1">
      <c r="A400" s="361"/>
      <c r="B400" s="2069">
        <v>300</v>
      </c>
      <c r="C400" s="2070"/>
      <c r="D400" s="196"/>
      <c r="E400" s="227"/>
      <c r="F400" s="196"/>
      <c r="G400" s="228"/>
      <c r="H400" s="229"/>
      <c r="I400" s="229"/>
      <c r="J400" s="229"/>
      <c r="K400" s="229"/>
      <c r="L400" s="231"/>
      <c r="M400" s="197"/>
      <c r="N400" s="237"/>
      <c r="O400" s="207"/>
      <c r="P400" s="587"/>
      <c r="Q400" s="232"/>
      <c r="R400" s="216"/>
      <c r="S400" s="215" t="e">
        <f t="shared" si="24"/>
        <v>#DIV/0!</v>
      </c>
      <c r="T400" s="196"/>
      <c r="W400" s="361"/>
    </row>
    <row r="401" spans="1:23" s="183" customFormat="1" ht="20.100000000000001" customHeight="1">
      <c r="A401" s="361"/>
      <c r="B401" s="2068"/>
      <c r="C401" s="2068"/>
      <c r="D401" s="706"/>
      <c r="E401" s="706"/>
      <c r="F401" s="706"/>
      <c r="G401" s="707"/>
      <c r="H401" s="708"/>
      <c r="I401" s="706"/>
      <c r="J401" s="706"/>
      <c r="K401" s="706"/>
      <c r="L401" s="709"/>
      <c r="M401" s="706"/>
      <c r="N401" s="2127" t="s">
        <v>724</v>
      </c>
      <c r="O401" s="2128"/>
      <c r="P401" s="615">
        <f>SUM(P381:P400)</f>
        <v>0</v>
      </c>
      <c r="Q401" s="255">
        <f>SUM(Q381:Q400)</f>
        <v>0</v>
      </c>
      <c r="R401" s="220"/>
      <c r="S401" s="215"/>
      <c r="T401" s="196"/>
      <c r="W401" s="361"/>
    </row>
    <row r="402" spans="1:23" s="71" customFormat="1" ht="20.100000000000001" customHeight="1">
      <c r="A402" s="592"/>
      <c r="B402" s="710"/>
      <c r="D402" s="2126"/>
      <c r="E402" s="2126"/>
      <c r="F402" s="2126"/>
      <c r="G402" s="2126"/>
      <c r="H402" s="2126"/>
      <c r="I402" s="2115"/>
      <c r="J402" s="2115"/>
      <c r="K402" s="2115"/>
      <c r="L402" s="74"/>
      <c r="M402" s="183"/>
      <c r="N402" s="2127" t="s">
        <v>703</v>
      </c>
      <c r="O402" s="2128"/>
      <c r="P402" s="711">
        <f>P33+P64+P95+P126+P157+P188+P219+P250+P281+P312+P343+P374+P401</f>
        <v>719</v>
      </c>
      <c r="Q402" s="94">
        <f>Q33+Q64+Q95+Q126+Q157+Q188+Q219+Q250+Q281+Q312+Q343+Q374+Q401</f>
        <v>2040984565</v>
      </c>
      <c r="R402" s="712">
        <f>Q402-2569997</f>
        <v>2038414568</v>
      </c>
      <c r="S402" s="215"/>
      <c r="T402" s="196"/>
      <c r="U402" s="183"/>
      <c r="W402" s="592"/>
    </row>
    <row r="403" spans="1:23" s="71" customFormat="1" ht="20.100000000000001" customHeight="1">
      <c r="A403" s="592"/>
      <c r="B403" s="710"/>
      <c r="D403" s="379"/>
      <c r="E403" s="379"/>
      <c r="F403" s="379"/>
      <c r="G403" s="379"/>
      <c r="H403" s="379"/>
      <c r="I403" s="713"/>
      <c r="J403" s="713"/>
      <c r="K403" s="713"/>
      <c r="L403" s="74"/>
      <c r="M403" s="183"/>
      <c r="N403" s="714"/>
      <c r="O403" s="714"/>
      <c r="P403" s="715"/>
      <c r="Q403" s="716"/>
      <c r="R403" s="712"/>
      <c r="S403" s="215"/>
      <c r="T403" s="196"/>
      <c r="U403" s="183"/>
      <c r="W403" s="592"/>
    </row>
    <row r="404" spans="1:23" s="720" customFormat="1" ht="21" customHeight="1">
      <c r="A404" s="361"/>
      <c r="B404" s="2090">
        <v>16</v>
      </c>
      <c r="C404" s="2091"/>
      <c r="D404" s="381" t="s">
        <v>640</v>
      </c>
      <c r="E404" s="481" t="s">
        <v>47</v>
      </c>
      <c r="F404" s="381"/>
      <c r="G404" s="482" t="s">
        <v>641</v>
      </c>
      <c r="H404" s="483" t="s">
        <v>42</v>
      </c>
      <c r="I404" s="381" t="s">
        <v>43</v>
      </c>
      <c r="J404" s="483" t="s">
        <v>43</v>
      </c>
      <c r="K404" s="483" t="s">
        <v>190</v>
      </c>
      <c r="L404" s="484">
        <v>1999</v>
      </c>
      <c r="M404" s="381" t="s">
        <v>43</v>
      </c>
      <c r="N404" s="717"/>
      <c r="O404" s="381" t="s">
        <v>345</v>
      </c>
      <c r="P404" s="580">
        <v>1</v>
      </c>
      <c r="Q404" s="718">
        <v>225000</v>
      </c>
      <c r="R404" s="381"/>
      <c r="S404" s="719">
        <f>Q404/P404</f>
        <v>225000</v>
      </c>
      <c r="T404" s="319" t="s">
        <v>1035</v>
      </c>
      <c r="U404" s="319">
        <v>1</v>
      </c>
      <c r="W404" s="276">
        <f>P404-U404</f>
        <v>0</v>
      </c>
    </row>
    <row r="405" spans="1:23" s="720" customFormat="1" ht="18" customHeight="1">
      <c r="A405" s="361"/>
      <c r="B405" s="2066">
        <v>17</v>
      </c>
      <c r="C405" s="2067"/>
      <c r="D405" s="312" t="s">
        <v>642</v>
      </c>
      <c r="E405" s="311" t="s">
        <v>47</v>
      </c>
      <c r="F405" s="312"/>
      <c r="G405" s="313" t="s">
        <v>643</v>
      </c>
      <c r="H405" s="314" t="s">
        <v>42</v>
      </c>
      <c r="I405" s="312" t="s">
        <v>43</v>
      </c>
      <c r="J405" s="314" t="s">
        <v>43</v>
      </c>
      <c r="K405" s="314" t="s">
        <v>190</v>
      </c>
      <c r="L405" s="315">
        <v>1999</v>
      </c>
      <c r="M405" s="312" t="s">
        <v>43</v>
      </c>
      <c r="N405" s="721"/>
      <c r="O405" s="312" t="s">
        <v>45</v>
      </c>
      <c r="P405" s="367">
        <v>1</v>
      </c>
      <c r="Q405" s="387">
        <v>300000</v>
      </c>
      <c r="R405" s="312"/>
      <c r="S405" s="719">
        <f>Q405/P405</f>
        <v>300000</v>
      </c>
      <c r="T405" s="319" t="s">
        <v>1035</v>
      </c>
      <c r="U405" s="319">
        <v>1</v>
      </c>
      <c r="W405" s="276">
        <f>P405-U405</f>
        <v>0</v>
      </c>
    </row>
    <row r="406" spans="1:23" s="720" customFormat="1" ht="18" customHeight="1">
      <c r="A406" s="361"/>
      <c r="B406" s="2066">
        <v>27</v>
      </c>
      <c r="C406" s="2067"/>
      <c r="D406" s="312" t="s">
        <v>127</v>
      </c>
      <c r="E406" s="311" t="s">
        <v>47</v>
      </c>
      <c r="F406" s="312"/>
      <c r="G406" s="313" t="s">
        <v>128</v>
      </c>
      <c r="H406" s="317" t="s">
        <v>558</v>
      </c>
      <c r="I406" s="312" t="s">
        <v>43</v>
      </c>
      <c r="J406" s="314" t="s">
        <v>43</v>
      </c>
      <c r="K406" s="314" t="s">
        <v>44</v>
      </c>
      <c r="L406" s="315">
        <v>2009</v>
      </c>
      <c r="M406" s="312" t="s">
        <v>43</v>
      </c>
      <c r="N406" s="721"/>
      <c r="O406" s="312" t="s">
        <v>45</v>
      </c>
      <c r="P406" s="367">
        <v>1</v>
      </c>
      <c r="Q406" s="399">
        <v>4620000</v>
      </c>
      <c r="R406" s="312"/>
      <c r="S406" s="719">
        <f>Q406/P406</f>
        <v>4620000</v>
      </c>
      <c r="T406" s="319" t="s">
        <v>242</v>
      </c>
      <c r="U406" s="319">
        <v>1</v>
      </c>
      <c r="W406" s="276">
        <f>P406-U406</f>
        <v>0</v>
      </c>
    </row>
    <row r="407" spans="1:23" s="319" customFormat="1" ht="18" customHeight="1" thickBot="1">
      <c r="A407" s="361"/>
      <c r="B407" s="2066">
        <v>35</v>
      </c>
      <c r="C407" s="2067"/>
      <c r="D407" s="310" t="s">
        <v>839</v>
      </c>
      <c r="E407" s="488" t="s">
        <v>47</v>
      </c>
      <c r="F407" s="312"/>
      <c r="G407" s="430" t="s">
        <v>128</v>
      </c>
      <c r="H407" s="320" t="s">
        <v>558</v>
      </c>
      <c r="I407" s="310" t="s">
        <v>43</v>
      </c>
      <c r="J407" s="321" t="s">
        <v>43</v>
      </c>
      <c r="K407" s="321" t="s">
        <v>44</v>
      </c>
      <c r="L407" s="322">
        <v>2012</v>
      </c>
      <c r="M407" s="310" t="s">
        <v>43</v>
      </c>
      <c r="N407" s="722"/>
      <c r="O407" s="310" t="s">
        <v>45</v>
      </c>
      <c r="P407" s="323">
        <v>1</v>
      </c>
      <c r="Q407" s="412">
        <v>4145250</v>
      </c>
      <c r="R407" s="320"/>
      <c r="S407" s="719">
        <f>Q407/P407</f>
        <v>4145250</v>
      </c>
      <c r="T407" s="319" t="s">
        <v>242</v>
      </c>
      <c r="U407" s="319">
        <v>1</v>
      </c>
      <c r="W407" s="276">
        <f>P407-U407</f>
        <v>0</v>
      </c>
    </row>
    <row r="408" spans="1:23" s="319" customFormat="1" ht="20.100000000000001" customHeight="1">
      <c r="B408" s="2066">
        <v>37</v>
      </c>
      <c r="C408" s="2084"/>
      <c r="D408" s="310" t="s">
        <v>297</v>
      </c>
      <c r="E408" s="311" t="s">
        <v>346</v>
      </c>
      <c r="F408" s="312"/>
      <c r="G408" s="313" t="s">
        <v>298</v>
      </c>
      <c r="H408" s="317" t="s">
        <v>299</v>
      </c>
      <c r="I408" s="314" t="s">
        <v>43</v>
      </c>
      <c r="J408" s="314" t="s">
        <v>43</v>
      </c>
      <c r="K408" s="314" t="s">
        <v>190</v>
      </c>
      <c r="L408" s="315">
        <v>1990</v>
      </c>
      <c r="M408" s="312" t="s">
        <v>43</v>
      </c>
      <c r="N408" s="312"/>
      <c r="O408" s="312" t="s">
        <v>345</v>
      </c>
      <c r="P408" s="367">
        <v>3</v>
      </c>
      <c r="Q408" s="316">
        <v>1200000</v>
      </c>
      <c r="R408" s="317"/>
      <c r="S408" s="308">
        <f>Q408/P408</f>
        <v>400000</v>
      </c>
      <c r="T408" s="626" t="s">
        <v>1080</v>
      </c>
      <c r="U408" s="625">
        <v>3</v>
      </c>
      <c r="W408" s="276">
        <f>P408-U408</f>
        <v>0</v>
      </c>
    </row>
    <row r="409" spans="1:23" s="71" customFormat="1" ht="24" customHeight="1">
      <c r="A409" s="592"/>
      <c r="B409" s="710"/>
      <c r="D409" s="379"/>
      <c r="E409" s="379"/>
      <c r="F409" s="379"/>
      <c r="G409" s="379"/>
      <c r="H409" s="379"/>
      <c r="I409" s="713"/>
      <c r="J409" s="713"/>
      <c r="K409" s="713"/>
      <c r="L409" s="74"/>
      <c r="M409" s="183"/>
      <c r="N409" s="714"/>
      <c r="O409" s="714"/>
      <c r="P409" s="715"/>
      <c r="Q409" s="716"/>
      <c r="R409" s="712"/>
      <c r="S409" s="215"/>
      <c r="T409" s="196"/>
      <c r="U409" s="183"/>
      <c r="W409" s="592"/>
    </row>
    <row r="410" spans="1:23" s="71" customFormat="1" ht="18.75" customHeight="1">
      <c r="A410" s="592"/>
      <c r="B410" s="710"/>
      <c r="D410" s="2110" t="s">
        <v>867</v>
      </c>
      <c r="E410" s="2110"/>
      <c r="F410" s="2110"/>
      <c r="G410" s="2110"/>
      <c r="H410" s="723"/>
      <c r="I410" s="2115"/>
      <c r="J410" s="2121"/>
      <c r="K410" s="2121"/>
      <c r="L410" s="74"/>
      <c r="M410" s="2115" t="s">
        <v>906</v>
      </c>
      <c r="N410" s="2115"/>
      <c r="O410" s="2115"/>
      <c r="P410" s="2115"/>
      <c r="Q410" s="716"/>
      <c r="R410" s="724"/>
      <c r="S410" s="215"/>
      <c r="T410" s="183"/>
      <c r="U410" s="183"/>
      <c r="W410" s="592"/>
    </row>
    <row r="411" spans="1:23" s="71" customFormat="1" ht="18.75" customHeight="1">
      <c r="A411" s="592"/>
      <c r="B411" s="710"/>
      <c r="D411" s="2120" t="s">
        <v>888</v>
      </c>
      <c r="E411" s="2120"/>
      <c r="F411" s="2120"/>
      <c r="G411" s="2120"/>
      <c r="H411" s="725"/>
      <c r="I411" s="726"/>
      <c r="J411" s="726"/>
      <c r="K411" s="726"/>
      <c r="L411" s="74"/>
      <c r="M411" s="2116" t="s">
        <v>887</v>
      </c>
      <c r="N411" s="2116"/>
      <c r="O411" s="2116"/>
      <c r="P411" s="2116"/>
      <c r="Q411" s="716"/>
      <c r="R411" s="724"/>
      <c r="S411" s="93"/>
      <c r="T411" s="215"/>
      <c r="U411" s="183"/>
      <c r="W411" s="592"/>
    </row>
    <row r="412" spans="1:23" s="71" customFormat="1" ht="18.75" customHeight="1">
      <c r="A412" s="592"/>
      <c r="B412" s="710"/>
      <c r="D412" s="2123"/>
      <c r="E412" s="2123"/>
      <c r="F412" s="2123"/>
      <c r="G412" s="2123"/>
      <c r="H412" s="725"/>
      <c r="I412" s="726"/>
      <c r="J412" s="726"/>
      <c r="K412" s="726"/>
      <c r="L412" s="74"/>
      <c r="M412" s="2117"/>
      <c r="N412" s="2117"/>
      <c r="O412" s="2117"/>
      <c r="P412" s="2117"/>
      <c r="Q412" s="716"/>
      <c r="R412" s="724"/>
      <c r="S412" s="93"/>
      <c r="T412" s="183"/>
      <c r="U412" s="183"/>
      <c r="W412" s="592"/>
    </row>
    <row r="413" spans="1:23" s="71" customFormat="1" ht="18.75" customHeight="1">
      <c r="A413" s="592"/>
      <c r="B413" s="710"/>
      <c r="D413" s="2123"/>
      <c r="E413" s="2123"/>
      <c r="F413" s="2123"/>
      <c r="G413" s="2123"/>
      <c r="H413" s="727"/>
      <c r="I413" s="183"/>
      <c r="J413" s="183"/>
      <c r="K413" s="183"/>
      <c r="L413" s="74"/>
      <c r="M413" s="2117"/>
      <c r="N413" s="2117"/>
      <c r="O413" s="2117"/>
      <c r="P413" s="2117"/>
      <c r="Q413" s="716"/>
      <c r="R413" s="724"/>
      <c r="S413" s="93"/>
      <c r="T413" s="183"/>
      <c r="U413" s="183"/>
      <c r="W413" s="592"/>
    </row>
    <row r="414" spans="1:23" s="71" customFormat="1" ht="18.75" customHeight="1">
      <c r="A414" s="592"/>
      <c r="B414" s="728"/>
      <c r="D414" s="2124" t="s">
        <v>907</v>
      </c>
      <c r="E414" s="2124"/>
      <c r="F414" s="2124"/>
      <c r="G414" s="2124"/>
      <c r="H414" s="729"/>
      <c r="I414" s="730"/>
      <c r="J414" s="730"/>
      <c r="K414" s="730"/>
      <c r="L414" s="74"/>
      <c r="M414" s="2125" t="s">
        <v>909</v>
      </c>
      <c r="N414" s="2125"/>
      <c r="O414" s="2125"/>
      <c r="P414" s="2125"/>
      <c r="Q414" s="716"/>
      <c r="R414" s="724"/>
      <c r="S414" s="93"/>
      <c r="T414" s="183"/>
      <c r="U414" s="183"/>
      <c r="W414" s="592"/>
    </row>
    <row r="415" spans="1:23" s="71" customFormat="1" ht="18.75" customHeight="1">
      <c r="A415" s="592"/>
      <c r="B415" s="710"/>
      <c r="D415" s="2122" t="s">
        <v>908</v>
      </c>
      <c r="E415" s="2122"/>
      <c r="F415" s="2122"/>
      <c r="G415" s="2122"/>
      <c r="H415" s="731"/>
      <c r="I415" s="732"/>
      <c r="J415" s="732"/>
      <c r="K415" s="732"/>
      <c r="L415" s="74"/>
      <c r="M415" s="2119" t="s">
        <v>892</v>
      </c>
      <c r="N415" s="2119"/>
      <c r="O415" s="2119"/>
      <c r="P415" s="2119"/>
      <c r="Q415" s="716"/>
      <c r="R415" s="724"/>
      <c r="S415" s="93"/>
      <c r="T415" s="183"/>
      <c r="U415" s="183"/>
      <c r="W415" s="592"/>
    </row>
    <row r="416" spans="1:23" s="71" customFormat="1" ht="20.100000000000001" customHeight="1">
      <c r="A416" s="592"/>
      <c r="B416" s="710"/>
      <c r="D416" s="183"/>
      <c r="E416" s="183"/>
      <c r="F416" s="183"/>
      <c r="G416" s="733"/>
      <c r="H416" s="731"/>
      <c r="I416" s="734"/>
      <c r="K416" s="734"/>
      <c r="L416" s="74"/>
      <c r="M416" s="183"/>
      <c r="N416" s="732"/>
      <c r="O416" s="732"/>
      <c r="P416" s="732"/>
      <c r="Q416" s="716"/>
      <c r="R416" s="724"/>
      <c r="S416" s="93"/>
      <c r="T416" s="183"/>
      <c r="U416" s="183"/>
      <c r="W416" s="592"/>
    </row>
    <row r="417" spans="1:23" s="71" customFormat="1" ht="19.5" customHeight="1">
      <c r="A417" s="592"/>
      <c r="B417" s="710"/>
      <c r="D417" s="183" t="s">
        <v>345</v>
      </c>
      <c r="E417" s="183"/>
      <c r="F417" s="183"/>
      <c r="G417" s="733"/>
      <c r="H417" s="731"/>
      <c r="I417" s="734"/>
      <c r="K417" s="734"/>
      <c r="L417" s="74"/>
      <c r="M417" s="183"/>
      <c r="N417" s="714"/>
      <c r="O417" s="714"/>
      <c r="P417" s="715"/>
      <c r="Q417" s="716"/>
      <c r="R417" s="724"/>
      <c r="S417" s="93"/>
      <c r="T417" s="183"/>
      <c r="U417" s="183"/>
      <c r="W417" s="592"/>
    </row>
  </sheetData>
  <mergeCells count="621">
    <mergeCell ref="M415:P415"/>
    <mergeCell ref="D410:G410"/>
    <mergeCell ref="D411:G411"/>
    <mergeCell ref="I410:K410"/>
    <mergeCell ref="D415:G415"/>
    <mergeCell ref="B393:C393"/>
    <mergeCell ref="B392:C392"/>
    <mergeCell ref="B391:C391"/>
    <mergeCell ref="B390:C390"/>
    <mergeCell ref="D413:G413"/>
    <mergeCell ref="D414:G414"/>
    <mergeCell ref="B397:C397"/>
    <mergeCell ref="B398:C398"/>
    <mergeCell ref="B404:C404"/>
    <mergeCell ref="B399:C399"/>
    <mergeCell ref="M412:P412"/>
    <mergeCell ref="D412:G412"/>
    <mergeCell ref="I402:K402"/>
    <mergeCell ref="M414:P414"/>
    <mergeCell ref="D402:H402"/>
    <mergeCell ref="N402:O402"/>
    <mergeCell ref="N401:O401"/>
    <mergeCell ref="B400:C400"/>
    <mergeCell ref="O35:O37"/>
    <mergeCell ref="J35:J37"/>
    <mergeCell ref="K35:K37"/>
    <mergeCell ref="L35:L37"/>
    <mergeCell ref="M35:M37"/>
    <mergeCell ref="P345:Q346"/>
    <mergeCell ref="B407:C407"/>
    <mergeCell ref="B408:C408"/>
    <mergeCell ref="B405:C405"/>
    <mergeCell ref="B406:C406"/>
    <mergeCell ref="E38:F38"/>
    <mergeCell ref="B71:C71"/>
    <mergeCell ref="B116:C116"/>
    <mergeCell ref="B79:C79"/>
    <mergeCell ref="B80:C80"/>
    <mergeCell ref="B81:C81"/>
    <mergeCell ref="B382:C382"/>
    <mergeCell ref="K376:K378"/>
    <mergeCell ref="I377:I378"/>
    <mergeCell ref="H108:I108"/>
    <mergeCell ref="B385:C385"/>
    <mergeCell ref="B110:C110"/>
    <mergeCell ref="B123:C123"/>
    <mergeCell ref="G36:G37"/>
    <mergeCell ref="H36:H37"/>
    <mergeCell ref="I36:I37"/>
    <mergeCell ref="B35:F35"/>
    <mergeCell ref="G35:I35"/>
    <mergeCell ref="N35:N37"/>
    <mergeCell ref="M410:P410"/>
    <mergeCell ref="M411:P411"/>
    <mergeCell ref="M413:P413"/>
    <mergeCell ref="B124:C124"/>
    <mergeCell ref="B125:C125"/>
    <mergeCell ref="B119:C119"/>
    <mergeCell ref="B120:C120"/>
    <mergeCell ref="B121:C121"/>
    <mergeCell ref="B51:C51"/>
    <mergeCell ref="B52:C52"/>
    <mergeCell ref="B63:C63"/>
    <mergeCell ref="B109:C109"/>
    <mergeCell ref="B105:C105"/>
    <mergeCell ref="B106:C106"/>
    <mergeCell ref="B107:C107"/>
    <mergeCell ref="B108:C108"/>
    <mergeCell ref="B69:C69"/>
    <mergeCell ref="B72:C72"/>
    <mergeCell ref="B133:C133"/>
    <mergeCell ref="B31:C31"/>
    <mergeCell ref="B28:C28"/>
    <mergeCell ref="B26:C26"/>
    <mergeCell ref="B29:C29"/>
    <mergeCell ref="B30:C30"/>
    <mergeCell ref="B104:C104"/>
    <mergeCell ref="B42:C42"/>
    <mergeCell ref="B60:C60"/>
    <mergeCell ref="B61:C61"/>
    <mergeCell ref="B50:C50"/>
    <mergeCell ref="B32:C32"/>
    <mergeCell ref="B49:C49"/>
    <mergeCell ref="B38:C38"/>
    <mergeCell ref="B46:C46"/>
    <mergeCell ref="B48:C48"/>
    <mergeCell ref="B40:C40"/>
    <mergeCell ref="B45:C45"/>
    <mergeCell ref="B39:R39"/>
    <mergeCell ref="B43:C43"/>
    <mergeCell ref="P35:Q36"/>
    <mergeCell ref="R35:R37"/>
    <mergeCell ref="B36:C37"/>
    <mergeCell ref="D36:D37"/>
    <mergeCell ref="E36:F37"/>
    <mergeCell ref="B19:C19"/>
    <mergeCell ref="B17:R17"/>
    <mergeCell ref="B27:C27"/>
    <mergeCell ref="B21:C21"/>
    <mergeCell ref="B18:C18"/>
    <mergeCell ref="B20:C20"/>
    <mergeCell ref="B22:C22"/>
    <mergeCell ref="B23:C23"/>
    <mergeCell ref="B24:C24"/>
    <mergeCell ref="B25:C25"/>
    <mergeCell ref="B16:C16"/>
    <mergeCell ref="E16:F16"/>
    <mergeCell ref="E14:F15"/>
    <mergeCell ref="G14:G15"/>
    <mergeCell ref="P13:Q14"/>
    <mergeCell ref="R13:R15"/>
    <mergeCell ref="B14:C15"/>
    <mergeCell ref="O13:O15"/>
    <mergeCell ref="H14:H15"/>
    <mergeCell ref="I14:I15"/>
    <mergeCell ref="B2:R2"/>
    <mergeCell ref="B3:R3"/>
    <mergeCell ref="B13:F13"/>
    <mergeCell ref="G13:I13"/>
    <mergeCell ref="J13:J15"/>
    <mergeCell ref="K13:K15"/>
    <mergeCell ref="L13:L15"/>
    <mergeCell ref="M13:M15"/>
    <mergeCell ref="D14:D15"/>
    <mergeCell ref="N13:N15"/>
    <mergeCell ref="B294:C294"/>
    <mergeCell ref="B299:C299"/>
    <mergeCell ref="B317:C317"/>
    <mergeCell ref="B308:C308"/>
    <mergeCell ref="B305:C305"/>
    <mergeCell ref="B352:C352"/>
    <mergeCell ref="B354:C354"/>
    <mergeCell ref="B333:C333"/>
    <mergeCell ref="B334:C334"/>
    <mergeCell ref="B336:C336"/>
    <mergeCell ref="B337:C337"/>
    <mergeCell ref="B338:C338"/>
    <mergeCell ref="B349:R349"/>
    <mergeCell ref="B350:C350"/>
    <mergeCell ref="B346:C347"/>
    <mergeCell ref="D346:D347"/>
    <mergeCell ref="E346:F347"/>
    <mergeCell ref="G346:G347"/>
    <mergeCell ref="H346:H347"/>
    <mergeCell ref="I346:I347"/>
    <mergeCell ref="B335:C335"/>
    <mergeCell ref="O345:O347"/>
    <mergeCell ref="G345:I345"/>
    <mergeCell ref="J345:J347"/>
    <mergeCell ref="B322:C322"/>
    <mergeCell ref="B339:C339"/>
    <mergeCell ref="M345:M347"/>
    <mergeCell ref="B320:C320"/>
    <mergeCell ref="B321:C321"/>
    <mergeCell ref="B307:C307"/>
    <mergeCell ref="K314:K316"/>
    <mergeCell ref="L314:L316"/>
    <mergeCell ref="H315:H316"/>
    <mergeCell ref="I315:I316"/>
    <mergeCell ref="B314:F314"/>
    <mergeCell ref="G314:I314"/>
    <mergeCell ref="J314:J316"/>
    <mergeCell ref="B332:C332"/>
    <mergeCell ref="B342:C342"/>
    <mergeCell ref="B319:C319"/>
    <mergeCell ref="B311:C311"/>
    <mergeCell ref="E317:F317"/>
    <mergeCell ref="K345:K347"/>
    <mergeCell ref="L345:L347"/>
    <mergeCell ref="B345:F345"/>
    <mergeCell ref="B340:C340"/>
    <mergeCell ref="P314:Q315"/>
    <mergeCell ref="R314:R316"/>
    <mergeCell ref="B315:C316"/>
    <mergeCell ref="D315:D316"/>
    <mergeCell ref="E315:F316"/>
    <mergeCell ref="B323:C323"/>
    <mergeCell ref="B295:C295"/>
    <mergeCell ref="B341:C341"/>
    <mergeCell ref="B328:C328"/>
    <mergeCell ref="B329:C329"/>
    <mergeCell ref="B330:C330"/>
    <mergeCell ref="B331:C331"/>
    <mergeCell ref="B324:C324"/>
    <mergeCell ref="B326:C326"/>
    <mergeCell ref="B325:C325"/>
    <mergeCell ref="G315:G316"/>
    <mergeCell ref="M314:M316"/>
    <mergeCell ref="N314:N316"/>
    <mergeCell ref="B327:C327"/>
    <mergeCell ref="B300:C300"/>
    <mergeCell ref="B301:C301"/>
    <mergeCell ref="B302:C302"/>
    <mergeCell ref="B297:C297"/>
    <mergeCell ref="B298:C298"/>
    <mergeCell ref="B306:C306"/>
    <mergeCell ref="B303:C303"/>
    <mergeCell ref="B309:C309"/>
    <mergeCell ref="B310:C310"/>
    <mergeCell ref="B296:C296"/>
    <mergeCell ref="B318:R318"/>
    <mergeCell ref="O314:O316"/>
    <mergeCell ref="B118:C118"/>
    <mergeCell ref="B111:C111"/>
    <mergeCell ref="B138:C138"/>
    <mergeCell ref="B139:C139"/>
    <mergeCell ref="K128:K130"/>
    <mergeCell ref="B267:C267"/>
    <mergeCell ref="B263:C263"/>
    <mergeCell ref="B264:C264"/>
    <mergeCell ref="B231:C231"/>
    <mergeCell ref="B215:C215"/>
    <mergeCell ref="B214:C214"/>
    <mergeCell ref="B227:C227"/>
    <mergeCell ref="B228:C228"/>
    <mergeCell ref="N221:N223"/>
    <mergeCell ref="O221:O223"/>
    <mergeCell ref="B221:F221"/>
    <mergeCell ref="G221:I221"/>
    <mergeCell ref="B156:C156"/>
    <mergeCell ref="B155:C155"/>
    <mergeCell ref="B137:C137"/>
    <mergeCell ref="B112:C112"/>
    <mergeCell ref="B113:C113"/>
    <mergeCell ref="B73:C73"/>
    <mergeCell ref="B75:C75"/>
    <mergeCell ref="B77:C77"/>
    <mergeCell ref="B82:C82"/>
    <mergeCell ref="B114:C114"/>
    <mergeCell ref="B115:C115"/>
    <mergeCell ref="B117:C117"/>
    <mergeCell ref="B102:C102"/>
    <mergeCell ref="B103:C103"/>
    <mergeCell ref="B149:C149"/>
    <mergeCell ref="B151:C151"/>
    <mergeCell ref="B153:C153"/>
    <mergeCell ref="B154:C154"/>
    <mergeCell ref="B140:C140"/>
    <mergeCell ref="B152:C152"/>
    <mergeCell ref="B135:C135"/>
    <mergeCell ref="B136:C136"/>
    <mergeCell ref="B143:C143"/>
    <mergeCell ref="B145:C145"/>
    <mergeCell ref="J159:J161"/>
    <mergeCell ref="K159:K161"/>
    <mergeCell ref="L159:L161"/>
    <mergeCell ref="M159:M161"/>
    <mergeCell ref="I160:I161"/>
    <mergeCell ref="G159:I159"/>
    <mergeCell ref="G160:G161"/>
    <mergeCell ref="H160:H161"/>
    <mergeCell ref="P159:Q160"/>
    <mergeCell ref="B166:C166"/>
    <mergeCell ref="B159:F159"/>
    <mergeCell ref="B160:C161"/>
    <mergeCell ref="D160:D161"/>
    <mergeCell ref="E160:F161"/>
    <mergeCell ref="B164:C164"/>
    <mergeCell ref="B167:C167"/>
    <mergeCell ref="B187:C187"/>
    <mergeCell ref="B184:C184"/>
    <mergeCell ref="B162:C162"/>
    <mergeCell ref="B168:C168"/>
    <mergeCell ref="B175:C175"/>
    <mergeCell ref="B176:C176"/>
    <mergeCell ref="B185:C185"/>
    <mergeCell ref="B186:C186"/>
    <mergeCell ref="B171:C171"/>
    <mergeCell ref="B172:C172"/>
    <mergeCell ref="B182:C182"/>
    <mergeCell ref="B180:C180"/>
    <mergeCell ref="B177:C177"/>
    <mergeCell ref="B178:C178"/>
    <mergeCell ref="B183:C183"/>
    <mergeCell ref="E162:F162"/>
    <mergeCell ref="B163:R163"/>
    <mergeCell ref="B233:C233"/>
    <mergeCell ref="B222:C223"/>
    <mergeCell ref="B239:C239"/>
    <mergeCell ref="B234:C234"/>
    <mergeCell ref="B235:C235"/>
    <mergeCell ref="B216:C216"/>
    <mergeCell ref="E193:F193"/>
    <mergeCell ref="B194:R194"/>
    <mergeCell ref="B208:C208"/>
    <mergeCell ref="B193:C193"/>
    <mergeCell ref="B201:C201"/>
    <mergeCell ref="B200:C200"/>
    <mergeCell ref="B211:C211"/>
    <mergeCell ref="B212:C212"/>
    <mergeCell ref="B213:C213"/>
    <mergeCell ref="B195:C195"/>
    <mergeCell ref="B197:C197"/>
    <mergeCell ref="B198:C198"/>
    <mergeCell ref="B199:C199"/>
    <mergeCell ref="B196:C196"/>
    <mergeCell ref="G66:I66"/>
    <mergeCell ref="B90:C90"/>
    <mergeCell ref="B89:C89"/>
    <mergeCell ref="B92:C92"/>
    <mergeCell ref="B101:R101"/>
    <mergeCell ref="L97:L99"/>
    <mergeCell ref="B247:C247"/>
    <mergeCell ref="B246:C246"/>
    <mergeCell ref="B249:C249"/>
    <mergeCell ref="B210:C210"/>
    <mergeCell ref="B209:C209"/>
    <mergeCell ref="B206:C206"/>
    <mergeCell ref="B207:C207"/>
    <mergeCell ref="B242:C242"/>
    <mergeCell ref="B243:C243"/>
    <mergeCell ref="B244:C244"/>
    <mergeCell ref="B236:C236"/>
    <mergeCell ref="B237:C237"/>
    <mergeCell ref="B229:C229"/>
    <mergeCell ref="B230:C230"/>
    <mergeCell ref="B226:C226"/>
    <mergeCell ref="B240:C240"/>
    <mergeCell ref="B241:C241"/>
    <mergeCell ref="B232:C232"/>
    <mergeCell ref="E69:F69"/>
    <mergeCell ref="B70:R70"/>
    <mergeCell ref="J66:J68"/>
    <mergeCell ref="B67:C68"/>
    <mergeCell ref="B85:C85"/>
    <mergeCell ref="B86:C86"/>
    <mergeCell ref="B218:C218"/>
    <mergeCell ref="B217:C217"/>
    <mergeCell ref="B238:C238"/>
    <mergeCell ref="B134:C134"/>
    <mergeCell ref="B122:C122"/>
    <mergeCell ref="B66:F66"/>
    <mergeCell ref="R66:R68"/>
    <mergeCell ref="D67:D68"/>
    <mergeCell ref="E67:F68"/>
    <mergeCell ref="G67:G68"/>
    <mergeCell ref="H67:H68"/>
    <mergeCell ref="I67:I68"/>
    <mergeCell ref="P66:Q67"/>
    <mergeCell ref="O66:O68"/>
    <mergeCell ref="M66:M68"/>
    <mergeCell ref="N66:N68"/>
    <mergeCell ref="K66:K68"/>
    <mergeCell ref="L66:L68"/>
    <mergeCell ref="B41:C41"/>
    <mergeCell ref="B59:C59"/>
    <mergeCell ref="B53:C53"/>
    <mergeCell ref="B54:C54"/>
    <mergeCell ref="B55:C55"/>
    <mergeCell ref="B56:C56"/>
    <mergeCell ref="B58:C58"/>
    <mergeCell ref="B57:C57"/>
    <mergeCell ref="B62:C62"/>
    <mergeCell ref="B44:C44"/>
    <mergeCell ref="B88:C88"/>
    <mergeCell ref="B91:C91"/>
    <mergeCell ref="B74:C74"/>
    <mergeCell ref="B76:C76"/>
    <mergeCell ref="B93:C93"/>
    <mergeCell ref="B98:C99"/>
    <mergeCell ref="E100:F100"/>
    <mergeCell ref="D98:D99"/>
    <mergeCell ref="G97:I97"/>
    <mergeCell ref="B78:C78"/>
    <mergeCell ref="B83:C83"/>
    <mergeCell ref="B94:C94"/>
    <mergeCell ref="B84:C84"/>
    <mergeCell ref="B87:C87"/>
    <mergeCell ref="J97:J99"/>
    <mergeCell ref="K97:K99"/>
    <mergeCell ref="G98:G99"/>
    <mergeCell ref="H98:H99"/>
    <mergeCell ref="I98:I99"/>
    <mergeCell ref="B100:C100"/>
    <mergeCell ref="B97:F97"/>
    <mergeCell ref="E98:F99"/>
    <mergeCell ref="P128:Q129"/>
    <mergeCell ref="M128:M130"/>
    <mergeCell ref="N128:N130"/>
    <mergeCell ref="M97:M99"/>
    <mergeCell ref="N97:N99"/>
    <mergeCell ref="P97:Q98"/>
    <mergeCell ref="B150:C150"/>
    <mergeCell ref="B144:C144"/>
    <mergeCell ref="B131:C131"/>
    <mergeCell ref="E131:F131"/>
    <mergeCell ref="B132:R132"/>
    <mergeCell ref="R128:R130"/>
    <mergeCell ref="B129:C130"/>
    <mergeCell ref="D129:D130"/>
    <mergeCell ref="E129:F130"/>
    <mergeCell ref="G129:G130"/>
    <mergeCell ref="H129:H130"/>
    <mergeCell ref="I129:I130"/>
    <mergeCell ref="B128:F128"/>
    <mergeCell ref="G128:I128"/>
    <mergeCell ref="B141:C141"/>
    <mergeCell ref="B142:C142"/>
    <mergeCell ref="B148:C148"/>
    <mergeCell ref="J128:J130"/>
    <mergeCell ref="L128:L130"/>
    <mergeCell ref="B146:C146"/>
    <mergeCell ref="B147:C147"/>
    <mergeCell ref="R190:R192"/>
    <mergeCell ref="B179:C179"/>
    <mergeCell ref="B169:C169"/>
    <mergeCell ref="B170:C170"/>
    <mergeCell ref="B173:C173"/>
    <mergeCell ref="B174:C174"/>
    <mergeCell ref="B181:C181"/>
    <mergeCell ref="B190:F190"/>
    <mergeCell ref="G190:I190"/>
    <mergeCell ref="J190:J192"/>
    <mergeCell ref="K190:K192"/>
    <mergeCell ref="B191:C192"/>
    <mergeCell ref="D191:D192"/>
    <mergeCell ref="E191:F192"/>
    <mergeCell ref="G191:G192"/>
    <mergeCell ref="N190:N192"/>
    <mergeCell ref="B165:C165"/>
    <mergeCell ref="B245:C245"/>
    <mergeCell ref="E224:F224"/>
    <mergeCell ref="B225:R225"/>
    <mergeCell ref="B224:C224"/>
    <mergeCell ref="B203:C203"/>
    <mergeCell ref="B202:C202"/>
    <mergeCell ref="J221:J223"/>
    <mergeCell ref="K221:K223"/>
    <mergeCell ref="L221:L223"/>
    <mergeCell ref="M221:M223"/>
    <mergeCell ref="B204:C204"/>
    <mergeCell ref="B205:C205"/>
    <mergeCell ref="H222:H223"/>
    <mergeCell ref="I222:I223"/>
    <mergeCell ref="D222:D223"/>
    <mergeCell ref="E222:F223"/>
    <mergeCell ref="G222:G223"/>
    <mergeCell ref="O190:O192"/>
    <mergeCell ref="L190:L192"/>
    <mergeCell ref="M190:M192"/>
    <mergeCell ref="H191:H192"/>
    <mergeCell ref="I191:I192"/>
    <mergeCell ref="P190:Q191"/>
    <mergeCell ref="B248:C248"/>
    <mergeCell ref="B253:C254"/>
    <mergeCell ref="D253:D254"/>
    <mergeCell ref="E253:F254"/>
    <mergeCell ref="G253:G254"/>
    <mergeCell ref="N252:N254"/>
    <mergeCell ref="K252:K254"/>
    <mergeCell ref="L252:L254"/>
    <mergeCell ref="M252:M254"/>
    <mergeCell ref="H253:H254"/>
    <mergeCell ref="I253:I254"/>
    <mergeCell ref="N283:N285"/>
    <mergeCell ref="O283:O285"/>
    <mergeCell ref="B280:C280"/>
    <mergeCell ref="B284:C285"/>
    <mergeCell ref="P283:Q284"/>
    <mergeCell ref="I284:I285"/>
    <mergeCell ref="M283:M285"/>
    <mergeCell ref="B252:F252"/>
    <mergeCell ref="G252:I252"/>
    <mergeCell ref="J252:J254"/>
    <mergeCell ref="B266:C266"/>
    <mergeCell ref="B260:C260"/>
    <mergeCell ref="B265:C265"/>
    <mergeCell ref="B257:C257"/>
    <mergeCell ref="B258:C258"/>
    <mergeCell ref="B259:C259"/>
    <mergeCell ref="B261:C261"/>
    <mergeCell ref="B255:C255"/>
    <mergeCell ref="W97:W99"/>
    <mergeCell ref="W221:W223"/>
    <mergeCell ref="P221:Q222"/>
    <mergeCell ref="R221:R223"/>
    <mergeCell ref="R97:R99"/>
    <mergeCell ref="O97:O99"/>
    <mergeCell ref="B270:C270"/>
    <mergeCell ref="D284:D285"/>
    <mergeCell ref="B262:C262"/>
    <mergeCell ref="H284:H285"/>
    <mergeCell ref="E255:F255"/>
    <mergeCell ref="B256:R256"/>
    <mergeCell ref="B283:F283"/>
    <mergeCell ref="G283:I283"/>
    <mergeCell ref="J283:J285"/>
    <mergeCell ref="K283:K285"/>
    <mergeCell ref="L283:L285"/>
    <mergeCell ref="E284:F285"/>
    <mergeCell ref="G284:G285"/>
    <mergeCell ref="B273:C273"/>
    <mergeCell ref="B274:C274"/>
    <mergeCell ref="B275:C275"/>
    <mergeCell ref="B276:C276"/>
    <mergeCell ref="B277:C277"/>
    <mergeCell ref="W13:W15"/>
    <mergeCell ref="T35:T37"/>
    <mergeCell ref="U35:U37"/>
    <mergeCell ref="V35:V37"/>
    <mergeCell ref="W35:W37"/>
    <mergeCell ref="T13:T15"/>
    <mergeCell ref="U13:U15"/>
    <mergeCell ref="T66:T68"/>
    <mergeCell ref="U66:U68"/>
    <mergeCell ref="V66:V68"/>
    <mergeCell ref="W66:W68"/>
    <mergeCell ref="B366:C366"/>
    <mergeCell ref="B373:C373"/>
    <mergeCell ref="B365:C365"/>
    <mergeCell ref="B361:C361"/>
    <mergeCell ref="B362:C362"/>
    <mergeCell ref="B356:C356"/>
    <mergeCell ref="B351:C351"/>
    <mergeCell ref="V13:V15"/>
    <mergeCell ref="T190:T192"/>
    <mergeCell ref="U190:U192"/>
    <mergeCell ref="V190:V192"/>
    <mergeCell ref="T159:T161"/>
    <mergeCell ref="U159:U161"/>
    <mergeCell ref="V159:V161"/>
    <mergeCell ref="T128:T130"/>
    <mergeCell ref="T97:T99"/>
    <mergeCell ref="U97:U99"/>
    <mergeCell ref="V97:V99"/>
    <mergeCell ref="B278:C278"/>
    <mergeCell ref="B268:C268"/>
    <mergeCell ref="B269:C269"/>
    <mergeCell ref="B271:C271"/>
    <mergeCell ref="B272:C272"/>
    <mergeCell ref="R283:R285"/>
    <mergeCell ref="B286:C286"/>
    <mergeCell ref="E286:F286"/>
    <mergeCell ref="B287:R287"/>
    <mergeCell ref="B290:C290"/>
    <mergeCell ref="B291:C291"/>
    <mergeCell ref="B292:C292"/>
    <mergeCell ref="B293:C293"/>
    <mergeCell ref="B368:C368"/>
    <mergeCell ref="B377:C378"/>
    <mergeCell ref="B371:C371"/>
    <mergeCell ref="B372:C372"/>
    <mergeCell ref="B348:C348"/>
    <mergeCell ref="E348:F348"/>
    <mergeCell ref="J376:J378"/>
    <mergeCell ref="B363:C363"/>
    <mergeCell ref="B367:C367"/>
    <mergeCell ref="B369:C369"/>
    <mergeCell ref="B357:C357"/>
    <mergeCell ref="B360:C360"/>
    <mergeCell ref="B370:C370"/>
    <mergeCell ref="B359:C359"/>
    <mergeCell ref="B358:C358"/>
    <mergeCell ref="B355:C355"/>
    <mergeCell ref="B364:C364"/>
    <mergeCell ref="W345:W347"/>
    <mergeCell ref="U128:U130"/>
    <mergeCell ref="V128:V130"/>
    <mergeCell ref="W128:W130"/>
    <mergeCell ref="T252:T254"/>
    <mergeCell ref="T314:T316"/>
    <mergeCell ref="U314:U316"/>
    <mergeCell ref="V314:V316"/>
    <mergeCell ref="W314:W316"/>
    <mergeCell ref="U252:U254"/>
    <mergeCell ref="V252:V254"/>
    <mergeCell ref="W252:W254"/>
    <mergeCell ref="T283:T285"/>
    <mergeCell ref="T221:T223"/>
    <mergeCell ref="U221:U223"/>
    <mergeCell ref="V221:V223"/>
    <mergeCell ref="T345:T347"/>
    <mergeCell ref="U345:U347"/>
    <mergeCell ref="V345:V347"/>
    <mergeCell ref="U283:U285"/>
    <mergeCell ref="V283:V285"/>
    <mergeCell ref="W283:W285"/>
    <mergeCell ref="W190:W192"/>
    <mergeCell ref="W159:W161"/>
    <mergeCell ref="R159:R161"/>
    <mergeCell ref="N159:N161"/>
    <mergeCell ref="O159:O161"/>
    <mergeCell ref="O128:O130"/>
    <mergeCell ref="B353:C353"/>
    <mergeCell ref="B380:R380"/>
    <mergeCell ref="O376:O378"/>
    <mergeCell ref="P376:Q377"/>
    <mergeCell ref="R376:R378"/>
    <mergeCell ref="D377:D378"/>
    <mergeCell ref="G376:I376"/>
    <mergeCell ref="B376:F376"/>
    <mergeCell ref="L376:L378"/>
    <mergeCell ref="E379:F379"/>
    <mergeCell ref="E377:F378"/>
    <mergeCell ref="M376:M378"/>
    <mergeCell ref="N376:N378"/>
    <mergeCell ref="R345:R347"/>
    <mergeCell ref="O252:O254"/>
    <mergeCell ref="P252:Q253"/>
    <mergeCell ref="R252:R254"/>
    <mergeCell ref="N345:N347"/>
    <mergeCell ref="B289:C289"/>
    <mergeCell ref="B288:C288"/>
    <mergeCell ref="B389:C389"/>
    <mergeCell ref="B401:C401"/>
    <mergeCell ref="B394:C394"/>
    <mergeCell ref="T376:T378"/>
    <mergeCell ref="U376:U378"/>
    <mergeCell ref="V376:V378"/>
    <mergeCell ref="W376:W378"/>
    <mergeCell ref="B396:C396"/>
    <mergeCell ref="B386:C386"/>
    <mergeCell ref="B395:C395"/>
    <mergeCell ref="B387:C387"/>
    <mergeCell ref="B388:C388"/>
    <mergeCell ref="B381:C381"/>
    <mergeCell ref="B384:C384"/>
    <mergeCell ref="G377:G378"/>
    <mergeCell ref="H377:H378"/>
    <mergeCell ref="B383:C383"/>
    <mergeCell ref="B379:C379"/>
  </mergeCells>
  <phoneticPr fontId="20" type="noConversion"/>
  <pageMargins left="0.3" right="0" top="0.8" bottom="0.5" header="0.31496062992126" footer="0.31496062992126"/>
  <pageSetup paperSize="5" scale="80" orientation="landscape" r:id="rId1"/>
  <headerFooter scaleWithDoc="0">
    <oddFooter>&amp;C&amp;P&amp;R&amp;A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3</vt:i4>
      </vt:variant>
    </vt:vector>
  </HeadingPairs>
  <TitlesOfParts>
    <vt:vector size="32" baseType="lpstr">
      <vt:lpstr>KIB A</vt:lpstr>
      <vt:lpstr>KIB D</vt:lpstr>
      <vt:lpstr>KIB C</vt:lpstr>
      <vt:lpstr>EXTRACOMTABLE</vt:lpstr>
      <vt:lpstr>KURANG BAIK</vt:lpstr>
      <vt:lpstr>TIDAK MASUK KIB</vt:lpstr>
      <vt:lpstr>B - MTR</vt:lpstr>
      <vt:lpstr>TIDAK ADA FISIK</vt:lpstr>
      <vt:lpstr>KIB LAMA</vt:lpstr>
      <vt:lpstr>B - RB</vt:lpstr>
      <vt:lpstr>B - UKS I</vt:lpstr>
      <vt:lpstr>B - UKS II</vt:lpstr>
      <vt:lpstr>B - UKUT</vt:lpstr>
      <vt:lpstr>B - P.B</vt:lpstr>
      <vt:lpstr>B - PAL</vt:lpstr>
      <vt:lpstr>B - KM</vt:lpstr>
      <vt:lpstr>Rekap KIB B</vt:lpstr>
      <vt:lpstr>Sheet1</vt:lpstr>
      <vt:lpstr>Alkes</vt:lpstr>
      <vt:lpstr>ALKES RB</vt:lpstr>
      <vt:lpstr>AL. UKS I</vt:lpstr>
      <vt:lpstr>AL. UKS II</vt:lpstr>
      <vt:lpstr>AL. UKUT</vt:lpstr>
      <vt:lpstr>AL. PB</vt:lpstr>
      <vt:lpstr>AL. PAL</vt:lpstr>
      <vt:lpstr>AL. KM</vt:lpstr>
      <vt:lpstr>tambahan</vt:lpstr>
      <vt:lpstr>KIB E</vt:lpstr>
      <vt:lpstr>KIB F</vt:lpstr>
      <vt:lpstr>Alkes!Print_Area</vt:lpstr>
      <vt:lpstr>'B - MTR'!Print_Area</vt:lpstr>
      <vt:lpstr>'Rekap KIB B'!Print_Area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KIB B PKM MATRAMAN Des 2010</dc:title>
  <dc:creator>Udie's</dc:creator>
  <dc:description>Data Terakhir 2010</dc:description>
  <cp:lastModifiedBy>Bobby</cp:lastModifiedBy>
  <cp:lastPrinted>2015-09-14T00:53:15Z</cp:lastPrinted>
  <dcterms:created xsi:type="dcterms:W3CDTF">2012-01-21T11:53:26Z</dcterms:created>
  <dcterms:modified xsi:type="dcterms:W3CDTF">2015-09-30T07:12:55Z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01734361CD07C3C85B968AA4B2781C480C6F43D1F40327C3705EC1E31BD50C03C7A4150B3FFD40648FDBE26C88610268CA530DBADDD359EAC5030DC6CE323BD3A88928305D52D8DCD76675741C6A10DB3A86AFE8B5E34A057C49BEA7CD9B0FC652D61A16EBD76F7B26C19A6486DB7CBA3917A6966D74A939C450C15D82125C4</vt:lpwstr>
  </property>
  <property fmtid="{D5CDD505-2E9C-101B-9397-08002B2CF9AE}" pid="3" name="Business Objects Context Information1">
    <vt:lpwstr>806B6633CEB3604C6FE85DF83A5FC02E3A0BB7904F6C918460DE7F7A7E6446C0A298C66A0962B20ECCF89A824095A8D31A930E00FE521E84D0E91486407ADAA9B563D82D21AA5E4D81744AE183B6D401697B139B83DBF20086A3963A71FF023246FDD6D55F00C43E2A6620D49C9A335E84127A9F67D5DBD10E75F5FED769772</vt:lpwstr>
  </property>
  <property fmtid="{D5CDD505-2E9C-101B-9397-08002B2CF9AE}" pid="4" name="Business Objects Context Information2">
    <vt:lpwstr>636C97726F1DF4A581441D0B8E30761D000896F3E6DE0D5929256EDE6BE42C8F2179E761000599DF459B522329EFD21434636653228D6DA05A253EFD8C95F1D4EA0916A3A934451FB99709292A816207376B7FFA9DD02CA9F82A7920B2453F4A04281FFCDAABCBD4F3F0AAA6C32A108BB1A2EC4C276344A1339A669301D066E</vt:lpwstr>
  </property>
  <property fmtid="{D5CDD505-2E9C-101B-9397-08002B2CF9AE}" pid="5" name="Business Objects Context Information3">
    <vt:lpwstr>AFEE0AEA7CD758363C88B07BF9C8ABAC0D9880FE9F4100D6D5DF11709130ABEF59DBFF6CE41F736A9E5BE3F26F5D13734C80E306484608907925242FC9E3FBE52DFEE328316CAB16C333D7B9F8D9B1194F5D6BC9C20D078EC872C4CEEFE6616D4A970FCBCD66766EC291D296AD2B1331987331513F0654E3296473666A36493</vt:lpwstr>
  </property>
  <property fmtid="{D5CDD505-2E9C-101B-9397-08002B2CF9AE}" pid="6" name="Business Objects Context Information4">
    <vt:lpwstr>B52087CF3189E71BE3274566E22A2F33690153B2A935B56F30AC6F62383C21E307A8E1DA6524E3FA01EBAFE8B9FD84CB1E44D0315E3752FB2C1E01DB492D0E4D236541EDC01D98E3D0B68EDB4CAD5D941BE4AB1C176ED2897BA598C027B803D86D85D93544CD082433712C74203742364FB2189B5DAD73D675655D4C7F329EC</vt:lpwstr>
  </property>
  <property fmtid="{D5CDD505-2E9C-101B-9397-08002B2CF9AE}" pid="7" name="Business Objects Context Information5">
    <vt:lpwstr>2C86ADB1EE86E8954E65F2B63CF43E6527FFF23315FEDDDD6147627E7B56BDE4F51344122231C28598D23F0ABBFA86E6C8894C94D2818FAD602AC1556B87A2E66B4E86708437F7987EBB8F5CC4096020A8E2831A6F2C1DA301D59FF34BA6DC73BE0ADCB1A1169D5951550EB8D6CB3D1FFC4DC58ECB630DBEB0C0E86CE325BF5</vt:lpwstr>
  </property>
  <property fmtid="{D5CDD505-2E9C-101B-9397-08002B2CF9AE}" pid="8" name="Business Objects Context Information6">
    <vt:lpwstr>26B6D52C8A4A7EF98D7335CCF94B6F8D059D4B92EC96471D360AAFB5B7CD057E87850EFB40E6D1493D6F1DD6D63BFD14A1196458AD91004788F796168EB1552305ECEBC35880EEA96F2A12A5706210D54680F8E628A558702117F1271A1FC9EC26F1AC12</vt:lpwstr>
  </property>
</Properties>
</file>