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c890a0317471c1a2/Documents/TU Delft/EE3/BAP/Code/GitHub PC/cwfc/optimisation/"/>
    </mc:Choice>
  </mc:AlternateContent>
  <xr:revisionPtr revIDLastSave="136" documentId="11_956C2C74292811A358DED06FE7A1FC1BB75757D1" xr6:coauthVersionLast="45" xr6:coauthVersionMax="45" xr10:uidLastSave="{38341F27-69E9-4B4D-8F35-ADAEFA6B8A6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8" i="1" l="1"/>
  <c r="E257" i="1"/>
  <c r="E256" i="1"/>
  <c r="E255" i="1"/>
  <c r="E254" i="1"/>
  <c r="E245" i="1"/>
  <c r="I245" i="1" s="1"/>
  <c r="D245" i="1"/>
  <c r="H245" i="1" s="1"/>
  <c r="C245" i="1"/>
  <c r="E246" i="1"/>
  <c r="I246" i="1" s="1"/>
  <c r="D246" i="1"/>
  <c r="H246" i="1" s="1"/>
  <c r="C246" i="1"/>
  <c r="E247" i="1"/>
  <c r="I247" i="1" s="1"/>
  <c r="D247" i="1"/>
  <c r="H247" i="1" s="1"/>
  <c r="C247" i="1"/>
  <c r="E249" i="1"/>
  <c r="I249" i="1" s="1"/>
  <c r="D249" i="1"/>
  <c r="H249" i="1" s="1"/>
  <c r="C249" i="1"/>
  <c r="E250" i="1"/>
  <c r="I250" i="1" s="1"/>
  <c r="D250" i="1"/>
  <c r="H250" i="1" s="1"/>
  <c r="C250" i="1"/>
  <c r="E251" i="1"/>
  <c r="I251" i="1" s="1"/>
  <c r="D251" i="1"/>
  <c r="H251" i="1" s="1"/>
  <c r="C251" i="1"/>
  <c r="E248" i="1"/>
  <c r="I248" i="1" s="1"/>
  <c r="D248" i="1"/>
  <c r="H248" i="1" s="1"/>
  <c r="C248" i="1"/>
  <c r="E237" i="1"/>
  <c r="I237" i="1" s="1"/>
  <c r="D237" i="1"/>
  <c r="H237" i="1" s="1"/>
  <c r="C237" i="1"/>
  <c r="E238" i="1"/>
  <c r="I238" i="1" s="1"/>
  <c r="D238" i="1"/>
  <c r="H238" i="1" s="1"/>
  <c r="C238" i="1"/>
  <c r="E239" i="1"/>
  <c r="I239" i="1" s="1"/>
  <c r="D239" i="1"/>
  <c r="H239" i="1" s="1"/>
  <c r="C239" i="1"/>
  <c r="E240" i="1"/>
  <c r="I240" i="1" s="1"/>
  <c r="D240" i="1"/>
  <c r="H240" i="1" s="1"/>
  <c r="C240" i="1"/>
  <c r="E241" i="1"/>
  <c r="I241" i="1" s="1"/>
  <c r="D241" i="1"/>
  <c r="H241" i="1" s="1"/>
  <c r="C241" i="1"/>
  <c r="E242" i="1"/>
  <c r="I242" i="1" s="1"/>
  <c r="D242" i="1"/>
  <c r="H242" i="1" s="1"/>
  <c r="C242" i="1"/>
  <c r="E243" i="1"/>
  <c r="I243" i="1" s="1"/>
  <c r="D243" i="1"/>
  <c r="H243" i="1" s="1"/>
  <c r="C243" i="1"/>
  <c r="E229" i="1"/>
  <c r="I229" i="1" s="1"/>
  <c r="D229" i="1"/>
  <c r="H229" i="1" s="1"/>
  <c r="C229" i="1"/>
  <c r="E230" i="1"/>
  <c r="I230" i="1" s="1"/>
  <c r="D230" i="1"/>
  <c r="H230" i="1" s="1"/>
  <c r="C230" i="1"/>
  <c r="E231" i="1"/>
  <c r="I231" i="1" s="1"/>
  <c r="D231" i="1"/>
  <c r="H231" i="1" s="1"/>
  <c r="C231" i="1"/>
  <c r="E232" i="1"/>
  <c r="I232" i="1" s="1"/>
  <c r="D232" i="1"/>
  <c r="H232" i="1" s="1"/>
  <c r="C232" i="1"/>
  <c r="E233" i="1"/>
  <c r="I233" i="1" s="1"/>
  <c r="D233" i="1"/>
  <c r="H233" i="1" s="1"/>
  <c r="C233" i="1"/>
  <c r="E234" i="1"/>
  <c r="I234" i="1" s="1"/>
  <c r="D234" i="1"/>
  <c r="H234" i="1" s="1"/>
  <c r="C234" i="1"/>
  <c r="E235" i="1"/>
  <c r="I235" i="1" s="1"/>
  <c r="D235" i="1"/>
  <c r="H235" i="1" s="1"/>
  <c r="C235" i="1"/>
  <c r="E219" i="1"/>
  <c r="I219" i="1" s="1"/>
  <c r="D219" i="1"/>
  <c r="H219" i="1" s="1"/>
  <c r="C219" i="1"/>
  <c r="E220" i="1"/>
  <c r="I220" i="1" s="1"/>
  <c r="D220" i="1"/>
  <c r="H220" i="1" s="1"/>
  <c r="C220" i="1"/>
  <c r="E221" i="1"/>
  <c r="I221" i="1" s="1"/>
  <c r="D221" i="1"/>
  <c r="H221" i="1" s="1"/>
  <c r="C221" i="1"/>
  <c r="E222" i="1"/>
  <c r="I222" i="1" s="1"/>
  <c r="D222" i="1"/>
  <c r="H222" i="1" s="1"/>
  <c r="C222" i="1"/>
  <c r="E223" i="1"/>
  <c r="I223" i="1" s="1"/>
  <c r="D223" i="1"/>
  <c r="H223" i="1" s="1"/>
  <c r="C223" i="1"/>
  <c r="E225" i="1"/>
  <c r="I225" i="1" s="1"/>
  <c r="D225" i="1"/>
  <c r="H225" i="1" s="1"/>
  <c r="C225" i="1"/>
  <c r="E226" i="1"/>
  <c r="I226" i="1" s="1"/>
  <c r="D226" i="1"/>
  <c r="H226" i="1" s="1"/>
  <c r="C226" i="1"/>
  <c r="E224" i="1"/>
  <c r="I224" i="1" s="1"/>
  <c r="D224" i="1"/>
  <c r="H224" i="1" s="1"/>
  <c r="C224" i="1"/>
  <c r="E211" i="1"/>
  <c r="I211" i="1" s="1"/>
  <c r="D211" i="1"/>
  <c r="H211" i="1" s="1"/>
  <c r="C211" i="1"/>
  <c r="E212" i="1"/>
  <c r="I212" i="1" s="1"/>
  <c r="D212" i="1"/>
  <c r="H212" i="1" s="1"/>
  <c r="C212" i="1"/>
  <c r="E213" i="1"/>
  <c r="I213" i="1" s="1"/>
  <c r="D213" i="1"/>
  <c r="H213" i="1" s="1"/>
  <c r="C213" i="1"/>
  <c r="E214" i="1"/>
  <c r="I214" i="1" s="1"/>
  <c r="D214" i="1"/>
  <c r="H214" i="1" s="1"/>
  <c r="C214" i="1"/>
  <c r="E215" i="1"/>
  <c r="I215" i="1" s="1"/>
  <c r="D215" i="1"/>
  <c r="H215" i="1" s="1"/>
  <c r="C215" i="1"/>
  <c r="E216" i="1"/>
  <c r="I216" i="1" s="1"/>
  <c r="D216" i="1"/>
  <c r="H216" i="1" s="1"/>
  <c r="C216" i="1"/>
  <c r="E217" i="1"/>
  <c r="I217" i="1" s="1"/>
  <c r="D217" i="1"/>
  <c r="H217" i="1" s="1"/>
  <c r="C217" i="1"/>
  <c r="E206" i="1"/>
  <c r="I206" i="1" s="1"/>
  <c r="D206" i="1"/>
  <c r="H206" i="1" s="1"/>
  <c r="C206" i="1"/>
  <c r="E207" i="1"/>
  <c r="I207" i="1" s="1"/>
  <c r="D207" i="1"/>
  <c r="H207" i="1" s="1"/>
  <c r="C207" i="1"/>
  <c r="E208" i="1"/>
  <c r="I208" i="1" s="1"/>
  <c r="D208" i="1"/>
  <c r="H208" i="1" s="1"/>
  <c r="C208" i="1"/>
  <c r="E209" i="1"/>
  <c r="I209" i="1" s="1"/>
  <c r="D209" i="1"/>
  <c r="H209" i="1" s="1"/>
  <c r="C209" i="1"/>
  <c r="E201" i="1"/>
  <c r="I201" i="1" s="1"/>
  <c r="D201" i="1"/>
  <c r="H201" i="1" s="1"/>
  <c r="C201" i="1"/>
  <c r="E202" i="1"/>
  <c r="I202" i="1" s="1"/>
  <c r="D202" i="1"/>
  <c r="H202" i="1" s="1"/>
  <c r="C202" i="1"/>
  <c r="E203" i="1"/>
  <c r="I203" i="1" s="1"/>
  <c r="D203" i="1"/>
  <c r="H203" i="1" s="1"/>
  <c r="C203" i="1"/>
  <c r="E204" i="1"/>
  <c r="I204" i="1" s="1"/>
  <c r="D204" i="1"/>
  <c r="H204" i="1" s="1"/>
  <c r="C204" i="1"/>
  <c r="E192" i="1"/>
  <c r="I192" i="1" s="1"/>
  <c r="D192" i="1"/>
  <c r="H192" i="1" s="1"/>
  <c r="C192" i="1"/>
  <c r="E193" i="1"/>
  <c r="I193" i="1" s="1"/>
  <c r="D193" i="1"/>
  <c r="H193" i="1" s="1"/>
  <c r="C193" i="1"/>
  <c r="E194" i="1"/>
  <c r="I194" i="1" s="1"/>
  <c r="D194" i="1"/>
  <c r="H194" i="1" s="1"/>
  <c r="C194" i="1"/>
  <c r="E195" i="1"/>
  <c r="I195" i="1" s="1"/>
  <c r="D195" i="1"/>
  <c r="H195" i="1" s="1"/>
  <c r="C195" i="1"/>
  <c r="E196" i="1"/>
  <c r="I196" i="1" s="1"/>
  <c r="D196" i="1"/>
  <c r="H196" i="1" s="1"/>
  <c r="C196" i="1"/>
  <c r="E197" i="1"/>
  <c r="I197" i="1" s="1"/>
  <c r="D197" i="1"/>
  <c r="H197" i="1" s="1"/>
  <c r="C197" i="1"/>
  <c r="E198" i="1"/>
  <c r="I198" i="1" s="1"/>
  <c r="D198" i="1"/>
  <c r="H198" i="1" s="1"/>
  <c r="C198" i="1"/>
  <c r="E180" i="1"/>
  <c r="I180" i="1" s="1"/>
  <c r="D180" i="1"/>
  <c r="H180" i="1" s="1"/>
  <c r="C180" i="1"/>
  <c r="E184" i="1"/>
  <c r="I184" i="1" s="1"/>
  <c r="D184" i="1"/>
  <c r="H184" i="1" s="1"/>
  <c r="C184" i="1"/>
  <c r="E181" i="1"/>
  <c r="I181" i="1" s="1"/>
  <c r="D181" i="1"/>
  <c r="H181" i="1" s="1"/>
  <c r="C181" i="1"/>
  <c r="E185" i="1"/>
  <c r="I185" i="1" s="1"/>
  <c r="D185" i="1"/>
  <c r="H185" i="1" s="1"/>
  <c r="C185" i="1"/>
  <c r="E182" i="1"/>
  <c r="I182" i="1" s="1"/>
  <c r="D182" i="1"/>
  <c r="H182" i="1" s="1"/>
  <c r="C182" i="1"/>
  <c r="E186" i="1"/>
  <c r="I186" i="1" s="1"/>
  <c r="D186" i="1"/>
  <c r="H186" i="1" s="1"/>
  <c r="C186" i="1"/>
  <c r="E183" i="1"/>
  <c r="I183" i="1" s="1"/>
  <c r="D183" i="1"/>
  <c r="H183" i="1" s="1"/>
  <c r="C183" i="1"/>
  <c r="E187" i="1"/>
  <c r="I187" i="1" s="1"/>
  <c r="D187" i="1"/>
  <c r="H187" i="1" s="1"/>
  <c r="C187" i="1"/>
  <c r="E188" i="1"/>
  <c r="I188" i="1" s="1"/>
  <c r="D188" i="1"/>
  <c r="H188" i="1" s="1"/>
  <c r="C188" i="1"/>
  <c r="E189" i="1"/>
  <c r="I189" i="1" s="1"/>
  <c r="D189" i="1"/>
  <c r="H189" i="1" s="1"/>
  <c r="C189" i="1"/>
  <c r="E190" i="1"/>
  <c r="I190" i="1" s="1"/>
  <c r="D190" i="1"/>
  <c r="H190" i="1" s="1"/>
  <c r="C190" i="1"/>
  <c r="E172" i="1"/>
  <c r="I172" i="1" s="1"/>
  <c r="D172" i="1"/>
  <c r="H172" i="1" s="1"/>
  <c r="C172" i="1"/>
  <c r="E173" i="1"/>
  <c r="I173" i="1" s="1"/>
  <c r="D173" i="1"/>
  <c r="H173" i="1" s="1"/>
  <c r="C173" i="1"/>
  <c r="E174" i="1"/>
  <c r="I174" i="1" s="1"/>
  <c r="D174" i="1"/>
  <c r="H174" i="1" s="1"/>
  <c r="C174" i="1"/>
  <c r="E175" i="1"/>
  <c r="I175" i="1" s="1"/>
  <c r="D175" i="1"/>
  <c r="H175" i="1" s="1"/>
  <c r="C175" i="1"/>
  <c r="E176" i="1"/>
  <c r="I176" i="1" s="1"/>
  <c r="D176" i="1"/>
  <c r="H176" i="1" s="1"/>
  <c r="C176" i="1"/>
  <c r="E177" i="1"/>
  <c r="I177" i="1" s="1"/>
  <c r="D177" i="1"/>
  <c r="H177" i="1" s="1"/>
  <c r="C177" i="1"/>
  <c r="E178" i="1"/>
  <c r="I178" i="1" s="1"/>
  <c r="D178" i="1"/>
  <c r="H178" i="1" s="1"/>
  <c r="C178" i="1"/>
  <c r="E163" i="1"/>
  <c r="I163" i="1" s="1"/>
  <c r="D163" i="1"/>
  <c r="H163" i="1" s="1"/>
  <c r="C163" i="1"/>
  <c r="E164" i="1"/>
  <c r="I164" i="1" s="1"/>
  <c r="D164" i="1"/>
  <c r="H164" i="1" s="1"/>
  <c r="C164" i="1"/>
  <c r="E165" i="1"/>
  <c r="I165" i="1" s="1"/>
  <c r="D165" i="1"/>
  <c r="H165" i="1" s="1"/>
  <c r="C165" i="1"/>
  <c r="E166" i="1"/>
  <c r="I166" i="1" s="1"/>
  <c r="D166" i="1"/>
  <c r="H166" i="1" s="1"/>
  <c r="C166" i="1"/>
  <c r="E168" i="1"/>
  <c r="I168" i="1" s="1"/>
  <c r="D168" i="1"/>
  <c r="H168" i="1" s="1"/>
  <c r="C168" i="1"/>
  <c r="E169" i="1"/>
  <c r="I169" i="1" s="1"/>
  <c r="D169" i="1"/>
  <c r="H169" i="1" s="1"/>
  <c r="C169" i="1"/>
  <c r="E167" i="1"/>
  <c r="I167" i="1" s="1"/>
  <c r="D167" i="1"/>
  <c r="H167" i="1" s="1"/>
  <c r="C167" i="1"/>
  <c r="E155" i="1"/>
  <c r="I155" i="1" s="1"/>
  <c r="D155" i="1"/>
  <c r="H155" i="1" s="1"/>
  <c r="C155" i="1"/>
  <c r="E156" i="1"/>
  <c r="I156" i="1" s="1"/>
  <c r="D156" i="1"/>
  <c r="H156" i="1" s="1"/>
  <c r="C156" i="1"/>
  <c r="E157" i="1"/>
  <c r="I157" i="1" s="1"/>
  <c r="D157" i="1"/>
  <c r="H157" i="1" s="1"/>
  <c r="C157" i="1"/>
  <c r="E158" i="1"/>
  <c r="I158" i="1" s="1"/>
  <c r="D158" i="1"/>
  <c r="H158" i="1" s="1"/>
  <c r="C158" i="1"/>
  <c r="E159" i="1"/>
  <c r="I159" i="1" s="1"/>
  <c r="D159" i="1"/>
  <c r="H159" i="1" s="1"/>
  <c r="C159" i="1"/>
  <c r="E160" i="1"/>
  <c r="I160" i="1" s="1"/>
  <c r="D160" i="1"/>
  <c r="H160" i="1" s="1"/>
  <c r="C160" i="1"/>
  <c r="E161" i="1"/>
  <c r="I161" i="1" s="1"/>
  <c r="D161" i="1"/>
  <c r="H161" i="1" s="1"/>
  <c r="C161" i="1"/>
  <c r="E146" i="1"/>
  <c r="I146" i="1" s="1"/>
  <c r="D146" i="1"/>
  <c r="H146" i="1" s="1"/>
  <c r="C146" i="1"/>
  <c r="E147" i="1"/>
  <c r="I147" i="1" s="1"/>
  <c r="D147" i="1"/>
  <c r="H147" i="1" s="1"/>
  <c r="C147" i="1"/>
  <c r="E149" i="1"/>
  <c r="I149" i="1" s="1"/>
  <c r="D149" i="1"/>
  <c r="H149" i="1" s="1"/>
  <c r="C149" i="1"/>
  <c r="E150" i="1"/>
  <c r="I150" i="1" s="1"/>
  <c r="D150" i="1"/>
  <c r="H150" i="1" s="1"/>
  <c r="C150" i="1"/>
  <c r="E148" i="1"/>
  <c r="I148" i="1" s="1"/>
  <c r="D148" i="1"/>
  <c r="H148" i="1" s="1"/>
  <c r="C148" i="1"/>
  <c r="E151" i="1"/>
  <c r="I151" i="1" s="1"/>
  <c r="D151" i="1"/>
  <c r="H151" i="1" s="1"/>
  <c r="C151" i="1"/>
  <c r="E152" i="1"/>
  <c r="I152" i="1" s="1"/>
  <c r="D152" i="1"/>
  <c r="H152" i="1" s="1"/>
  <c r="C152" i="1"/>
  <c r="E153" i="1"/>
  <c r="I153" i="1" s="1"/>
  <c r="D153" i="1"/>
  <c r="H153" i="1" s="1"/>
  <c r="C153" i="1"/>
  <c r="I141" i="1"/>
  <c r="H141" i="1"/>
  <c r="C141" i="1"/>
  <c r="I140" i="1"/>
  <c r="H140" i="1"/>
  <c r="C140" i="1"/>
  <c r="I139" i="1"/>
  <c r="H139" i="1"/>
  <c r="C139" i="1"/>
  <c r="I138" i="1"/>
  <c r="H138" i="1"/>
  <c r="C138" i="1"/>
  <c r="I137" i="1"/>
  <c r="H137" i="1"/>
  <c r="C137" i="1"/>
  <c r="I136" i="1"/>
  <c r="H136" i="1"/>
  <c r="C136" i="1"/>
  <c r="I135" i="1"/>
  <c r="H135" i="1"/>
  <c r="C135" i="1"/>
  <c r="I134" i="1"/>
  <c r="H134" i="1"/>
  <c r="C134" i="1"/>
  <c r="I133" i="1"/>
  <c r="H133" i="1"/>
  <c r="C133" i="1"/>
  <c r="I132" i="1"/>
  <c r="H132" i="1"/>
  <c r="C132" i="1"/>
  <c r="I131" i="1"/>
  <c r="H131" i="1"/>
  <c r="C131" i="1"/>
  <c r="I130" i="1"/>
  <c r="H130" i="1"/>
  <c r="C130" i="1"/>
  <c r="I129" i="1"/>
  <c r="H129" i="1"/>
  <c r="C129" i="1"/>
  <c r="I128" i="1"/>
  <c r="H128" i="1"/>
  <c r="C128" i="1"/>
  <c r="I127" i="1"/>
  <c r="H127" i="1"/>
  <c r="C127" i="1"/>
  <c r="I126" i="1"/>
  <c r="H126" i="1"/>
  <c r="C126" i="1"/>
  <c r="I125" i="1"/>
  <c r="H125" i="1"/>
  <c r="C125" i="1"/>
  <c r="I124" i="1"/>
  <c r="H124" i="1"/>
  <c r="C124" i="1"/>
  <c r="I123" i="1"/>
  <c r="H123" i="1"/>
  <c r="C123" i="1"/>
  <c r="I122" i="1"/>
  <c r="H122" i="1"/>
  <c r="C122" i="1"/>
  <c r="I121" i="1"/>
  <c r="H121" i="1"/>
  <c r="C121" i="1"/>
  <c r="I120" i="1"/>
  <c r="H120" i="1"/>
  <c r="C120" i="1"/>
  <c r="I119" i="1"/>
  <c r="H119" i="1"/>
  <c r="C119" i="1"/>
  <c r="I118" i="1"/>
  <c r="H118" i="1"/>
  <c r="C118" i="1"/>
  <c r="I117" i="1"/>
  <c r="H117" i="1"/>
  <c r="C117" i="1"/>
  <c r="I116" i="1"/>
  <c r="H116" i="1"/>
  <c r="C116" i="1"/>
  <c r="I115" i="1"/>
  <c r="H115" i="1"/>
  <c r="C115" i="1"/>
  <c r="I114" i="1"/>
  <c r="H114" i="1"/>
  <c r="C114" i="1"/>
  <c r="I113" i="1"/>
  <c r="H113" i="1"/>
  <c r="C113" i="1"/>
  <c r="I112" i="1"/>
  <c r="H112" i="1"/>
  <c r="C112" i="1"/>
  <c r="I111" i="1"/>
  <c r="H111" i="1"/>
  <c r="C111" i="1"/>
  <c r="I110" i="1"/>
  <c r="H110" i="1"/>
  <c r="C110" i="1"/>
  <c r="I109" i="1"/>
  <c r="H109" i="1"/>
  <c r="C109" i="1"/>
  <c r="I108" i="1"/>
  <c r="H108" i="1"/>
  <c r="C108" i="1"/>
  <c r="I107" i="1"/>
  <c r="H107" i="1"/>
  <c r="C107" i="1"/>
  <c r="I106" i="1"/>
  <c r="H106" i="1"/>
  <c r="C106" i="1"/>
  <c r="I105" i="1"/>
  <c r="H105" i="1"/>
  <c r="C105" i="1"/>
  <c r="I104" i="1"/>
  <c r="H104" i="1"/>
  <c r="C104" i="1"/>
  <c r="I103" i="1"/>
  <c r="H103" i="1"/>
  <c r="C103" i="1"/>
  <c r="I102" i="1"/>
  <c r="H102" i="1"/>
  <c r="C102" i="1"/>
  <c r="I101" i="1"/>
  <c r="H101" i="1"/>
  <c r="C101" i="1"/>
  <c r="I100" i="1"/>
  <c r="H100" i="1"/>
  <c r="C100" i="1"/>
  <c r="I99" i="1"/>
  <c r="H99" i="1"/>
  <c r="C99" i="1"/>
  <c r="I98" i="1"/>
  <c r="H98" i="1"/>
  <c r="C98" i="1"/>
  <c r="I97" i="1"/>
  <c r="H97" i="1"/>
  <c r="C97" i="1"/>
  <c r="I96" i="1"/>
  <c r="H96" i="1"/>
  <c r="C96" i="1"/>
  <c r="I95" i="1"/>
  <c r="H95" i="1"/>
  <c r="C95" i="1"/>
  <c r="I94" i="1"/>
  <c r="H94" i="1"/>
  <c r="C94" i="1"/>
  <c r="I93" i="1"/>
  <c r="H93" i="1"/>
  <c r="C93" i="1"/>
  <c r="I92" i="1"/>
  <c r="H92" i="1"/>
  <c r="C92" i="1"/>
  <c r="I91" i="1"/>
  <c r="H91" i="1"/>
  <c r="C91" i="1"/>
  <c r="I90" i="1"/>
  <c r="H90" i="1"/>
  <c r="C90" i="1"/>
  <c r="I89" i="1"/>
  <c r="H89" i="1"/>
  <c r="C89" i="1"/>
  <c r="I88" i="1"/>
  <c r="H88" i="1"/>
  <c r="C88" i="1"/>
  <c r="I87" i="1"/>
  <c r="H87" i="1"/>
  <c r="C87" i="1"/>
  <c r="I86" i="1"/>
  <c r="H86" i="1"/>
  <c r="C86" i="1"/>
  <c r="I85" i="1"/>
  <c r="H85" i="1"/>
  <c r="C85" i="1"/>
  <c r="I84" i="1"/>
  <c r="H84" i="1"/>
  <c r="C84" i="1"/>
  <c r="I83" i="1"/>
  <c r="H83" i="1"/>
  <c r="C83" i="1"/>
  <c r="I82" i="1"/>
  <c r="H82" i="1"/>
  <c r="C82" i="1"/>
  <c r="I81" i="1"/>
  <c r="H81" i="1"/>
  <c r="C81" i="1"/>
  <c r="I80" i="1"/>
  <c r="H80" i="1"/>
  <c r="C80" i="1"/>
  <c r="I79" i="1"/>
  <c r="H79" i="1"/>
  <c r="C79" i="1"/>
  <c r="I78" i="1"/>
  <c r="H78" i="1"/>
  <c r="C78" i="1"/>
  <c r="I77" i="1"/>
  <c r="H77" i="1"/>
  <c r="C77" i="1"/>
  <c r="I76" i="1"/>
  <c r="H76" i="1"/>
  <c r="C76" i="1"/>
  <c r="I75" i="1"/>
  <c r="H75" i="1"/>
  <c r="C75" i="1"/>
  <c r="I74" i="1"/>
  <c r="H74" i="1"/>
  <c r="C74" i="1"/>
  <c r="I73" i="1"/>
  <c r="H73" i="1"/>
  <c r="C73" i="1"/>
  <c r="I72" i="1"/>
  <c r="H72" i="1"/>
  <c r="C72" i="1"/>
  <c r="I71" i="1"/>
  <c r="H71" i="1"/>
  <c r="C71" i="1"/>
  <c r="I70" i="1"/>
  <c r="H70" i="1"/>
  <c r="C70" i="1"/>
  <c r="I69" i="1"/>
  <c r="L69" i="1" s="1"/>
  <c r="H69" i="1"/>
  <c r="K69" i="1" s="1"/>
  <c r="I68" i="1"/>
  <c r="L68" i="1" s="1"/>
  <c r="H68" i="1"/>
  <c r="K68" i="1" s="1"/>
  <c r="I67" i="1"/>
  <c r="H67" i="1"/>
  <c r="C67" i="1"/>
  <c r="I66" i="1"/>
  <c r="H66" i="1"/>
  <c r="C66" i="1"/>
  <c r="I65" i="1"/>
  <c r="H65" i="1"/>
  <c r="C65" i="1"/>
  <c r="I64" i="1"/>
  <c r="H64" i="1"/>
  <c r="C64" i="1"/>
  <c r="I63" i="1"/>
  <c r="H63" i="1"/>
  <c r="C63" i="1"/>
  <c r="I62" i="1"/>
  <c r="H62" i="1"/>
  <c r="C62" i="1"/>
  <c r="I61" i="1"/>
  <c r="H61" i="1"/>
  <c r="C61" i="1"/>
  <c r="I60" i="1"/>
  <c r="H60" i="1"/>
  <c r="C60" i="1"/>
  <c r="I59" i="1"/>
  <c r="H59" i="1"/>
  <c r="C59" i="1"/>
  <c r="I58" i="1"/>
  <c r="H58" i="1"/>
  <c r="C58" i="1"/>
  <c r="I57" i="1"/>
  <c r="L57" i="1" s="1"/>
  <c r="H57" i="1"/>
  <c r="K57" i="1" s="1"/>
  <c r="I56" i="1"/>
  <c r="H56" i="1"/>
  <c r="C56" i="1"/>
  <c r="I55" i="1"/>
  <c r="H55" i="1"/>
  <c r="C55" i="1"/>
  <c r="I54" i="1"/>
  <c r="H54" i="1"/>
  <c r="C54" i="1"/>
  <c r="I53" i="1"/>
  <c r="H53" i="1"/>
  <c r="C53" i="1"/>
  <c r="I52" i="1"/>
  <c r="H52" i="1"/>
  <c r="C52" i="1"/>
  <c r="I51" i="1"/>
  <c r="H51" i="1"/>
  <c r="C51" i="1"/>
  <c r="I50" i="1"/>
  <c r="H50" i="1"/>
  <c r="C50" i="1"/>
  <c r="I49" i="1"/>
  <c r="H49" i="1"/>
  <c r="C49" i="1"/>
  <c r="I48" i="1"/>
  <c r="H48" i="1"/>
  <c r="C48" i="1"/>
  <c r="I47" i="1"/>
  <c r="H47" i="1"/>
  <c r="C47" i="1"/>
  <c r="I46" i="1"/>
  <c r="H46" i="1"/>
  <c r="C46" i="1"/>
  <c r="I45" i="1"/>
  <c r="H45" i="1"/>
  <c r="C45" i="1"/>
  <c r="I44" i="1"/>
  <c r="L44" i="1" s="1"/>
  <c r="H44" i="1"/>
  <c r="K44" i="1" s="1"/>
  <c r="I43" i="1"/>
  <c r="H43" i="1"/>
  <c r="C43" i="1"/>
  <c r="I42" i="1"/>
  <c r="H42" i="1"/>
  <c r="C42" i="1"/>
  <c r="I41" i="1"/>
  <c r="H41" i="1"/>
  <c r="C41" i="1"/>
  <c r="I40" i="1"/>
  <c r="H40" i="1"/>
  <c r="C40" i="1"/>
  <c r="I38" i="1"/>
  <c r="D38" i="1"/>
  <c r="H38" i="1" s="1"/>
  <c r="C38" i="1"/>
  <c r="I37" i="1"/>
  <c r="D37" i="1"/>
  <c r="H37" i="1" s="1"/>
  <c r="C37" i="1"/>
  <c r="I36" i="1"/>
  <c r="D36" i="1"/>
  <c r="H36" i="1" s="1"/>
  <c r="C36" i="1"/>
  <c r="I35" i="1"/>
  <c r="D35" i="1"/>
  <c r="H35" i="1" s="1"/>
  <c r="C35" i="1"/>
  <c r="I34" i="1"/>
  <c r="D34" i="1"/>
  <c r="H34" i="1" s="1"/>
  <c r="C34" i="1"/>
  <c r="I33" i="1"/>
  <c r="D33" i="1"/>
  <c r="H33" i="1" s="1"/>
  <c r="C33" i="1"/>
  <c r="F32" i="1"/>
  <c r="E32" i="1"/>
  <c r="I32" i="1" s="1"/>
  <c r="D32" i="1"/>
  <c r="H32" i="1" s="1"/>
  <c r="C32" i="1"/>
  <c r="I31" i="1"/>
  <c r="D31" i="1"/>
  <c r="H31" i="1" s="1"/>
  <c r="C31" i="1"/>
  <c r="I30" i="1"/>
  <c r="D30" i="1"/>
  <c r="H30" i="1" s="1"/>
  <c r="C30" i="1"/>
  <c r="I29" i="1"/>
  <c r="D29" i="1"/>
  <c r="H29" i="1" s="1"/>
  <c r="C29" i="1"/>
  <c r="I28" i="1"/>
  <c r="D28" i="1"/>
  <c r="H28" i="1" s="1"/>
  <c r="C28" i="1"/>
  <c r="I27" i="1"/>
  <c r="D27" i="1"/>
  <c r="H27" i="1" s="1"/>
  <c r="C27" i="1"/>
  <c r="I26" i="1"/>
  <c r="D26" i="1"/>
  <c r="H26" i="1" s="1"/>
  <c r="C26" i="1"/>
  <c r="F25" i="1"/>
  <c r="E25" i="1"/>
  <c r="I25" i="1" s="1"/>
  <c r="D25" i="1"/>
  <c r="H25" i="1" s="1"/>
  <c r="C25" i="1"/>
  <c r="I24" i="1"/>
  <c r="D24" i="1"/>
  <c r="H24" i="1" s="1"/>
  <c r="C24" i="1"/>
  <c r="I23" i="1"/>
  <c r="D23" i="1"/>
  <c r="H23" i="1" s="1"/>
  <c r="C23" i="1"/>
  <c r="I22" i="1"/>
  <c r="D22" i="1"/>
  <c r="H22" i="1" s="1"/>
  <c r="C22" i="1"/>
  <c r="I21" i="1"/>
  <c r="D21" i="1"/>
  <c r="H21" i="1" s="1"/>
  <c r="C21" i="1"/>
  <c r="I20" i="1"/>
  <c r="D20" i="1"/>
  <c r="H20" i="1" s="1"/>
  <c r="C20" i="1"/>
  <c r="F19" i="1"/>
  <c r="E19" i="1"/>
  <c r="I19" i="1" s="1"/>
  <c r="D19" i="1"/>
  <c r="H19" i="1" s="1"/>
  <c r="C19" i="1"/>
  <c r="I18" i="1"/>
  <c r="D18" i="1"/>
  <c r="H18" i="1" s="1"/>
  <c r="C18" i="1"/>
  <c r="I17" i="1"/>
  <c r="D17" i="1"/>
  <c r="H17" i="1" s="1"/>
  <c r="C17" i="1"/>
  <c r="I16" i="1"/>
  <c r="D16" i="1"/>
  <c r="H16" i="1" s="1"/>
  <c r="C16" i="1"/>
  <c r="I15" i="1"/>
  <c r="D15" i="1"/>
  <c r="H15" i="1" s="1"/>
  <c r="C15" i="1"/>
  <c r="I14" i="1"/>
  <c r="D14" i="1"/>
  <c r="H14" i="1" s="1"/>
  <c r="C14" i="1"/>
  <c r="F13" i="1"/>
  <c r="E13" i="1"/>
  <c r="I13" i="1" s="1"/>
  <c r="D13" i="1"/>
  <c r="H13" i="1" s="1"/>
  <c r="C13" i="1"/>
  <c r="I10" i="1"/>
  <c r="H10" i="1"/>
  <c r="C10" i="1"/>
  <c r="I9" i="1"/>
  <c r="H9" i="1"/>
  <c r="C9" i="1"/>
  <c r="I8" i="1"/>
  <c r="H8" i="1"/>
  <c r="C8" i="1"/>
  <c r="F258" i="1" s="1"/>
  <c r="B2" i="1"/>
  <c r="J96" i="1" s="1"/>
  <c r="K208" i="1" l="1"/>
  <c r="K216" i="1"/>
  <c r="K212" i="1"/>
  <c r="K225" i="1"/>
  <c r="F257" i="1"/>
  <c r="L183" i="1" s="1"/>
  <c r="K167" i="1"/>
  <c r="K166" i="1"/>
  <c r="K186" i="1"/>
  <c r="K249" i="1"/>
  <c r="K247" i="1"/>
  <c r="L29" i="1"/>
  <c r="K156" i="1"/>
  <c r="K163" i="1"/>
  <c r="K175" i="1"/>
  <c r="K183" i="1"/>
  <c r="K181" i="1"/>
  <c r="K193" i="1"/>
  <c r="K202" i="1"/>
  <c r="K207" i="1"/>
  <c r="K211" i="1"/>
  <c r="K232" i="1"/>
  <c r="L30" i="1"/>
  <c r="M96" i="1"/>
  <c r="K239" i="1"/>
  <c r="K146" i="1"/>
  <c r="K233" i="1"/>
  <c r="K229" i="1"/>
  <c r="L140" i="1"/>
  <c r="K161" i="1"/>
  <c r="K177" i="1"/>
  <c r="K188" i="1"/>
  <c r="K180" i="1"/>
  <c r="K231" i="1"/>
  <c r="K246" i="1"/>
  <c r="K217" i="1"/>
  <c r="K226" i="1"/>
  <c r="K172" i="1"/>
  <c r="K187" i="1"/>
  <c r="K185" i="1"/>
  <c r="K198" i="1"/>
  <c r="K250" i="1"/>
  <c r="K241" i="1"/>
  <c r="L40" i="1"/>
  <c r="K240" i="1"/>
  <c r="K219" i="1"/>
  <c r="K153" i="1"/>
  <c r="L70" i="1"/>
  <c r="K196" i="1"/>
  <c r="K234" i="1"/>
  <c r="K169" i="1"/>
  <c r="K164" i="1"/>
  <c r="K176" i="1"/>
  <c r="K192" i="1"/>
  <c r="K215" i="1"/>
  <c r="K220" i="1"/>
  <c r="L121" i="1"/>
  <c r="L129" i="1"/>
  <c r="K159" i="1"/>
  <c r="K168" i="1"/>
  <c r="K206" i="1"/>
  <c r="K223" i="1"/>
  <c r="K204" i="1"/>
  <c r="K214" i="1"/>
  <c r="J13" i="1"/>
  <c r="M13" i="1" s="1"/>
  <c r="K190" i="1"/>
  <c r="K222" i="1"/>
  <c r="K150" i="1"/>
  <c r="K178" i="1"/>
  <c r="K194" i="1"/>
  <c r="K203" i="1"/>
  <c r="K243" i="1"/>
  <c r="K189" i="1"/>
  <c r="K197" i="1"/>
  <c r="K248" i="1"/>
  <c r="K160" i="1"/>
  <c r="L157" i="1"/>
  <c r="L52" i="1"/>
  <c r="L77" i="1"/>
  <c r="K35" i="1"/>
  <c r="K77" i="1"/>
  <c r="K89" i="1"/>
  <c r="K101" i="1"/>
  <c r="K109" i="1"/>
  <c r="K113" i="1"/>
  <c r="K121" i="1"/>
  <c r="L109" i="1"/>
  <c r="K87" i="1"/>
  <c r="L113" i="1"/>
  <c r="L33" i="1"/>
  <c r="L75" i="1"/>
  <c r="L105" i="1"/>
  <c r="L108" i="1"/>
  <c r="K140" i="1"/>
  <c r="K151" i="1"/>
  <c r="K149" i="1"/>
  <c r="K14" i="1"/>
  <c r="K61" i="1"/>
  <c r="K25" i="1"/>
  <c r="L14" i="1"/>
  <c r="K155" i="1"/>
  <c r="K174" i="1"/>
  <c r="K184" i="1"/>
  <c r="K201" i="1"/>
  <c r="K224" i="1"/>
  <c r="L19" i="1"/>
  <c r="K66" i="1"/>
  <c r="K245" i="1"/>
  <c r="J9" i="1"/>
  <c r="M9" i="1" s="1"/>
  <c r="K75" i="1"/>
  <c r="K147" i="1"/>
  <c r="K242" i="1"/>
  <c r="K91" i="1"/>
  <c r="K99" i="1"/>
  <c r="K111" i="1"/>
  <c r="K123" i="1"/>
  <c r="L32" i="1"/>
  <c r="K157" i="1"/>
  <c r="L16" i="1"/>
  <c r="L59" i="1"/>
  <c r="L63" i="1"/>
  <c r="K152" i="1"/>
  <c r="J157" i="1"/>
  <c r="M157" i="1" s="1"/>
  <c r="K238" i="1"/>
  <c r="K251" i="1"/>
  <c r="L247" i="1"/>
  <c r="L55" i="1"/>
  <c r="K235" i="1"/>
  <c r="J132" i="1"/>
  <c r="M132" i="1" s="1"/>
  <c r="L136" i="1"/>
  <c r="K82" i="1"/>
  <c r="K98" i="1"/>
  <c r="L13" i="1"/>
  <c r="L24" i="1"/>
  <c r="L37" i="1"/>
  <c r="K42" i="1"/>
  <c r="K54" i="1"/>
  <c r="K58" i="1"/>
  <c r="L78" i="1"/>
  <c r="L94" i="1"/>
  <c r="L98" i="1"/>
  <c r="K122" i="1"/>
  <c r="K138" i="1"/>
  <c r="L47" i="1"/>
  <c r="L51" i="1"/>
  <c r="L58" i="1"/>
  <c r="K79" i="1"/>
  <c r="L106" i="1"/>
  <c r="L118" i="1"/>
  <c r="L126" i="1"/>
  <c r="L130" i="1"/>
  <c r="L133" i="1"/>
  <c r="K115" i="1"/>
  <c r="K72" i="1"/>
  <c r="K80" i="1"/>
  <c r="K135" i="1"/>
  <c r="L9" i="1"/>
  <c r="K29" i="1"/>
  <c r="K40" i="1"/>
  <c r="L22" i="1"/>
  <c r="K56" i="1"/>
  <c r="L80" i="1"/>
  <c r="L84" i="1"/>
  <c r="L88" i="1"/>
  <c r="L92" i="1"/>
  <c r="L96" i="1"/>
  <c r="K9" i="1"/>
  <c r="L15" i="1"/>
  <c r="K45" i="1"/>
  <c r="L64" i="1"/>
  <c r="L73" i="1"/>
  <c r="L97" i="1"/>
  <c r="L104" i="1"/>
  <c r="L116" i="1"/>
  <c r="L128" i="1"/>
  <c r="K65" i="1"/>
  <c r="K137" i="1"/>
  <c r="L8" i="1"/>
  <c r="K51" i="1"/>
  <c r="K78" i="1"/>
  <c r="K97" i="1"/>
  <c r="L137" i="1"/>
  <c r="K32" i="1"/>
  <c r="L38" i="1"/>
  <c r="K74" i="1"/>
  <c r="K86" i="1"/>
  <c r="K90" i="1"/>
  <c r="K108" i="1"/>
  <c r="L35" i="1"/>
  <c r="L82" i="1"/>
  <c r="L86" i="1"/>
  <c r="L112" i="1"/>
  <c r="L127" i="1"/>
  <c r="L131" i="1"/>
  <c r="L85" i="1"/>
  <c r="L71" i="1"/>
  <c r="L83" i="1"/>
  <c r="L120" i="1"/>
  <c r="K15" i="1"/>
  <c r="K59" i="1"/>
  <c r="K63" i="1"/>
  <c r="K139" i="1"/>
  <c r="K10" i="1"/>
  <c r="K26" i="1"/>
  <c r="L56" i="1"/>
  <c r="L102" i="1"/>
  <c r="K132" i="1"/>
  <c r="L23" i="1"/>
  <c r="L26" i="1"/>
  <c r="K76" i="1"/>
  <c r="K118" i="1"/>
  <c r="K125" i="1"/>
  <c r="L132" i="1"/>
  <c r="K46" i="1"/>
  <c r="L50" i="1"/>
  <c r="L72" i="1"/>
  <c r="K136" i="1"/>
  <c r="L107" i="1"/>
  <c r="K18" i="1"/>
  <c r="K49" i="1"/>
  <c r="K70" i="1"/>
  <c r="K83" i="1"/>
  <c r="K110" i="1"/>
  <c r="L18" i="1"/>
  <c r="L21" i="1"/>
  <c r="L27" i="1"/>
  <c r="K31" i="1"/>
  <c r="K34" i="1"/>
  <c r="K37" i="1"/>
  <c r="L45" i="1"/>
  <c r="L49" i="1"/>
  <c r="K53" i="1"/>
  <c r="K104" i="1"/>
  <c r="K107" i="1"/>
  <c r="L110" i="1"/>
  <c r="K114" i="1"/>
  <c r="K124" i="1"/>
  <c r="K128" i="1"/>
  <c r="K131" i="1"/>
  <c r="K134" i="1"/>
  <c r="K27" i="1"/>
  <c r="L31" i="1"/>
  <c r="L41" i="1"/>
  <c r="L53" i="1"/>
  <c r="L66" i="1"/>
  <c r="L90" i="1"/>
  <c r="L124" i="1"/>
  <c r="L134" i="1"/>
  <c r="L141" i="1"/>
  <c r="K21" i="1"/>
  <c r="L34" i="1"/>
  <c r="K19" i="1"/>
  <c r="K22" i="1"/>
  <c r="K28" i="1"/>
  <c r="K60" i="1"/>
  <c r="K84" i="1"/>
  <c r="L87" i="1"/>
  <c r="K94" i="1"/>
  <c r="L114" i="1"/>
  <c r="L28" i="1"/>
  <c r="L60" i="1"/>
  <c r="L111" i="1"/>
  <c r="L138" i="1"/>
  <c r="L10" i="1"/>
  <c r="K16" i="1"/>
  <c r="L25" i="1"/>
  <c r="K38" i="1"/>
  <c r="L42" i="1"/>
  <c r="L54" i="1"/>
  <c r="K64" i="1"/>
  <c r="L74" i="1"/>
  <c r="L91" i="1"/>
  <c r="L101" i="1"/>
  <c r="L125" i="1"/>
  <c r="L135" i="1"/>
  <c r="L95" i="1"/>
  <c r="L119" i="1"/>
  <c r="K73" i="1"/>
  <c r="L43" i="1"/>
  <c r="K8" i="1"/>
  <c r="K13" i="1"/>
  <c r="K23" i="1"/>
  <c r="K43" i="1"/>
  <c r="L61" i="1"/>
  <c r="K85" i="1"/>
  <c r="K92" i="1"/>
  <c r="K102" i="1"/>
  <c r="K112" i="1"/>
  <c r="K116" i="1"/>
  <c r="K119" i="1"/>
  <c r="L122" i="1"/>
  <c r="K126" i="1"/>
  <c r="K17" i="1"/>
  <c r="K106" i="1"/>
  <c r="K130" i="1"/>
  <c r="K133" i="1"/>
  <c r="K20" i="1"/>
  <c r="K52" i="1"/>
  <c r="L17" i="1"/>
  <c r="L20" i="1"/>
  <c r="K24" i="1"/>
  <c r="K30" i="1"/>
  <c r="K33" i="1"/>
  <c r="K36" i="1"/>
  <c r="L48" i="1"/>
  <c r="L89" i="1"/>
  <c r="K96" i="1"/>
  <c r="L99" i="1"/>
  <c r="K103" i="1"/>
  <c r="K120" i="1"/>
  <c r="L123" i="1"/>
  <c r="K127" i="1"/>
  <c r="J12" i="1"/>
  <c r="M12" i="1" s="1"/>
  <c r="J25" i="1"/>
  <c r="M25" i="1" s="1"/>
  <c r="K117" i="1"/>
  <c r="J172" i="1"/>
  <c r="M172" i="1" s="1"/>
  <c r="J194" i="1"/>
  <c r="M194" i="1" s="1"/>
  <c r="J212" i="1"/>
  <c r="M212" i="1" s="1"/>
  <c r="J43" i="1"/>
  <c r="M43" i="1" s="1"/>
  <c r="J130" i="1"/>
  <c r="M130" i="1" s="1"/>
  <c r="J60" i="1"/>
  <c r="M60" i="1" s="1"/>
  <c r="J72" i="1"/>
  <c r="M72" i="1" s="1"/>
  <c r="J150" i="1"/>
  <c r="M150" i="1" s="1"/>
  <c r="K41" i="1"/>
  <c r="J164" i="1"/>
  <c r="M164" i="1" s="1"/>
  <c r="J185" i="1"/>
  <c r="M185" i="1" s="1"/>
  <c r="J208" i="1"/>
  <c r="M208" i="1" s="1"/>
  <c r="J229" i="1"/>
  <c r="M229" i="1" s="1"/>
  <c r="J11" i="1"/>
  <c r="M11" i="1" s="1"/>
  <c r="J19" i="1"/>
  <c r="M19" i="1" s="1"/>
  <c r="J22" i="1"/>
  <c r="M22" i="1" s="1"/>
  <c r="J32" i="1"/>
  <c r="M32" i="1" s="1"/>
  <c r="J37" i="1"/>
  <c r="M37" i="1" s="1"/>
  <c r="K48" i="1"/>
  <c r="J50" i="1"/>
  <c r="M50" i="1" s="1"/>
  <c r="J58" i="1"/>
  <c r="M58" i="1" s="1"/>
  <c r="J91" i="1"/>
  <c r="M91" i="1" s="1"/>
  <c r="J94" i="1"/>
  <c r="M94" i="1" s="1"/>
  <c r="K105" i="1"/>
  <c r="J110" i="1"/>
  <c r="M110" i="1" s="1"/>
  <c r="K129" i="1"/>
  <c r="J220" i="1"/>
  <c r="M220" i="1" s="1"/>
  <c r="J53" i="1"/>
  <c r="M53" i="1" s="1"/>
  <c r="K67" i="1"/>
  <c r="L81" i="1"/>
  <c r="J86" i="1"/>
  <c r="M86" i="1" s="1"/>
  <c r="K100" i="1"/>
  <c r="L117" i="1"/>
  <c r="J120" i="1"/>
  <c r="M120" i="1" s="1"/>
  <c r="L67" i="1"/>
  <c r="J84" i="1"/>
  <c r="M84" i="1" s="1"/>
  <c r="K95" i="1"/>
  <c r="L100" i="1"/>
  <c r="L103" i="1"/>
  <c r="L139" i="1"/>
  <c r="J153" i="1"/>
  <c r="M153" i="1" s="1"/>
  <c r="J18" i="1"/>
  <c r="M18" i="1" s="1"/>
  <c r="J108" i="1"/>
  <c r="M108" i="1" s="1"/>
  <c r="J46" i="1"/>
  <c r="M46" i="1" s="1"/>
  <c r="J27" i="1"/>
  <c r="M27" i="1" s="1"/>
  <c r="J30" i="1"/>
  <c r="M30" i="1" s="1"/>
  <c r="J49" i="1"/>
  <c r="M49" i="1" s="1"/>
  <c r="K62" i="1"/>
  <c r="K71" i="1"/>
  <c r="L76" i="1"/>
  <c r="L79" i="1"/>
  <c r="K148" i="1"/>
  <c r="J161" i="1"/>
  <c r="M161" i="1" s="1"/>
  <c r="F254" i="1"/>
  <c r="L235" i="1" s="1"/>
  <c r="J70" i="1"/>
  <c r="M70" i="1" s="1"/>
  <c r="J248" i="1"/>
  <c r="M248" i="1" s="1"/>
  <c r="J51" i="1"/>
  <c r="M51" i="1" s="1"/>
  <c r="L62" i="1"/>
  <c r="L65" i="1"/>
  <c r="J79" i="1"/>
  <c r="M79" i="1" s="1"/>
  <c r="J82" i="1"/>
  <c r="M82" i="1" s="1"/>
  <c r="K93" i="1"/>
  <c r="L115" i="1"/>
  <c r="J118" i="1"/>
  <c r="M118" i="1" s="1"/>
  <c r="F255" i="1"/>
  <c r="L224" i="1" s="1"/>
  <c r="J21" i="1"/>
  <c r="M21" i="1" s="1"/>
  <c r="J38" i="1"/>
  <c r="M38" i="1" s="1"/>
  <c r="J106" i="1"/>
  <c r="M106" i="1" s="1"/>
  <c r="J8" i="1"/>
  <c r="M8" i="1" s="1"/>
  <c r="J14" i="1"/>
  <c r="M14" i="1" s="1"/>
  <c r="J10" i="1"/>
  <c r="M10" i="1" s="1"/>
  <c r="J20" i="1"/>
  <c r="M20" i="1" s="1"/>
  <c r="J23" i="1"/>
  <c r="M23" i="1" s="1"/>
  <c r="J33" i="1"/>
  <c r="M33" i="1" s="1"/>
  <c r="J65" i="1"/>
  <c r="M65" i="1" s="1"/>
  <c r="L93" i="1"/>
  <c r="J98" i="1"/>
  <c r="M98" i="1" s="1"/>
  <c r="K158" i="1"/>
  <c r="J169" i="1"/>
  <c r="M169" i="1" s="1"/>
  <c r="J176" i="1"/>
  <c r="M176" i="1" s="1"/>
  <c r="J187" i="1"/>
  <c r="M187" i="1" s="1"/>
  <c r="J198" i="1"/>
  <c r="M198" i="1" s="1"/>
  <c r="J203" i="1"/>
  <c r="M203" i="1" s="1"/>
  <c r="J216" i="1"/>
  <c r="M216" i="1" s="1"/>
  <c r="J225" i="1"/>
  <c r="M225" i="1" s="1"/>
  <c r="J233" i="1"/>
  <c r="M233" i="1" s="1"/>
  <c r="J240" i="1"/>
  <c r="M240" i="1" s="1"/>
  <c r="J247" i="1"/>
  <c r="M247" i="1" s="1"/>
  <c r="F256" i="1"/>
  <c r="L153" i="1" s="1"/>
  <c r="J15" i="1"/>
  <c r="M15" i="1" s="1"/>
  <c r="J28" i="1"/>
  <c r="M28" i="1" s="1"/>
  <c r="K81" i="1"/>
  <c r="L46" i="1"/>
  <c r="J24" i="1"/>
  <c r="M24" i="1" s="1"/>
  <c r="J34" i="1"/>
  <c r="M34" i="1" s="1"/>
  <c r="L36" i="1"/>
  <c r="J41" i="1"/>
  <c r="M41" i="1" s="1"/>
  <c r="J36" i="1"/>
  <c r="M36" i="1" s="1"/>
  <c r="J17" i="1"/>
  <c r="M17" i="1" s="1"/>
  <c r="J42" i="1"/>
  <c r="M42" i="1" s="1"/>
  <c r="K47" i="1"/>
  <c r="K165" i="1"/>
  <c r="K173" i="1"/>
  <c r="K182" i="1"/>
  <c r="K195" i="1"/>
  <c r="K209" i="1"/>
  <c r="K213" i="1"/>
  <c r="K221" i="1"/>
  <c r="K230" i="1"/>
  <c r="K237" i="1"/>
  <c r="J133" i="1"/>
  <c r="M133" i="1" s="1"/>
  <c r="J121" i="1"/>
  <c r="M121" i="1" s="1"/>
  <c r="J109" i="1"/>
  <c r="M109" i="1" s="1"/>
  <c r="J97" i="1"/>
  <c r="M97" i="1" s="1"/>
  <c r="J85" i="1"/>
  <c r="M85" i="1" s="1"/>
  <c r="J73" i="1"/>
  <c r="M73" i="1" s="1"/>
  <c r="J59" i="1"/>
  <c r="M59" i="1" s="1"/>
  <c r="J52" i="1"/>
  <c r="M52" i="1" s="1"/>
  <c r="J245" i="1"/>
  <c r="M245" i="1" s="1"/>
  <c r="J250" i="1"/>
  <c r="M250" i="1" s="1"/>
  <c r="J238" i="1"/>
  <c r="M238" i="1" s="1"/>
  <c r="J242" i="1"/>
  <c r="M242" i="1" s="1"/>
  <c r="J231" i="1"/>
  <c r="M231" i="1" s="1"/>
  <c r="J235" i="1"/>
  <c r="M235" i="1" s="1"/>
  <c r="J222" i="1"/>
  <c r="M222" i="1" s="1"/>
  <c r="J224" i="1"/>
  <c r="M224" i="1" s="1"/>
  <c r="J214" i="1"/>
  <c r="M214" i="1" s="1"/>
  <c r="J206" i="1"/>
  <c r="M206" i="1" s="1"/>
  <c r="J201" i="1"/>
  <c r="M201" i="1" s="1"/>
  <c r="J192" i="1"/>
  <c r="M192" i="1" s="1"/>
  <c r="J196" i="1"/>
  <c r="M196" i="1" s="1"/>
  <c r="J184" i="1"/>
  <c r="M184" i="1" s="1"/>
  <c r="J186" i="1"/>
  <c r="M186" i="1" s="1"/>
  <c r="J189" i="1"/>
  <c r="M189" i="1" s="1"/>
  <c r="J174" i="1"/>
  <c r="M174" i="1" s="1"/>
  <c r="J178" i="1"/>
  <c r="M178" i="1" s="1"/>
  <c r="J166" i="1"/>
  <c r="M166" i="1" s="1"/>
  <c r="J155" i="1"/>
  <c r="M155" i="1" s="1"/>
  <c r="J159" i="1"/>
  <c r="M159" i="1" s="1"/>
  <c r="J147" i="1"/>
  <c r="M147" i="1" s="1"/>
  <c r="J151" i="1"/>
  <c r="M151" i="1" s="1"/>
  <c r="J138" i="1"/>
  <c r="M138" i="1" s="1"/>
  <c r="J126" i="1"/>
  <c r="M126" i="1" s="1"/>
  <c r="J114" i="1"/>
  <c r="M114" i="1" s="1"/>
  <c r="J102" i="1"/>
  <c r="M102" i="1" s="1"/>
  <c r="J90" i="1"/>
  <c r="M90" i="1" s="1"/>
  <c r="J78" i="1"/>
  <c r="M78" i="1" s="1"/>
  <c r="J64" i="1"/>
  <c r="M64" i="1" s="1"/>
  <c r="J45" i="1"/>
  <c r="M45" i="1" s="1"/>
  <c r="J131" i="1"/>
  <c r="M131" i="1" s="1"/>
  <c r="J119" i="1"/>
  <c r="M119" i="1" s="1"/>
  <c r="J107" i="1"/>
  <c r="M107" i="1" s="1"/>
  <c r="J95" i="1"/>
  <c r="M95" i="1" s="1"/>
  <c r="J83" i="1"/>
  <c r="M83" i="1" s="1"/>
  <c r="J71" i="1"/>
  <c r="M71" i="1" s="1"/>
  <c r="J57" i="1"/>
  <c r="M57" i="1" s="1"/>
  <c r="J136" i="1"/>
  <c r="M136" i="1" s="1"/>
  <c r="J124" i="1"/>
  <c r="M124" i="1" s="1"/>
  <c r="J112" i="1"/>
  <c r="M112" i="1" s="1"/>
  <c r="J100" i="1"/>
  <c r="M100" i="1" s="1"/>
  <c r="J88" i="1"/>
  <c r="M88" i="1" s="1"/>
  <c r="J76" i="1"/>
  <c r="M76" i="1" s="1"/>
  <c r="J62" i="1"/>
  <c r="M62" i="1" s="1"/>
  <c r="J55" i="1"/>
  <c r="M55" i="1" s="1"/>
  <c r="J249" i="1"/>
  <c r="M249" i="1" s="1"/>
  <c r="J237" i="1"/>
  <c r="M237" i="1" s="1"/>
  <c r="J241" i="1"/>
  <c r="M241" i="1" s="1"/>
  <c r="J230" i="1"/>
  <c r="M230" i="1" s="1"/>
  <c r="J234" i="1"/>
  <c r="M234" i="1" s="1"/>
  <c r="J221" i="1"/>
  <c r="M221" i="1" s="1"/>
  <c r="J226" i="1"/>
  <c r="M226" i="1" s="1"/>
  <c r="J213" i="1"/>
  <c r="M213" i="1" s="1"/>
  <c r="J217" i="1"/>
  <c r="M217" i="1" s="1"/>
  <c r="J209" i="1"/>
  <c r="M209" i="1" s="1"/>
  <c r="J204" i="1"/>
  <c r="M204" i="1" s="1"/>
  <c r="J195" i="1"/>
  <c r="M195" i="1" s="1"/>
  <c r="J180" i="1"/>
  <c r="M180" i="1" s="1"/>
  <c r="J182" i="1"/>
  <c r="M182" i="1" s="1"/>
  <c r="J188" i="1"/>
  <c r="M188" i="1" s="1"/>
  <c r="J173" i="1"/>
  <c r="M173" i="1" s="1"/>
  <c r="J177" i="1"/>
  <c r="M177" i="1" s="1"/>
  <c r="J165" i="1"/>
  <c r="M165" i="1" s="1"/>
  <c r="J167" i="1"/>
  <c r="M167" i="1" s="1"/>
  <c r="J158" i="1"/>
  <c r="M158" i="1" s="1"/>
  <c r="J146" i="1"/>
  <c r="M146" i="1" s="1"/>
  <c r="J148" i="1"/>
  <c r="M148" i="1" s="1"/>
  <c r="J141" i="1"/>
  <c r="M141" i="1" s="1"/>
  <c r="J129" i="1"/>
  <c r="M129" i="1" s="1"/>
  <c r="J117" i="1"/>
  <c r="M117" i="1" s="1"/>
  <c r="J105" i="1"/>
  <c r="M105" i="1" s="1"/>
  <c r="J93" i="1"/>
  <c r="M93" i="1" s="1"/>
  <c r="J81" i="1"/>
  <c r="M81" i="1" s="1"/>
  <c r="J69" i="1"/>
  <c r="M69" i="1" s="1"/>
  <c r="J67" i="1"/>
  <c r="M67" i="1" s="1"/>
  <c r="J48" i="1"/>
  <c r="M48" i="1" s="1"/>
  <c r="J134" i="1"/>
  <c r="M134" i="1" s="1"/>
  <c r="J122" i="1"/>
  <c r="M122" i="1" s="1"/>
  <c r="J139" i="1"/>
  <c r="M139" i="1" s="1"/>
  <c r="J127" i="1"/>
  <c r="M127" i="1" s="1"/>
  <c r="J115" i="1"/>
  <c r="M115" i="1" s="1"/>
  <c r="J137" i="1"/>
  <c r="M137" i="1" s="1"/>
  <c r="J125" i="1"/>
  <c r="M125" i="1" s="1"/>
  <c r="J113" i="1"/>
  <c r="M113" i="1" s="1"/>
  <c r="J101" i="1"/>
  <c r="M101" i="1" s="1"/>
  <c r="J89" i="1"/>
  <c r="M89" i="1" s="1"/>
  <c r="J77" i="1"/>
  <c r="M77" i="1" s="1"/>
  <c r="J63" i="1"/>
  <c r="M63" i="1" s="1"/>
  <c r="J56" i="1"/>
  <c r="M56" i="1" s="1"/>
  <c r="J44" i="1"/>
  <c r="M44" i="1" s="1"/>
  <c r="J246" i="1"/>
  <c r="M246" i="1" s="1"/>
  <c r="J251" i="1"/>
  <c r="M251" i="1" s="1"/>
  <c r="J239" i="1"/>
  <c r="M239" i="1" s="1"/>
  <c r="J243" i="1"/>
  <c r="M243" i="1" s="1"/>
  <c r="J232" i="1"/>
  <c r="M232" i="1" s="1"/>
  <c r="J219" i="1"/>
  <c r="M219" i="1" s="1"/>
  <c r="J223" i="1"/>
  <c r="M223" i="1" s="1"/>
  <c r="J211" i="1"/>
  <c r="M211" i="1" s="1"/>
  <c r="J215" i="1"/>
  <c r="M215" i="1" s="1"/>
  <c r="J207" i="1"/>
  <c r="M207" i="1" s="1"/>
  <c r="J202" i="1"/>
  <c r="M202" i="1" s="1"/>
  <c r="J193" i="1"/>
  <c r="M193" i="1" s="1"/>
  <c r="J197" i="1"/>
  <c r="M197" i="1" s="1"/>
  <c r="J181" i="1"/>
  <c r="M181" i="1" s="1"/>
  <c r="J183" i="1"/>
  <c r="M183" i="1" s="1"/>
  <c r="J190" i="1"/>
  <c r="M190" i="1" s="1"/>
  <c r="J175" i="1"/>
  <c r="M175" i="1" s="1"/>
  <c r="J163" i="1"/>
  <c r="M163" i="1" s="1"/>
  <c r="J168" i="1"/>
  <c r="M168" i="1" s="1"/>
  <c r="J156" i="1"/>
  <c r="M156" i="1" s="1"/>
  <c r="J160" i="1"/>
  <c r="M160" i="1" s="1"/>
  <c r="J149" i="1"/>
  <c r="M149" i="1" s="1"/>
  <c r="J152" i="1"/>
  <c r="M152" i="1" s="1"/>
  <c r="J135" i="1"/>
  <c r="M135" i="1" s="1"/>
  <c r="J123" i="1"/>
  <c r="M123" i="1" s="1"/>
  <c r="J111" i="1"/>
  <c r="M111" i="1" s="1"/>
  <c r="J99" i="1"/>
  <c r="M99" i="1" s="1"/>
  <c r="J87" i="1"/>
  <c r="M87" i="1" s="1"/>
  <c r="J75" i="1"/>
  <c r="M75" i="1" s="1"/>
  <c r="J68" i="1"/>
  <c r="M68" i="1" s="1"/>
  <c r="J61" i="1"/>
  <c r="M61" i="1" s="1"/>
  <c r="J54" i="1"/>
  <c r="M54" i="1" s="1"/>
  <c r="J140" i="1"/>
  <c r="M140" i="1" s="1"/>
  <c r="J128" i="1"/>
  <c r="M128" i="1" s="1"/>
  <c r="J116" i="1"/>
  <c r="M116" i="1" s="1"/>
  <c r="J104" i="1"/>
  <c r="M104" i="1" s="1"/>
  <c r="J92" i="1"/>
  <c r="M92" i="1" s="1"/>
  <c r="J80" i="1"/>
  <c r="M80" i="1" s="1"/>
  <c r="J66" i="1"/>
  <c r="M66" i="1" s="1"/>
  <c r="J47" i="1"/>
  <c r="M47" i="1" s="1"/>
  <c r="J40" i="1"/>
  <c r="M40" i="1" s="1"/>
  <c r="J31" i="1"/>
  <c r="M31" i="1" s="1"/>
  <c r="J103" i="1"/>
  <c r="M103" i="1" s="1"/>
  <c r="J16" i="1"/>
  <c r="M16" i="1" s="1"/>
  <c r="J26" i="1"/>
  <c r="M26" i="1" s="1"/>
  <c r="J29" i="1"/>
  <c r="M29" i="1" s="1"/>
  <c r="J35" i="1"/>
  <c r="M35" i="1" s="1"/>
  <c r="K50" i="1"/>
  <c r="K55" i="1"/>
  <c r="J74" i="1"/>
  <c r="M74" i="1" s="1"/>
  <c r="K88" i="1"/>
  <c r="K141" i="1"/>
  <c r="L181" i="1" l="1"/>
  <c r="L187" i="1"/>
  <c r="L180" i="1"/>
  <c r="L182" i="1"/>
  <c r="L186" i="1"/>
  <c r="L185" i="1"/>
  <c r="L188" i="1"/>
  <c r="L184" i="1"/>
  <c r="L249" i="1"/>
  <c r="L230" i="1"/>
  <c r="L203" i="1"/>
  <c r="L231" i="1"/>
  <c r="L234" i="1"/>
  <c r="L195" i="1"/>
  <c r="L215" i="1"/>
  <c r="L251" i="1"/>
  <c r="L238" i="1"/>
  <c r="L243" i="1"/>
  <c r="L207" i="1"/>
  <c r="L229" i="1"/>
  <c r="L237" i="1"/>
  <c r="L220" i="1"/>
  <c r="L155" i="1"/>
  <c r="L198" i="1"/>
  <c r="L212" i="1"/>
  <c r="L206" i="1"/>
  <c r="L163" i="1"/>
  <c r="L158" i="1"/>
  <c r="L176" i="1"/>
  <c r="L211" i="1"/>
  <c r="L159" i="1"/>
  <c r="L194" i="1"/>
  <c r="L192" i="1"/>
  <c r="L173" i="1"/>
  <c r="L169" i="1"/>
  <c r="L174" i="1"/>
  <c r="L161" i="1"/>
  <c r="L246" i="1"/>
  <c r="L197" i="1"/>
  <c r="L208" i="1"/>
  <c r="L147" i="1"/>
  <c r="L217" i="1"/>
  <c r="L156" i="1"/>
  <c r="L172" i="1"/>
  <c r="L250" i="1"/>
  <c r="L149" i="1"/>
  <c r="L245" i="1"/>
  <c r="L150" i="1"/>
  <c r="L221" i="1"/>
  <c r="L165" i="1"/>
  <c r="L148" i="1"/>
  <c r="L164" i="1"/>
  <c r="L239" i="1"/>
  <c r="L219" i="1"/>
  <c r="L146" i="1"/>
  <c r="L242" i="1"/>
  <c r="L189" i="1"/>
  <c r="L193" i="1"/>
  <c r="L151" i="1"/>
  <c r="L213" i="1"/>
  <c r="L201" i="1"/>
  <c r="L240" i="1"/>
  <c r="L241" i="1"/>
  <c r="L232" i="1"/>
  <c r="L175" i="1"/>
  <c r="L167" i="1"/>
  <c r="L202" i="1"/>
  <c r="L160" i="1"/>
  <c r="L190" i="1"/>
  <c r="L152" i="1"/>
  <c r="L196" i="1"/>
  <c r="L233" i="1"/>
  <c r="L226" i="1"/>
  <c r="L204" i="1"/>
  <c r="L222" i="1"/>
  <c r="L178" i="1"/>
  <c r="L209" i="1"/>
  <c r="L166" i="1"/>
  <c r="L225" i="1"/>
  <c r="L177" i="1"/>
  <c r="L248" i="1"/>
  <c r="L223" i="1"/>
  <c r="L168" i="1"/>
  <c r="L214" i="1"/>
  <c r="L2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000-000002000000}">
      <text>
        <r>
          <rPr>
            <sz val="10"/>
            <color rgb="FF000000"/>
            <rFont val="Arial"/>
          </rPr>
          <t>NOT SURE
	-farley rimon</t>
        </r>
      </text>
    </comment>
    <comment ref="L11" authorId="0" shapeId="0" xr:uid="{00000000-0006-0000-0000-000001000000}">
      <text>
        <r>
          <rPr>
            <sz val="10"/>
            <color rgb="FF000000"/>
            <rFont val="Arial"/>
          </rPr>
          <t>make a second model taking into account the transformer losses, no reactance approximation.
	-farley rimon</t>
        </r>
      </text>
    </comment>
    <comment ref="M11" authorId="0" shapeId="0" xr:uid="{00000000-0006-0000-0000-000003000000}">
      <text>
        <r>
          <rPr>
            <sz val="10"/>
            <color rgb="FF000000"/>
            <rFont val="Arial"/>
          </rPr>
          <t>https://drive.google.com/drive/u/0/folders/1ZyhV030gveSNmngMtJz5QxAOet9zs30W
	-farley rimon</t>
        </r>
      </text>
    </comment>
  </commentList>
</comments>
</file>

<file path=xl/sharedStrings.xml><?xml version="1.0" encoding="utf-8"?>
<sst xmlns="http://schemas.openxmlformats.org/spreadsheetml/2006/main" count="347" uniqueCount="260">
  <si>
    <t>Power Base(MVA)</t>
  </si>
  <si>
    <t>Frequency (rad/s)</t>
  </si>
  <si>
    <t>2 * pi * 50</t>
  </si>
  <si>
    <t>Schematics</t>
  </si>
  <si>
    <t>- Visual</t>
  </si>
  <si>
    <t>https://app.diagrams.net/#G19lkm58XQq1Cf3l2TUfGfg6DbHJpP-a03</t>
  </si>
  <si>
    <t>- Configuration</t>
  </si>
  <si>
    <t>https://app.diagrams.net/#G1soRX8OS1u6B6LxdbMUrvngw27k8BDYeG</t>
  </si>
  <si>
    <t>Branch</t>
  </si>
  <si>
    <t>Vbase(kV)</t>
  </si>
  <si>
    <t>Zbase(Ohm)</t>
  </si>
  <si>
    <t>Zreal (Ohm/km)</t>
  </si>
  <si>
    <t>Zim(Ohm/km)</t>
  </si>
  <si>
    <t>C(e-6* F/km)</t>
  </si>
  <si>
    <t>Length (km)</t>
  </si>
  <si>
    <t>Zreal(Ohm)</t>
  </si>
  <si>
    <t>Zim(Ohm)</t>
  </si>
  <si>
    <t>Bs(e-6* Siemens)</t>
  </si>
  <si>
    <t>Zreal (p.u.)</t>
  </si>
  <si>
    <t>Zim (p.u.)</t>
  </si>
  <si>
    <t>Bs (p.u.)</t>
  </si>
  <si>
    <t>Rate (MVA)</t>
  </si>
  <si>
    <t xml:space="preserve">                     17-18</t>
  </si>
  <si>
    <t xml:space="preserve">                     17-19</t>
  </si>
  <si>
    <t xml:space="preserve">                     17-20</t>
  </si>
  <si>
    <t xml:space="preserve">                     17-21</t>
  </si>
  <si>
    <t xml:space="preserve">                     17-22</t>
  </si>
  <si>
    <t xml:space="preserve">                     17-23</t>
  </si>
  <si>
    <t xml:space="preserve">                     23-24</t>
  </si>
  <si>
    <t xml:space="preserve">                     23-25</t>
  </si>
  <si>
    <t xml:space="preserve">                     23-26</t>
  </si>
  <si>
    <t xml:space="preserve">                     23-27</t>
  </si>
  <si>
    <t xml:space="preserve">                     17-28</t>
  </si>
  <si>
    <t>7-36</t>
  </si>
  <si>
    <t>36-31</t>
  </si>
  <si>
    <t>31-30</t>
  </si>
  <si>
    <t>30-29</t>
  </si>
  <si>
    <t>29-129</t>
  </si>
  <si>
    <t>31-35</t>
  </si>
  <si>
    <t>35-34</t>
  </si>
  <si>
    <t>30-33</t>
  </si>
  <si>
    <t>33-32</t>
  </si>
  <si>
    <t>7-44</t>
  </si>
  <si>
    <t>44-43</t>
  </si>
  <si>
    <t>43-42</t>
  </si>
  <si>
    <t>42-41</t>
  </si>
  <si>
    <t>41-40</t>
  </si>
  <si>
    <t>40-39</t>
  </si>
  <si>
    <t>39-38</t>
  </si>
  <si>
    <t>38-37</t>
  </si>
  <si>
    <t>7-52</t>
  </si>
  <si>
    <t>52-48</t>
  </si>
  <si>
    <t>48-47</t>
  </si>
  <si>
    <t>47-46</t>
  </si>
  <si>
    <t>47-49</t>
  </si>
  <si>
    <t>46-45</t>
  </si>
  <si>
    <t>48-51</t>
  </si>
  <si>
    <t>51-50</t>
  </si>
  <si>
    <t>12-60</t>
  </si>
  <si>
    <t>60-59</t>
  </si>
  <si>
    <t>59-58</t>
  </si>
  <si>
    <t>58-57</t>
  </si>
  <si>
    <t>57-56</t>
  </si>
  <si>
    <t>56-55</t>
  </si>
  <si>
    <t>55-54</t>
  </si>
  <si>
    <t>54-53</t>
  </si>
  <si>
    <t>12-72</t>
  </si>
  <si>
    <t>72-71</t>
  </si>
  <si>
    <t>71-70</t>
  </si>
  <si>
    <t>70-69</t>
  </si>
  <si>
    <t>69-68</t>
  </si>
  <si>
    <t>68-67</t>
  </si>
  <si>
    <t>67-66</t>
  </si>
  <si>
    <t>66-65</t>
  </si>
  <si>
    <t>65-64</t>
  </si>
  <si>
    <t>64-63</t>
  </si>
  <si>
    <t>63-62</t>
  </si>
  <si>
    <t>62-61</t>
  </si>
  <si>
    <t>12-79</t>
  </si>
  <si>
    <t>79-78</t>
  </si>
  <si>
    <t>78-77</t>
  </si>
  <si>
    <t>77-76</t>
  </si>
  <si>
    <t>76-75</t>
  </si>
  <si>
    <t>75-74</t>
  </si>
  <si>
    <t>74-73</t>
  </si>
  <si>
    <t>73-72</t>
  </si>
  <si>
    <t>17-83</t>
  </si>
  <si>
    <t>83-82</t>
  </si>
  <si>
    <t>82-81</t>
  </si>
  <si>
    <t>81-80</t>
  </si>
  <si>
    <t>17-87</t>
  </si>
  <si>
    <t>87-86</t>
  </si>
  <si>
    <t>86-85</t>
  </si>
  <si>
    <t>85-84</t>
  </si>
  <si>
    <t>17-95</t>
  </si>
  <si>
    <t>95-94</t>
  </si>
  <si>
    <t>94-93</t>
  </si>
  <si>
    <t>93-92</t>
  </si>
  <si>
    <t>92-91</t>
  </si>
  <si>
    <t>91-90</t>
  </si>
  <si>
    <t>90-89</t>
  </si>
  <si>
    <t>89-88</t>
  </si>
  <si>
    <t>17-104</t>
  </si>
  <si>
    <t>104-101</t>
  </si>
  <si>
    <t>101-100</t>
  </si>
  <si>
    <t>101-103</t>
  </si>
  <si>
    <t>103-102</t>
  </si>
  <si>
    <t>100-99</t>
  </si>
  <si>
    <t>99-98</t>
  </si>
  <si>
    <t>98-97</t>
  </si>
  <si>
    <t>97-96</t>
  </si>
  <si>
    <t>23-112</t>
  </si>
  <si>
    <t>112-111</t>
  </si>
  <si>
    <t>111-110</t>
  </si>
  <si>
    <t>110-109</t>
  </si>
  <si>
    <t>109-108</t>
  </si>
  <si>
    <t>108-107</t>
  </si>
  <si>
    <t>107-106</t>
  </si>
  <si>
    <t>106-105</t>
  </si>
  <si>
    <t>23-120</t>
  </si>
  <si>
    <t>120-119</t>
  </si>
  <si>
    <t>119-118</t>
  </si>
  <si>
    <t>118-117</t>
  </si>
  <si>
    <t>117-116</t>
  </si>
  <si>
    <t>116-115</t>
  </si>
  <si>
    <t>115-114</t>
  </si>
  <si>
    <t>114-113</t>
  </si>
  <si>
    <t>23-128</t>
  </si>
  <si>
    <t>128-124</t>
  </si>
  <si>
    <t>124-123</t>
  </si>
  <si>
    <t>123-122</t>
  </si>
  <si>
    <t>122-121</t>
  </si>
  <si>
    <t>124-127</t>
  </si>
  <si>
    <t>127-126</t>
  </si>
  <si>
    <t>126-125</t>
  </si>
  <si>
    <t>From Trafo to WTG</t>
  </si>
  <si>
    <t>STRING 7</t>
  </si>
  <si>
    <t xml:space="preserve">string: L:1470 m </t>
  </si>
  <si>
    <t>Type Turbine</t>
  </si>
  <si>
    <t>31-137</t>
  </si>
  <si>
    <t>C</t>
  </si>
  <si>
    <t>35-136</t>
  </si>
  <si>
    <t>B</t>
  </si>
  <si>
    <t>34-135</t>
  </si>
  <si>
    <t>30-132</t>
  </si>
  <si>
    <t>33-134</t>
  </si>
  <si>
    <t>32-133</t>
  </si>
  <si>
    <t>29-131</t>
  </si>
  <si>
    <t>129-130</t>
  </si>
  <si>
    <t xml:space="preserve">string: L:2993 m </t>
  </si>
  <si>
    <t>43-144</t>
  </si>
  <si>
    <t>42-143</t>
  </si>
  <si>
    <t>41-142</t>
  </si>
  <si>
    <t>40-141</t>
  </si>
  <si>
    <t>39-140</t>
  </si>
  <si>
    <t>A</t>
  </si>
  <si>
    <t>38-139</t>
  </si>
  <si>
    <t>37-138</t>
  </si>
  <si>
    <t xml:space="preserve">string: L:1785 m </t>
  </si>
  <si>
    <t>48-149</t>
  </si>
  <si>
    <t>51-151</t>
  </si>
  <si>
    <t>50-150</t>
  </si>
  <si>
    <t>47-148</t>
  </si>
  <si>
    <t>49-147</t>
  </si>
  <si>
    <t>46-146</t>
  </si>
  <si>
    <t>45-145</t>
  </si>
  <si>
    <t>STRING 12</t>
  </si>
  <si>
    <t xml:space="preserve">string: L:3202 m </t>
  </si>
  <si>
    <t>59-158</t>
  </si>
  <si>
    <t>58-157</t>
  </si>
  <si>
    <t>57-156</t>
  </si>
  <si>
    <t>56-155</t>
  </si>
  <si>
    <t>55-154</t>
  </si>
  <si>
    <t>54-153</t>
  </si>
  <si>
    <t>53-152</t>
  </si>
  <si>
    <t xml:space="preserve">string: L:7833 m </t>
  </si>
  <si>
    <t>71-169</t>
  </si>
  <si>
    <t>70-168</t>
  </si>
  <si>
    <t>69-167</t>
  </si>
  <si>
    <t>D</t>
  </si>
  <si>
    <t>68-166</t>
  </si>
  <si>
    <t>67-162</t>
  </si>
  <si>
    <t>66-165</t>
  </si>
  <si>
    <t>65-161</t>
  </si>
  <si>
    <t>64-164</t>
  </si>
  <si>
    <t>63-160</t>
  </si>
  <si>
    <t>62-163</t>
  </si>
  <si>
    <t>61-159</t>
  </si>
  <si>
    <t xml:space="preserve">string: L:4694 m </t>
  </si>
  <si>
    <t>78-176</t>
  </si>
  <si>
    <t>77-175</t>
  </si>
  <si>
    <t>76-174</t>
  </si>
  <si>
    <t>75-173</t>
  </si>
  <si>
    <t>74-172</t>
  </si>
  <si>
    <t>73-171</t>
  </si>
  <si>
    <t>72-170</t>
  </si>
  <si>
    <t>STRING 17</t>
  </si>
  <si>
    <t xml:space="preserve">string: L:6615 m </t>
  </si>
  <si>
    <t>83-180</t>
  </si>
  <si>
    <t>82-179</t>
  </si>
  <si>
    <t>81-178</t>
  </si>
  <si>
    <t>80-177</t>
  </si>
  <si>
    <t xml:space="preserve">string: L:5303 m </t>
  </si>
  <si>
    <t>87-184</t>
  </si>
  <si>
    <t>86-183</t>
  </si>
  <si>
    <t>85-182</t>
  </si>
  <si>
    <t>84-181</t>
  </si>
  <si>
    <t xml:space="preserve">string: L:3444 m </t>
  </si>
  <si>
    <t>94-191</t>
  </si>
  <si>
    <t>93-190</t>
  </si>
  <si>
    <t>92-189</t>
  </si>
  <si>
    <t>91-188</t>
  </si>
  <si>
    <t>90-187</t>
  </si>
  <si>
    <t>89-186</t>
  </si>
  <si>
    <t>88-185</t>
  </si>
  <si>
    <t xml:space="preserve">string: L:4043 m </t>
  </si>
  <si>
    <t>101-197</t>
  </si>
  <si>
    <t>103-199</t>
  </si>
  <si>
    <t>102-198</t>
  </si>
  <si>
    <t>100-196</t>
  </si>
  <si>
    <t>99-195</t>
  </si>
  <si>
    <t>98-194</t>
  </si>
  <si>
    <t>97-193</t>
  </si>
  <si>
    <t>96-192</t>
  </si>
  <si>
    <t>STRING 23</t>
  </si>
  <si>
    <t xml:space="preserve">string: L:7560 m </t>
  </si>
  <si>
    <t>111-206</t>
  </si>
  <si>
    <t>110-205</t>
  </si>
  <si>
    <t>109-204</t>
  </si>
  <si>
    <t>108-203</t>
  </si>
  <si>
    <t>107-202</t>
  </si>
  <si>
    <t>106-201</t>
  </si>
  <si>
    <t>105-200</t>
  </si>
  <si>
    <t xml:space="preserve">string: L:6962 m </t>
  </si>
  <si>
    <t>119-213</t>
  </si>
  <si>
    <t>118-212</t>
  </si>
  <si>
    <t>117-211</t>
  </si>
  <si>
    <t>116-210</t>
  </si>
  <si>
    <t>115-209</t>
  </si>
  <si>
    <t>114-208</t>
  </si>
  <si>
    <t>113-207</t>
  </si>
  <si>
    <t xml:space="preserve">string: L:3150 m </t>
  </si>
  <si>
    <t>124-217</t>
  </si>
  <si>
    <t>127-220</t>
  </si>
  <si>
    <t>126-219</t>
  </si>
  <si>
    <t>125-218</t>
  </si>
  <si>
    <t>123-216</t>
  </si>
  <si>
    <t>122-215</t>
  </si>
  <si>
    <t>121-214</t>
  </si>
  <si>
    <t>Transformer impedances</t>
  </si>
  <si>
    <t>S [MVA]</t>
  </si>
  <si>
    <t>V_base [kV]</t>
  </si>
  <si>
    <t>Leakage [%]</t>
  </si>
  <si>
    <t>Z_lowside (Im)</t>
  </si>
  <si>
    <t>Z_pu</t>
  </si>
  <si>
    <t>Type A</t>
  </si>
  <si>
    <t>Type B</t>
  </si>
  <si>
    <t>Type C</t>
  </si>
  <si>
    <t>Type D</t>
  </si>
  <si>
    <t>Main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</si>
</sst>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9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Inconsolata"/>
    </font>
    <font>
      <sz val="11"/>
      <color rgb="FF7E3794"/>
      <name val="Inconsolata"/>
    </font>
    <font>
      <sz val="10"/>
      <color rgb="FF000000"/>
      <name val="Arial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64" fontId="1" fillId="5" borderId="0" xfId="0" applyNumberFormat="1" applyFont="1" applyFill="1" applyAlignment="1"/>
    <xf numFmtId="0" fontId="1" fillId="0" borderId="0" xfId="0" applyFont="1"/>
    <xf numFmtId="0" fontId="4" fillId="0" borderId="1" xfId="0" applyFont="1" applyBorder="1" applyAlignment="1"/>
    <xf numFmtId="164" fontId="1" fillId="0" borderId="0" xfId="0" applyNumberFormat="1" applyFont="1" applyAlignment="1"/>
    <xf numFmtId="0" fontId="5" fillId="0" borderId="1" xfId="0" applyFont="1" applyBorder="1" applyAlignment="1"/>
    <xf numFmtId="164" fontId="1" fillId="5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1" fillId="5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>
      <alignment horizontal="right"/>
    </xf>
    <xf numFmtId="0" fontId="6" fillId="6" borderId="0" xfId="0" applyFont="1" applyFill="1"/>
    <xf numFmtId="0" fontId="1" fillId="5" borderId="0" xfId="0" applyFont="1" applyFill="1" applyAlignment="1">
      <alignment horizontal="right"/>
    </xf>
    <xf numFmtId="0" fontId="6" fillId="6" borderId="0" xfId="0" applyFont="1" applyFill="1" applyAlignment="1"/>
    <xf numFmtId="0" fontId="7" fillId="5" borderId="0" xfId="0" applyFont="1" applyFill="1" applyAlignment="1">
      <alignment horizontal="right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8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.diagrams.net/" TargetMode="External"/><Relationship Id="rId1" Type="http://schemas.openxmlformats.org/officeDocument/2006/relationships/hyperlink" Target="https://app.diagrams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258"/>
  <sheetViews>
    <sheetView tabSelected="1" topLeftCell="A133" workbookViewId="0">
      <selection activeCell="A252" sqref="A252:XFD252"/>
    </sheetView>
  </sheetViews>
  <sheetFormatPr defaultColWidth="14.42578125" defaultRowHeight="15.75" customHeight="1"/>
  <cols>
    <col min="1" max="1" width="16.5703125" customWidth="1"/>
    <col min="2" max="2" width="11.140625" customWidth="1"/>
    <col min="3" max="3" width="14.42578125" customWidth="1"/>
    <col min="4" max="4" width="9.5703125" customWidth="1"/>
    <col min="5" max="5" width="11.85546875" customWidth="1"/>
    <col min="6" max="6" width="11.7109375" customWidth="1"/>
    <col min="7" max="7" width="13.7109375" customWidth="1"/>
    <col min="8" max="8" width="15.85546875" customWidth="1"/>
    <col min="9" max="9" width="14.140625" customWidth="1"/>
    <col min="10" max="10" width="14.7109375" customWidth="1"/>
    <col min="11" max="12" width="13.7109375" customWidth="1"/>
    <col min="13" max="13" width="13.85546875" customWidth="1"/>
  </cols>
  <sheetData>
    <row r="1" spans="1:20">
      <c r="A1" s="1" t="s">
        <v>0</v>
      </c>
      <c r="B1" s="2">
        <v>100</v>
      </c>
    </row>
    <row r="2" spans="1:20">
      <c r="A2" s="3" t="s">
        <v>1</v>
      </c>
      <c r="B2" s="2">
        <f>314.1592654</f>
        <v>314.15926539999998</v>
      </c>
      <c r="C2" s="2" t="s">
        <v>2</v>
      </c>
      <c r="D2" s="2"/>
      <c r="E2" s="2"/>
      <c r="F2" s="2"/>
    </row>
    <row r="3" spans="1:20">
      <c r="A3" s="4" t="s">
        <v>3</v>
      </c>
      <c r="B3" s="2"/>
      <c r="C3" s="2"/>
      <c r="D3" s="2"/>
      <c r="E3" s="2"/>
      <c r="F3" s="2"/>
    </row>
    <row r="4" spans="1:20">
      <c r="A4" s="2" t="s">
        <v>4</v>
      </c>
      <c r="B4" s="5" t="s">
        <v>5</v>
      </c>
      <c r="C4" s="2"/>
      <c r="D4" s="2"/>
      <c r="E4" s="2"/>
      <c r="F4" s="2"/>
    </row>
    <row r="5" spans="1:20">
      <c r="A5" s="2" t="s">
        <v>6</v>
      </c>
      <c r="B5" s="5" t="s">
        <v>7</v>
      </c>
      <c r="C5" s="2"/>
      <c r="D5" s="2"/>
      <c r="E5" s="2"/>
      <c r="F5" s="2"/>
    </row>
    <row r="6" spans="1:20">
      <c r="A6" s="2"/>
      <c r="B6" s="2"/>
      <c r="C6" s="2"/>
      <c r="D6" s="2"/>
      <c r="E6" s="2"/>
      <c r="F6" s="2"/>
      <c r="G6" s="2"/>
      <c r="H6" s="2"/>
      <c r="I6" s="2"/>
    </row>
    <row r="7" spans="1:20">
      <c r="A7" s="1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  <c r="L7" s="2" t="s">
        <v>19</v>
      </c>
      <c r="M7" s="2" t="s">
        <v>20</v>
      </c>
      <c r="N7" s="2" t="s">
        <v>21</v>
      </c>
      <c r="O7" s="6"/>
      <c r="T7" s="7"/>
    </row>
    <row r="8" spans="1:20">
      <c r="A8" s="8">
        <v>43832</v>
      </c>
      <c r="B8" s="2">
        <v>150</v>
      </c>
      <c r="C8" s="9">
        <f t="shared" ref="C8:C10" si="0">($B8)^2/$B$1</f>
        <v>225</v>
      </c>
      <c r="D8" s="2">
        <v>1.1900000000000001E-2</v>
      </c>
      <c r="E8" s="2">
        <v>6.7879999999999996E-2</v>
      </c>
      <c r="F8" s="2">
        <v>0.28999999999999998</v>
      </c>
      <c r="G8" s="2">
        <v>6.5</v>
      </c>
      <c r="H8" s="9">
        <f t="shared" ref="H8:H10" si="1">(D8*G8)</f>
        <v>7.7350000000000002E-2</v>
      </c>
      <c r="I8" s="9">
        <f t="shared" ref="I8:I10" si="2">(E8*G8)</f>
        <v>0.44121999999999995</v>
      </c>
      <c r="J8" s="2">
        <f t="shared" ref="J8:J10" si="3">(F8*B$2)*G8</f>
        <v>592.19021527899986</v>
      </c>
      <c r="K8" s="2">
        <f t="shared" ref="K8:K10" si="4">H8/C8</f>
        <v>3.4377777777777781E-4</v>
      </c>
      <c r="L8" s="9">
        <f t="shared" ref="L8:L10" si="5">I8/C8</f>
        <v>1.9609777777777775E-3</v>
      </c>
      <c r="M8" s="9">
        <f t="shared" ref="M8:M38" si="6">((J8)*(C8))*10^-6</f>
        <v>0.13324279843777495</v>
      </c>
      <c r="N8" s="2">
        <v>400</v>
      </c>
      <c r="O8" s="10"/>
      <c r="T8" s="10"/>
    </row>
    <row r="9" spans="1:20">
      <c r="A9" s="11">
        <v>43864</v>
      </c>
      <c r="B9" s="2">
        <v>150</v>
      </c>
      <c r="C9" s="9">
        <f t="shared" si="0"/>
        <v>225</v>
      </c>
      <c r="D9" s="2">
        <v>3.56E-2</v>
      </c>
      <c r="E9" s="2">
        <v>0.10100000000000001</v>
      </c>
      <c r="F9" s="2">
        <v>0.36599999999999999</v>
      </c>
      <c r="G9" s="2">
        <v>3.4000000000000002E-2</v>
      </c>
      <c r="H9" s="9">
        <f t="shared" si="1"/>
        <v>1.2104000000000001E-3</v>
      </c>
      <c r="I9" s="9">
        <f t="shared" si="2"/>
        <v>3.4340000000000004E-3</v>
      </c>
      <c r="J9" s="2">
        <f t="shared" si="3"/>
        <v>3.9093978986376001</v>
      </c>
      <c r="K9" s="2">
        <f t="shared" si="4"/>
        <v>5.3795555555555562E-6</v>
      </c>
      <c r="L9" s="9">
        <f t="shared" si="5"/>
        <v>1.5262222222222226E-5</v>
      </c>
      <c r="M9" s="9">
        <f t="shared" si="6"/>
        <v>8.7961452719346003E-4</v>
      </c>
      <c r="N9" s="2">
        <v>400</v>
      </c>
      <c r="O9" s="7"/>
      <c r="T9" s="7"/>
    </row>
    <row r="10" spans="1:20">
      <c r="A10" s="11">
        <v>43866</v>
      </c>
      <c r="B10" s="2">
        <v>150</v>
      </c>
      <c r="C10" s="9">
        <f t="shared" si="0"/>
        <v>225</v>
      </c>
      <c r="D10" s="2">
        <v>3.56E-2</v>
      </c>
      <c r="E10" s="2">
        <v>0.10100000000000001</v>
      </c>
      <c r="F10" s="2">
        <v>0.36599999999999999</v>
      </c>
      <c r="G10" s="2">
        <v>2.2849999999999999E-2</v>
      </c>
      <c r="H10" s="9">
        <f t="shared" si="1"/>
        <v>8.134599999999999E-4</v>
      </c>
      <c r="I10" s="9">
        <f t="shared" si="2"/>
        <v>2.3078500000000002E-3</v>
      </c>
      <c r="J10" s="2">
        <f t="shared" si="3"/>
        <v>2.6273453524667398</v>
      </c>
      <c r="K10" s="2">
        <f t="shared" si="4"/>
        <v>3.6153777777777773E-6</v>
      </c>
      <c r="L10" s="9">
        <f t="shared" si="5"/>
        <v>1.0257111111111113E-5</v>
      </c>
      <c r="M10" s="9">
        <f t="shared" si="6"/>
        <v>5.9115270430501639E-4</v>
      </c>
      <c r="N10" s="2">
        <v>400</v>
      </c>
      <c r="O10" s="7"/>
      <c r="T10" s="7"/>
    </row>
    <row r="11" spans="1:20">
      <c r="A11" s="11">
        <v>43894</v>
      </c>
      <c r="B11" s="2">
        <v>33</v>
      </c>
      <c r="C11" s="2">
        <v>10.89</v>
      </c>
      <c r="F11" s="2">
        <v>0.20250000000000001</v>
      </c>
      <c r="G11" s="2">
        <v>0</v>
      </c>
      <c r="H11" s="2">
        <v>0</v>
      </c>
      <c r="I11" s="9">
        <v>0.68062499999999992</v>
      </c>
      <c r="J11" s="2">
        <f t="shared" ref="J11:J12" si="7">(F11*B$2)</f>
        <v>63.6172512435</v>
      </c>
      <c r="K11" s="2">
        <v>0</v>
      </c>
      <c r="L11" s="2">
        <v>6.25E-2</v>
      </c>
      <c r="M11" s="9">
        <f t="shared" si="6"/>
        <v>6.9279186604171501E-4</v>
      </c>
      <c r="N11" s="2">
        <v>240</v>
      </c>
      <c r="O11" s="12"/>
      <c r="T11" s="12"/>
    </row>
    <row r="12" spans="1:20">
      <c r="A12" s="11">
        <v>43957</v>
      </c>
      <c r="B12" s="2">
        <v>33</v>
      </c>
      <c r="C12" s="2">
        <v>10.89</v>
      </c>
      <c r="F12" s="2">
        <v>0.20250000000000001</v>
      </c>
      <c r="G12" s="2">
        <v>0</v>
      </c>
      <c r="H12" s="2">
        <v>0</v>
      </c>
      <c r="I12" s="9">
        <v>0.68062499999999992</v>
      </c>
      <c r="J12" s="2">
        <f t="shared" si="7"/>
        <v>63.6172512435</v>
      </c>
      <c r="K12" s="2">
        <v>0</v>
      </c>
      <c r="L12" s="2">
        <v>6.25E-2</v>
      </c>
      <c r="M12" s="9">
        <f t="shared" si="6"/>
        <v>6.9279186604171501E-4</v>
      </c>
      <c r="N12" s="2">
        <v>240</v>
      </c>
      <c r="O12" s="12"/>
      <c r="T12" s="12"/>
    </row>
    <row r="13" spans="1:20">
      <c r="A13" s="11">
        <v>43928</v>
      </c>
      <c r="B13" s="2">
        <v>33</v>
      </c>
      <c r="C13" s="9">
        <f t="shared" ref="C13:C38" si="8">($B13)^2/$B$1</f>
        <v>10.89</v>
      </c>
      <c r="D13" s="2">
        <f>0.0291/4</f>
        <v>7.2750000000000002E-3</v>
      </c>
      <c r="E13" s="2">
        <f>0.166/4</f>
        <v>4.1500000000000002E-2</v>
      </c>
      <c r="F13" s="2">
        <f>0.38*4</f>
        <v>1.52</v>
      </c>
      <c r="G13" s="2">
        <v>0.05</v>
      </c>
      <c r="H13" s="9">
        <f t="shared" ref="H13:H19" si="9">(D13*G13)</f>
        <v>3.6375000000000003E-4</v>
      </c>
      <c r="I13" s="9">
        <f>(E13*G13)</f>
        <v>2.075E-3</v>
      </c>
      <c r="J13" s="2">
        <f>(F13*B$2)*G13</f>
        <v>23.876104170399998</v>
      </c>
      <c r="K13" s="2">
        <f t="shared" ref="K13:K38" si="10">H13/C13</f>
        <v>3.3402203856749315E-5</v>
      </c>
      <c r="L13" s="9">
        <f t="shared" ref="L13:L38" si="11">I13/C13</f>
        <v>1.9054178145087235E-4</v>
      </c>
      <c r="M13" s="9">
        <f t="shared" si="6"/>
        <v>2.6001077441565598E-4</v>
      </c>
      <c r="N13" s="2">
        <v>185.19</v>
      </c>
      <c r="O13" s="10"/>
      <c r="T13" s="10"/>
    </row>
    <row r="14" spans="1:20">
      <c r="A14" s="13">
        <v>44020</v>
      </c>
      <c r="B14" s="2">
        <v>33</v>
      </c>
      <c r="C14" s="9">
        <f t="shared" si="8"/>
        <v>10.89</v>
      </c>
      <c r="D14" s="2">
        <f t="shared" ref="D14:D18" si="12">0.0291</f>
        <v>2.9100000000000001E-2</v>
      </c>
      <c r="E14" s="2">
        <v>0.16600000000000001</v>
      </c>
      <c r="F14" s="2">
        <v>0.38</v>
      </c>
      <c r="G14" s="2">
        <v>1.47</v>
      </c>
      <c r="H14" s="9">
        <f t="shared" si="9"/>
        <v>4.2777000000000003E-2</v>
      </c>
      <c r="I14" s="9">
        <f t="shared" ref="I14:I18" si="13">(E14*G14)/3</f>
        <v>8.134000000000001E-2</v>
      </c>
      <c r="J14" s="2">
        <f t="shared" ref="J14:J18" si="14">(F14*B$2)*G14*3</f>
        <v>526.46809695731986</v>
      </c>
      <c r="K14" s="2">
        <f t="shared" si="10"/>
        <v>3.9280991735537191E-3</v>
      </c>
      <c r="L14" s="9">
        <f t="shared" si="11"/>
        <v>7.4692378328741968E-3</v>
      </c>
      <c r="M14" s="9">
        <f t="shared" si="6"/>
        <v>5.7332375758652127E-3</v>
      </c>
      <c r="N14" s="2">
        <v>46.297699999999999</v>
      </c>
      <c r="O14" s="10"/>
      <c r="T14" s="10"/>
    </row>
    <row r="15" spans="1:20">
      <c r="A15" s="14">
        <v>44021</v>
      </c>
      <c r="B15" s="2">
        <v>33</v>
      </c>
      <c r="C15" s="9">
        <f t="shared" si="8"/>
        <v>10.89</v>
      </c>
      <c r="D15" s="2">
        <f t="shared" si="12"/>
        <v>2.9100000000000001E-2</v>
      </c>
      <c r="E15" s="2">
        <v>0.16600000000000001</v>
      </c>
      <c r="F15" s="2">
        <v>0.38</v>
      </c>
      <c r="G15" s="2">
        <v>2.9929999999999999</v>
      </c>
      <c r="H15" s="9">
        <f t="shared" si="9"/>
        <v>8.7096300000000001E-2</v>
      </c>
      <c r="I15" s="9">
        <f t="shared" si="13"/>
        <v>0.16561266666666666</v>
      </c>
      <c r="J15" s="2">
        <f t="shared" si="14"/>
        <v>1071.917696730108</v>
      </c>
      <c r="K15" s="2">
        <f t="shared" si="10"/>
        <v>7.9978236914600553E-3</v>
      </c>
      <c r="L15" s="9">
        <f t="shared" si="11"/>
        <v>1.5207774716865624E-2</v>
      </c>
      <c r="M15" s="9">
        <f t="shared" si="6"/>
        <v>1.1673183717390876E-2</v>
      </c>
      <c r="N15" s="2">
        <v>46.297699999999999</v>
      </c>
      <c r="O15" s="10"/>
      <c r="T15" s="10"/>
    </row>
    <row r="16" spans="1:20">
      <c r="A16" s="14">
        <v>44022</v>
      </c>
      <c r="B16" s="2">
        <v>33</v>
      </c>
      <c r="C16" s="9">
        <f t="shared" si="8"/>
        <v>10.89</v>
      </c>
      <c r="D16" s="2">
        <f t="shared" si="12"/>
        <v>2.9100000000000001E-2</v>
      </c>
      <c r="E16" s="2">
        <v>0.16600000000000001</v>
      </c>
      <c r="F16" s="2">
        <v>0.38</v>
      </c>
      <c r="G16" s="2">
        <v>1.7849999999999999</v>
      </c>
      <c r="H16" s="9">
        <f t="shared" si="9"/>
        <v>5.1943499999999997E-2</v>
      </c>
      <c r="I16" s="9">
        <f t="shared" si="13"/>
        <v>9.8770000000000011E-2</v>
      </c>
      <c r="J16" s="2">
        <f t="shared" si="14"/>
        <v>639.28268916245997</v>
      </c>
      <c r="K16" s="2">
        <f t="shared" si="10"/>
        <v>4.7698347107438012E-3</v>
      </c>
      <c r="L16" s="9">
        <f t="shared" si="11"/>
        <v>9.0697887970615249E-3</v>
      </c>
      <c r="M16" s="9">
        <f t="shared" si="6"/>
        <v>6.9617884849791896E-3</v>
      </c>
      <c r="N16" s="2">
        <v>46.297699999999999</v>
      </c>
      <c r="O16" s="10"/>
      <c r="T16" s="10"/>
    </row>
    <row r="17" spans="1:20">
      <c r="A17" s="14">
        <v>44023</v>
      </c>
      <c r="B17" s="2">
        <v>33</v>
      </c>
      <c r="C17" s="9">
        <f t="shared" si="8"/>
        <v>10.89</v>
      </c>
      <c r="D17" s="2">
        <f t="shared" si="12"/>
        <v>2.9100000000000001E-2</v>
      </c>
      <c r="E17" s="2">
        <v>0.16600000000000001</v>
      </c>
      <c r="F17" s="2">
        <v>0.38</v>
      </c>
      <c r="G17" s="2">
        <v>2.835</v>
      </c>
      <c r="H17" s="9">
        <f t="shared" si="9"/>
        <v>8.2498500000000002E-2</v>
      </c>
      <c r="I17" s="9">
        <f t="shared" si="13"/>
        <v>0.15687000000000001</v>
      </c>
      <c r="J17" s="2">
        <f t="shared" si="14"/>
        <v>1015.3313298462599</v>
      </c>
      <c r="K17" s="2">
        <f t="shared" si="10"/>
        <v>7.5756198347107437E-3</v>
      </c>
      <c r="L17" s="9">
        <f t="shared" si="11"/>
        <v>1.440495867768595E-2</v>
      </c>
      <c r="M17" s="9">
        <f t="shared" si="6"/>
        <v>1.1056958182025772E-2</v>
      </c>
      <c r="N17" s="2">
        <v>46.297699999999999</v>
      </c>
      <c r="O17" s="10"/>
      <c r="T17" s="10"/>
    </row>
    <row r="18" spans="1:20">
      <c r="A18" s="15">
        <v>44024</v>
      </c>
      <c r="B18" s="2">
        <v>33</v>
      </c>
      <c r="C18" s="9">
        <f t="shared" si="8"/>
        <v>10.89</v>
      </c>
      <c r="D18" s="2">
        <f t="shared" si="12"/>
        <v>2.9100000000000001E-2</v>
      </c>
      <c r="E18" s="2">
        <v>0.16600000000000001</v>
      </c>
      <c r="F18" s="2">
        <v>0.38</v>
      </c>
      <c r="G18" s="2">
        <v>1.3299999999999999E-2</v>
      </c>
      <c r="H18" s="9">
        <f t="shared" si="9"/>
        <v>3.8703000000000001E-4</v>
      </c>
      <c r="I18" s="9">
        <f t="shared" si="13"/>
        <v>7.359333333333334E-4</v>
      </c>
      <c r="J18" s="2">
        <f t="shared" si="14"/>
        <v>4.7632827819947998</v>
      </c>
      <c r="K18" s="2">
        <f t="shared" si="10"/>
        <v>3.5539944903581269E-5</v>
      </c>
      <c r="L18" s="9">
        <f t="shared" si="11"/>
        <v>6.7578818487909402E-5</v>
      </c>
      <c r="M18" s="9">
        <f t="shared" si="6"/>
        <v>5.1872149495923372E-5</v>
      </c>
      <c r="N18" s="2">
        <v>46.297699999999999</v>
      </c>
      <c r="O18" s="10"/>
      <c r="T18" s="10"/>
    </row>
    <row r="19" spans="1:20">
      <c r="A19" s="15">
        <v>43994</v>
      </c>
      <c r="B19" s="2">
        <v>33</v>
      </c>
      <c r="C19" s="9">
        <f t="shared" si="8"/>
        <v>10.89</v>
      </c>
      <c r="D19" s="2">
        <f>0.0291/4</f>
        <v>7.2750000000000002E-3</v>
      </c>
      <c r="E19" s="2">
        <f>0.166/4</f>
        <v>4.1500000000000002E-2</v>
      </c>
      <c r="F19" s="2">
        <f>0.38*4</f>
        <v>1.52</v>
      </c>
      <c r="G19" s="2">
        <v>0.1</v>
      </c>
      <c r="H19" s="9">
        <f t="shared" si="9"/>
        <v>7.2750000000000007E-4</v>
      </c>
      <c r="I19" s="9">
        <f>(E19*G19)/4</f>
        <v>1.0375E-3</v>
      </c>
      <c r="J19" s="2">
        <f>(F19*B$2)*G19*4</f>
        <v>191.00883336319998</v>
      </c>
      <c r="K19" s="2">
        <f t="shared" si="10"/>
        <v>6.6804407713498629E-5</v>
      </c>
      <c r="L19" s="9">
        <f t="shared" si="11"/>
        <v>9.5270890725436173E-5</v>
      </c>
      <c r="M19" s="9">
        <f t="shared" si="6"/>
        <v>2.0800861953252478E-3</v>
      </c>
      <c r="N19" s="2">
        <v>185.19</v>
      </c>
      <c r="O19" s="10"/>
      <c r="T19" s="10"/>
    </row>
    <row r="20" spans="1:20">
      <c r="A20" s="16">
        <v>44178</v>
      </c>
      <c r="B20" s="2">
        <v>33</v>
      </c>
      <c r="C20" s="9">
        <f t="shared" si="8"/>
        <v>10.89</v>
      </c>
      <c r="D20" s="2">
        <f t="shared" ref="D20:D24" si="15">0.0291</f>
        <v>2.9100000000000001E-2</v>
      </c>
      <c r="E20" s="2">
        <v>0.16600000000000001</v>
      </c>
      <c r="F20" s="2">
        <v>0.38</v>
      </c>
      <c r="G20" s="2">
        <v>3.202</v>
      </c>
      <c r="H20" s="9">
        <f t="shared" ref="H20:H24" si="16">(D20*G20)/3</f>
        <v>3.1059400000000001E-2</v>
      </c>
      <c r="I20" s="9">
        <f t="shared" ref="I20:I24" si="17">(E20*G20)/3</f>
        <v>0.17717733333333333</v>
      </c>
      <c r="J20" s="2">
        <f t="shared" ref="J20:J24" si="18">(F20*B$2)*G20*3</f>
        <v>1146.7692833043118</v>
      </c>
      <c r="K20" s="2">
        <f t="shared" si="10"/>
        <v>2.852102846648301E-3</v>
      </c>
      <c r="L20" s="9">
        <f t="shared" si="11"/>
        <v>1.6269727578818487E-2</v>
      </c>
      <c r="M20" s="9">
        <f t="shared" si="6"/>
        <v>1.2488317495183955E-2</v>
      </c>
      <c r="N20" s="2">
        <v>46.297699999999999</v>
      </c>
      <c r="O20" s="10"/>
      <c r="T20" s="10"/>
    </row>
    <row r="21" spans="1:20">
      <c r="A21" s="15">
        <v>44179</v>
      </c>
      <c r="B21" s="2">
        <v>33</v>
      </c>
      <c r="C21" s="9">
        <f t="shared" si="8"/>
        <v>10.89</v>
      </c>
      <c r="D21" s="2">
        <f t="shared" si="15"/>
        <v>2.9100000000000001E-2</v>
      </c>
      <c r="E21" s="2">
        <v>0.16600000000000001</v>
      </c>
      <c r="F21" s="2">
        <v>0.38</v>
      </c>
      <c r="G21" s="2">
        <v>7.8330000000000002</v>
      </c>
      <c r="H21" s="9">
        <f t="shared" si="16"/>
        <v>7.5980100000000009E-2</v>
      </c>
      <c r="I21" s="9">
        <f t="shared" si="17"/>
        <v>0.43342600000000003</v>
      </c>
      <c r="J21" s="2">
        <f t="shared" si="18"/>
        <v>2805.3228595011478</v>
      </c>
      <c r="K21" s="2">
        <f t="shared" si="10"/>
        <v>6.977052341597797E-3</v>
      </c>
      <c r="L21" s="9">
        <f t="shared" si="11"/>
        <v>3.9800367309458219E-2</v>
      </c>
      <c r="M21" s="9">
        <f t="shared" si="6"/>
        <v>3.0549965939967498E-2</v>
      </c>
      <c r="N21" s="2">
        <v>46.297699999999999</v>
      </c>
      <c r="O21" s="10"/>
      <c r="T21" s="10"/>
    </row>
    <row r="22" spans="1:20">
      <c r="A22" s="15">
        <v>44180</v>
      </c>
      <c r="B22" s="2">
        <v>33</v>
      </c>
      <c r="C22" s="9">
        <f t="shared" si="8"/>
        <v>10.89</v>
      </c>
      <c r="D22" s="2">
        <f t="shared" si="15"/>
        <v>2.9100000000000001E-2</v>
      </c>
      <c r="E22" s="2">
        <v>0.16600000000000001</v>
      </c>
      <c r="F22" s="2">
        <v>0.38</v>
      </c>
      <c r="G22" s="2">
        <v>4.694</v>
      </c>
      <c r="H22" s="9">
        <f t="shared" si="16"/>
        <v>4.5531800000000004E-2</v>
      </c>
      <c r="I22" s="9">
        <f t="shared" si="17"/>
        <v>0.25973466666666667</v>
      </c>
      <c r="J22" s="2">
        <f t="shared" si="18"/>
        <v>1681.116494637864</v>
      </c>
      <c r="K22" s="2">
        <f t="shared" si="10"/>
        <v>4.181065197428834E-3</v>
      </c>
      <c r="L22" s="9">
        <f t="shared" si="11"/>
        <v>2.3850749923477195E-2</v>
      </c>
      <c r="M22" s="9">
        <f t="shared" si="6"/>
        <v>1.8307358626606339E-2</v>
      </c>
      <c r="N22" s="2">
        <v>46.297699999999999</v>
      </c>
      <c r="O22" s="10"/>
      <c r="T22" s="10"/>
    </row>
    <row r="23" spans="1:20">
      <c r="A23" s="15">
        <v>44181</v>
      </c>
      <c r="B23" s="2">
        <v>33</v>
      </c>
      <c r="C23" s="9">
        <f t="shared" si="8"/>
        <v>10.89</v>
      </c>
      <c r="D23" s="2">
        <f t="shared" si="15"/>
        <v>2.9100000000000001E-2</v>
      </c>
      <c r="E23" s="2">
        <v>0.16600000000000001</v>
      </c>
      <c r="F23" s="2">
        <v>0.38</v>
      </c>
      <c r="G23" s="2">
        <v>3.7029999999999998</v>
      </c>
      <c r="H23" s="9">
        <f t="shared" si="16"/>
        <v>3.5919100000000002E-2</v>
      </c>
      <c r="I23" s="9">
        <f t="shared" si="17"/>
        <v>0.20489933333333332</v>
      </c>
      <c r="J23" s="2">
        <f t="shared" si="18"/>
        <v>1326.1982061448678</v>
      </c>
      <c r="K23" s="2">
        <f t="shared" si="10"/>
        <v>3.2983562901744722E-3</v>
      </c>
      <c r="L23" s="9">
        <f t="shared" si="11"/>
        <v>1.8815365779002141E-2</v>
      </c>
      <c r="M23" s="9">
        <f t="shared" si="6"/>
        <v>1.4442298464917611E-2</v>
      </c>
      <c r="N23" s="2">
        <v>46.297699999999999</v>
      </c>
      <c r="O23" s="10"/>
      <c r="T23" s="10"/>
    </row>
    <row r="24" spans="1:20">
      <c r="A24" s="11">
        <v>44182</v>
      </c>
      <c r="B24" s="2">
        <v>33</v>
      </c>
      <c r="C24" s="9">
        <f t="shared" si="8"/>
        <v>10.89</v>
      </c>
      <c r="D24" s="2">
        <f t="shared" si="15"/>
        <v>2.9100000000000001E-2</v>
      </c>
      <c r="E24" s="2">
        <v>0.16600000000000001</v>
      </c>
      <c r="F24" s="2">
        <v>0.38</v>
      </c>
      <c r="G24" s="2">
        <v>5.9700000000000003E-2</v>
      </c>
      <c r="H24" s="9">
        <f t="shared" si="16"/>
        <v>5.790900000000001E-4</v>
      </c>
      <c r="I24" s="9">
        <f t="shared" si="17"/>
        <v>3.3034000000000002E-3</v>
      </c>
      <c r="J24" s="2">
        <f t="shared" si="18"/>
        <v>21.381051284593198</v>
      </c>
      <c r="K24" s="2">
        <f t="shared" si="10"/>
        <v>5.3176308539944909E-5</v>
      </c>
      <c r="L24" s="9">
        <f t="shared" si="11"/>
        <v>3.033425160697888E-4</v>
      </c>
      <c r="M24" s="9">
        <f t="shared" si="6"/>
        <v>2.3283964848921994E-4</v>
      </c>
      <c r="N24" s="2">
        <v>46.297699999999999</v>
      </c>
      <c r="O24" s="10"/>
      <c r="T24" s="10"/>
    </row>
    <row r="25" spans="1:20">
      <c r="A25" s="11">
        <v>43999</v>
      </c>
      <c r="B25" s="2">
        <v>33</v>
      </c>
      <c r="C25" s="9">
        <f t="shared" si="8"/>
        <v>10.89</v>
      </c>
      <c r="D25" s="2">
        <f>0.0291/4</f>
        <v>7.2750000000000002E-3</v>
      </c>
      <c r="E25" s="2">
        <f>0.166/4</f>
        <v>4.1500000000000002E-2</v>
      </c>
      <c r="F25" s="2">
        <f>0.38*4</f>
        <v>1.52</v>
      </c>
      <c r="G25" s="2">
        <v>5.5E-2</v>
      </c>
      <c r="H25" s="9">
        <f>(D25*G25)</f>
        <v>4.0012500000000004E-4</v>
      </c>
      <c r="I25" s="9">
        <f>(E25*G25)/4</f>
        <v>5.7062500000000006E-4</v>
      </c>
      <c r="J25" s="2">
        <f>(F25*B$2)*G25*4</f>
        <v>105.05485834976</v>
      </c>
      <c r="K25" s="2">
        <f t="shared" si="10"/>
        <v>3.6742424242424246E-5</v>
      </c>
      <c r="L25" s="9">
        <f t="shared" si="11"/>
        <v>5.2398989898989902E-5</v>
      </c>
      <c r="M25" s="9">
        <f t="shared" si="6"/>
        <v>1.1440474074288862E-3</v>
      </c>
      <c r="N25" s="2">
        <v>185.19</v>
      </c>
      <c r="O25" s="10"/>
      <c r="T25" s="10"/>
    </row>
    <row r="26" spans="1:20">
      <c r="A26" s="17" t="s">
        <v>22</v>
      </c>
      <c r="B26" s="2">
        <v>33</v>
      </c>
      <c r="C26" s="9">
        <f t="shared" si="8"/>
        <v>10.89</v>
      </c>
      <c r="D26" s="2">
        <f t="shared" ref="D26:D31" si="19">0.0291</f>
        <v>2.9100000000000001E-2</v>
      </c>
      <c r="E26" s="2">
        <v>0.16600000000000001</v>
      </c>
      <c r="F26" s="2">
        <v>0.38</v>
      </c>
      <c r="G26" s="2">
        <v>6.6150000000000002</v>
      </c>
      <c r="H26" s="9">
        <f t="shared" ref="H26:H31" si="20">(D26*G26)/3</f>
        <v>6.41655E-2</v>
      </c>
      <c r="I26" s="9">
        <f t="shared" ref="I26:I31" si="21">(E26*G26)/3</f>
        <v>0.36603000000000002</v>
      </c>
      <c r="J26" s="2">
        <f t="shared" ref="J26:J31" si="22">(F26*B$2)*G26*3</f>
        <v>2369.1064363079395</v>
      </c>
      <c r="K26" s="2">
        <f t="shared" si="10"/>
        <v>5.8921487603305778E-3</v>
      </c>
      <c r="L26" s="9">
        <f t="shared" si="11"/>
        <v>3.3611570247933882E-2</v>
      </c>
      <c r="M26" s="9">
        <f t="shared" si="6"/>
        <v>2.5799569091393464E-2</v>
      </c>
      <c r="N26" s="2">
        <v>46.297699999999999</v>
      </c>
      <c r="O26" s="10"/>
      <c r="T26" s="10"/>
    </row>
    <row r="27" spans="1:20">
      <c r="A27" s="2" t="s">
        <v>23</v>
      </c>
      <c r="B27" s="2">
        <v>33</v>
      </c>
      <c r="C27" s="9">
        <f t="shared" si="8"/>
        <v>10.89</v>
      </c>
      <c r="D27" s="2">
        <f t="shared" si="19"/>
        <v>2.9100000000000001E-2</v>
      </c>
      <c r="E27" s="2">
        <v>0.16600000000000001</v>
      </c>
      <c r="F27" s="2">
        <v>0.38</v>
      </c>
      <c r="G27" s="2">
        <v>5.3029999999999999</v>
      </c>
      <c r="H27" s="9">
        <f t="shared" si="20"/>
        <v>5.1439099999999995E-2</v>
      </c>
      <c r="I27" s="9">
        <f t="shared" si="21"/>
        <v>0.29343266666666667</v>
      </c>
      <c r="J27" s="2">
        <f t="shared" si="22"/>
        <v>1899.2247062344677</v>
      </c>
      <c r="K27" s="2">
        <f t="shared" si="10"/>
        <v>4.7235169880624423E-3</v>
      </c>
      <c r="L27" s="9">
        <f t="shared" si="11"/>
        <v>2.6945148454239364E-2</v>
      </c>
      <c r="M27" s="9">
        <f t="shared" si="6"/>
        <v>2.0682557050893356E-2</v>
      </c>
      <c r="N27" s="2">
        <v>46.297699999999999</v>
      </c>
      <c r="O27" s="10"/>
      <c r="T27" s="10"/>
    </row>
    <row r="28" spans="1:20">
      <c r="A28" s="2" t="s">
        <v>24</v>
      </c>
      <c r="B28" s="2">
        <v>33</v>
      </c>
      <c r="C28" s="9">
        <f t="shared" si="8"/>
        <v>10.89</v>
      </c>
      <c r="D28" s="2">
        <f t="shared" si="19"/>
        <v>2.9100000000000001E-2</v>
      </c>
      <c r="E28" s="2">
        <v>0.16600000000000001</v>
      </c>
      <c r="F28" s="2">
        <v>0.38</v>
      </c>
      <c r="G28" s="2">
        <v>3.444</v>
      </c>
      <c r="H28" s="9">
        <f t="shared" si="20"/>
        <v>3.34068E-2</v>
      </c>
      <c r="I28" s="9">
        <f t="shared" si="21"/>
        <v>0.19056799999999999</v>
      </c>
      <c r="J28" s="2">
        <f t="shared" si="22"/>
        <v>1233.4395414428639</v>
      </c>
      <c r="K28" s="2">
        <f t="shared" si="10"/>
        <v>3.0676584022038566E-3</v>
      </c>
      <c r="L28" s="9">
        <f t="shared" si="11"/>
        <v>1.7499357208448117E-2</v>
      </c>
      <c r="M28" s="9">
        <f t="shared" si="6"/>
        <v>1.3432156606312787E-2</v>
      </c>
      <c r="N28" s="2">
        <v>46.297699999999999</v>
      </c>
      <c r="O28" s="10"/>
      <c r="T28" s="10"/>
    </row>
    <row r="29" spans="1:20">
      <c r="A29" s="2" t="s">
        <v>25</v>
      </c>
      <c r="B29" s="2">
        <v>33</v>
      </c>
      <c r="C29" s="9">
        <f t="shared" si="8"/>
        <v>10.89</v>
      </c>
      <c r="D29" s="2">
        <f t="shared" si="19"/>
        <v>2.9100000000000001E-2</v>
      </c>
      <c r="E29" s="2">
        <v>0.16600000000000001</v>
      </c>
      <c r="F29" s="2">
        <v>0.38</v>
      </c>
      <c r="G29" s="2">
        <v>4.0430000000000001</v>
      </c>
      <c r="H29" s="9">
        <f t="shared" si="20"/>
        <v>3.9217100000000005E-2</v>
      </c>
      <c r="I29" s="9">
        <f t="shared" si="21"/>
        <v>0.22371266666666667</v>
      </c>
      <c r="J29" s="2">
        <f t="shared" si="22"/>
        <v>1447.9663374139079</v>
      </c>
      <c r="K29" s="2">
        <f t="shared" si="10"/>
        <v>3.6012029384756661E-3</v>
      </c>
      <c r="L29" s="9">
        <f t="shared" si="11"/>
        <v>2.0542944597490051E-2</v>
      </c>
      <c r="M29" s="9">
        <f t="shared" si="6"/>
        <v>1.5768353414437459E-2</v>
      </c>
      <c r="N29" s="2">
        <v>46.297699999999999</v>
      </c>
      <c r="O29" s="10"/>
      <c r="T29" s="10"/>
    </row>
    <row r="30" spans="1:20">
      <c r="A30" s="2" t="s">
        <v>26</v>
      </c>
      <c r="B30" s="2">
        <v>33</v>
      </c>
      <c r="C30" s="9">
        <f t="shared" si="8"/>
        <v>10.89</v>
      </c>
      <c r="D30" s="2">
        <f t="shared" si="19"/>
        <v>2.9100000000000001E-2</v>
      </c>
      <c r="E30" s="2">
        <v>0.16600000000000001</v>
      </c>
      <c r="F30" s="2">
        <v>0.38</v>
      </c>
      <c r="G30" s="2">
        <v>5.2030000000000003</v>
      </c>
      <c r="H30" s="9">
        <f t="shared" si="20"/>
        <v>5.046910000000001E-2</v>
      </c>
      <c r="I30" s="9">
        <f t="shared" si="21"/>
        <v>0.28789933333333334</v>
      </c>
      <c r="J30" s="2">
        <f t="shared" si="22"/>
        <v>1863.4105499788679</v>
      </c>
      <c r="K30" s="2">
        <f t="shared" si="10"/>
        <v>4.6344444444444454E-3</v>
      </c>
      <c r="L30" s="9">
        <f t="shared" si="11"/>
        <v>2.6437037037037037E-2</v>
      </c>
      <c r="M30" s="9">
        <f t="shared" si="6"/>
        <v>2.0292540889269871E-2</v>
      </c>
      <c r="N30" s="2">
        <v>46.297699999999999</v>
      </c>
      <c r="O30" s="10"/>
      <c r="T30" s="10"/>
    </row>
    <row r="31" spans="1:20">
      <c r="A31" s="2" t="s">
        <v>27</v>
      </c>
      <c r="B31" s="2">
        <v>33</v>
      </c>
      <c r="C31" s="9">
        <f t="shared" si="8"/>
        <v>10.89</v>
      </c>
      <c r="D31" s="2">
        <f t="shared" si="19"/>
        <v>2.9100000000000001E-2</v>
      </c>
      <c r="E31" s="2">
        <v>0.16600000000000001</v>
      </c>
      <c r="F31" s="2">
        <v>0.38</v>
      </c>
      <c r="G31" s="2">
        <v>1.3299999999999999E-2</v>
      </c>
      <c r="H31" s="9">
        <f t="shared" si="20"/>
        <v>1.2901000000000001E-4</v>
      </c>
      <c r="I31" s="9">
        <f t="shared" si="21"/>
        <v>7.359333333333334E-4</v>
      </c>
      <c r="J31" s="2">
        <f t="shared" si="22"/>
        <v>4.7632827819947998</v>
      </c>
      <c r="K31" s="2">
        <f t="shared" si="10"/>
        <v>1.1846648301193756E-5</v>
      </c>
      <c r="L31" s="9">
        <f t="shared" si="11"/>
        <v>6.7578818487909402E-5</v>
      </c>
      <c r="M31" s="9">
        <f t="shared" si="6"/>
        <v>5.1872149495923372E-5</v>
      </c>
      <c r="N31" s="2">
        <v>46.297699999999999</v>
      </c>
      <c r="O31" s="10"/>
      <c r="T31" s="10"/>
    </row>
    <row r="32" spans="1:20">
      <c r="A32" s="11">
        <v>43944</v>
      </c>
      <c r="B32" s="2">
        <v>33</v>
      </c>
      <c r="C32" s="9">
        <f t="shared" si="8"/>
        <v>10.89</v>
      </c>
      <c r="D32" s="2">
        <f>0.0291/4</f>
        <v>7.2750000000000002E-3</v>
      </c>
      <c r="E32" s="2">
        <f>0.166/4</f>
        <v>4.1500000000000002E-2</v>
      </c>
      <c r="F32" s="2">
        <f>0.38*4</f>
        <v>1.52</v>
      </c>
      <c r="G32" s="2">
        <v>0.05</v>
      </c>
      <c r="H32" s="9">
        <f>(D32*G32)</f>
        <v>3.6375000000000003E-4</v>
      </c>
      <c r="I32" s="9">
        <f>(E32*G32)/4</f>
        <v>5.1875000000000001E-4</v>
      </c>
      <c r="J32" s="2">
        <f>(F32*B$2)*G32*4</f>
        <v>95.504416681599992</v>
      </c>
      <c r="K32" s="2">
        <f t="shared" si="10"/>
        <v>3.3402203856749315E-5</v>
      </c>
      <c r="L32" s="9">
        <f t="shared" si="11"/>
        <v>4.7635445362718086E-5</v>
      </c>
      <c r="M32" s="9">
        <f t="shared" si="6"/>
        <v>1.0400430976626239E-3</v>
      </c>
      <c r="N32" s="2">
        <v>185.19</v>
      </c>
      <c r="O32" s="10"/>
      <c r="T32" s="10"/>
    </row>
    <row r="33" spans="1:20">
      <c r="A33" s="18" t="s">
        <v>28</v>
      </c>
      <c r="B33" s="2">
        <v>33</v>
      </c>
      <c r="C33" s="9">
        <f t="shared" si="8"/>
        <v>10.89</v>
      </c>
      <c r="D33" s="2">
        <f t="shared" ref="D33:D38" si="23">0.0291</f>
        <v>2.9100000000000001E-2</v>
      </c>
      <c r="E33" s="2">
        <v>0.16600000000000001</v>
      </c>
      <c r="F33" s="2">
        <v>0.38</v>
      </c>
      <c r="G33" s="2">
        <v>7.56</v>
      </c>
      <c r="H33" s="9">
        <f t="shared" ref="H33:H34" si="24">(D33*G33)/3</f>
        <v>7.3331999999999994E-2</v>
      </c>
      <c r="I33" s="9">
        <f t="shared" ref="I33:I38" si="25">(E33*G33)/3</f>
        <v>0.41832000000000003</v>
      </c>
      <c r="J33" s="2">
        <f t="shared" ref="J33:J38" si="26">(F33*B$2)*G33*3</f>
        <v>2707.5502129233596</v>
      </c>
      <c r="K33" s="2">
        <f t="shared" si="10"/>
        <v>6.7338842975206599E-3</v>
      </c>
      <c r="L33" s="9">
        <f t="shared" si="11"/>
        <v>3.8413223140495868E-2</v>
      </c>
      <c r="M33" s="9">
        <f t="shared" si="6"/>
        <v>2.9485221818735384E-2</v>
      </c>
      <c r="N33" s="2">
        <v>46.297699999999999</v>
      </c>
      <c r="O33" s="10"/>
      <c r="T33" s="10"/>
    </row>
    <row r="34" spans="1:20">
      <c r="A34" s="7" t="s">
        <v>29</v>
      </c>
      <c r="B34" s="2">
        <v>33</v>
      </c>
      <c r="C34" s="9">
        <f t="shared" si="8"/>
        <v>10.89</v>
      </c>
      <c r="D34" s="2">
        <f t="shared" si="23"/>
        <v>2.9100000000000001E-2</v>
      </c>
      <c r="E34" s="2">
        <v>0.16600000000000001</v>
      </c>
      <c r="F34" s="2">
        <v>0.38</v>
      </c>
      <c r="G34" s="2">
        <v>6.9619999999999997</v>
      </c>
      <c r="H34" s="9">
        <f t="shared" si="24"/>
        <v>6.7531400000000005E-2</v>
      </c>
      <c r="I34" s="9">
        <f t="shared" si="25"/>
        <v>0.38523066666666667</v>
      </c>
      <c r="J34" s="2">
        <f t="shared" si="26"/>
        <v>2493.3815585148714</v>
      </c>
      <c r="K34" s="2">
        <f t="shared" si="10"/>
        <v>6.201230486685032E-3</v>
      </c>
      <c r="L34" s="9">
        <f t="shared" si="11"/>
        <v>3.5374716865625953E-2</v>
      </c>
      <c r="M34" s="9">
        <f t="shared" si="6"/>
        <v>2.7152925172226949E-2</v>
      </c>
      <c r="N34" s="2">
        <v>46.297699999999999</v>
      </c>
      <c r="O34" s="10"/>
      <c r="T34" s="10"/>
    </row>
    <row r="35" spans="1:20">
      <c r="A35" s="7" t="s">
        <v>30</v>
      </c>
      <c r="B35" s="2">
        <v>33</v>
      </c>
      <c r="C35" s="9">
        <f t="shared" si="8"/>
        <v>10.89</v>
      </c>
      <c r="D35" s="2">
        <f t="shared" si="23"/>
        <v>2.9100000000000001E-2</v>
      </c>
      <c r="E35" s="2">
        <v>0.16600000000000001</v>
      </c>
      <c r="F35" s="2">
        <v>0.38</v>
      </c>
      <c r="G35" s="2">
        <v>3.15</v>
      </c>
      <c r="H35" s="9">
        <f t="shared" ref="H35:H38" si="27">(D35*G35)</f>
        <v>9.1664999999999996E-2</v>
      </c>
      <c r="I35" s="9">
        <f t="shared" si="25"/>
        <v>0.17430000000000001</v>
      </c>
      <c r="J35" s="2">
        <f t="shared" si="26"/>
        <v>1128.1459220513998</v>
      </c>
      <c r="K35" s="2">
        <f t="shared" si="10"/>
        <v>8.4173553719008257E-3</v>
      </c>
      <c r="L35" s="9">
        <f t="shared" si="11"/>
        <v>1.6005509641873278E-2</v>
      </c>
      <c r="M35" s="9">
        <f t="shared" si="6"/>
        <v>1.2285509091139743E-2</v>
      </c>
      <c r="N35" s="2">
        <v>46.297699999999999</v>
      </c>
      <c r="O35" s="10"/>
      <c r="T35" s="10"/>
    </row>
    <row r="36" spans="1:20">
      <c r="A36" s="7" t="s">
        <v>31</v>
      </c>
      <c r="B36" s="2">
        <v>33</v>
      </c>
      <c r="C36" s="9">
        <f t="shared" si="8"/>
        <v>10.89</v>
      </c>
      <c r="D36" s="2">
        <f t="shared" si="23"/>
        <v>2.9100000000000001E-2</v>
      </c>
      <c r="E36" s="2">
        <v>0.16600000000000001</v>
      </c>
      <c r="F36" s="2">
        <v>0.38</v>
      </c>
      <c r="G36" s="2">
        <v>1.913</v>
      </c>
      <c r="H36" s="9">
        <f t="shared" si="27"/>
        <v>5.5668300000000004E-2</v>
      </c>
      <c r="I36" s="9">
        <f t="shared" si="25"/>
        <v>0.10585266666666666</v>
      </c>
      <c r="J36" s="2">
        <f t="shared" si="26"/>
        <v>685.12480916962795</v>
      </c>
      <c r="K36" s="2">
        <f t="shared" si="10"/>
        <v>5.1118732782369147E-3</v>
      </c>
      <c r="L36" s="9">
        <f t="shared" si="11"/>
        <v>9.7201714110805009E-3</v>
      </c>
      <c r="M36" s="9">
        <f t="shared" si="6"/>
        <v>7.4610091718572483E-3</v>
      </c>
      <c r="N36" s="2">
        <v>46.297699999999999</v>
      </c>
      <c r="O36" s="10"/>
      <c r="T36" s="10"/>
    </row>
    <row r="37" spans="1:20">
      <c r="A37" s="11">
        <v>44193</v>
      </c>
      <c r="B37" s="2">
        <v>33</v>
      </c>
      <c r="C37" s="9">
        <f t="shared" si="8"/>
        <v>10.89</v>
      </c>
      <c r="D37" s="2">
        <f t="shared" si="23"/>
        <v>2.9100000000000001E-2</v>
      </c>
      <c r="E37" s="2">
        <v>0.16600000000000001</v>
      </c>
      <c r="F37" s="2">
        <v>0.38</v>
      </c>
      <c r="G37" s="2">
        <v>5.917E-2</v>
      </c>
      <c r="H37" s="9">
        <f t="shared" si="27"/>
        <v>1.7218470000000001E-3</v>
      </c>
      <c r="I37" s="9">
        <f t="shared" si="25"/>
        <v>3.2740733333333338E-3</v>
      </c>
      <c r="J37" s="2">
        <f t="shared" si="26"/>
        <v>21.191236256438518</v>
      </c>
      <c r="K37" s="2">
        <f t="shared" si="10"/>
        <v>1.5811267217630853E-4</v>
      </c>
      <c r="L37" s="9">
        <f t="shared" si="11"/>
        <v>3.0064952555861648E-4</v>
      </c>
      <c r="M37" s="9">
        <f t="shared" si="6"/>
        <v>2.3077256283261547E-4</v>
      </c>
      <c r="N37" s="2">
        <v>46.297699999999999</v>
      </c>
      <c r="O37" s="10"/>
    </row>
    <row r="38" spans="1:20">
      <c r="A38" s="2" t="s">
        <v>32</v>
      </c>
      <c r="B38" s="2">
        <v>33</v>
      </c>
      <c r="C38" s="9">
        <f t="shared" si="8"/>
        <v>10.89</v>
      </c>
      <c r="D38" s="2">
        <f t="shared" si="23"/>
        <v>2.9100000000000001E-2</v>
      </c>
      <c r="E38" s="2">
        <v>0.16600000000000001</v>
      </c>
      <c r="F38" s="2">
        <v>0.38</v>
      </c>
      <c r="G38" s="2">
        <v>5.917E-2</v>
      </c>
      <c r="H38" s="9">
        <f t="shared" si="27"/>
        <v>1.7218470000000001E-3</v>
      </c>
      <c r="I38" s="9">
        <f t="shared" si="25"/>
        <v>3.2740733333333338E-3</v>
      </c>
      <c r="J38" s="2">
        <f t="shared" si="26"/>
        <v>21.191236256438518</v>
      </c>
      <c r="K38" s="2">
        <f t="shared" si="10"/>
        <v>1.5811267217630853E-4</v>
      </c>
      <c r="L38" s="9">
        <f t="shared" si="11"/>
        <v>3.0064952555861648E-4</v>
      </c>
      <c r="M38" s="9">
        <f t="shared" si="6"/>
        <v>2.3077256283261547E-4</v>
      </c>
      <c r="N38" s="2">
        <v>46.297699999999999</v>
      </c>
      <c r="O38" s="10"/>
    </row>
    <row r="39" spans="1:20">
      <c r="A39" s="19"/>
      <c r="B39" s="2"/>
      <c r="C39" s="20"/>
      <c r="D39" s="2"/>
      <c r="E39" s="2"/>
      <c r="F39" s="2"/>
      <c r="G39" s="2"/>
    </row>
    <row r="40" spans="1:20">
      <c r="A40" s="21" t="s">
        <v>33</v>
      </c>
      <c r="B40" s="2">
        <v>33</v>
      </c>
      <c r="C40" s="20">
        <f t="shared" ref="C40:C43" si="28">($B13)^2/$B$1</f>
        <v>10.89</v>
      </c>
      <c r="D40" s="2">
        <v>2.9100000000000001E-2</v>
      </c>
      <c r="E40" s="2">
        <v>0.16600000000000001</v>
      </c>
      <c r="F40" s="2">
        <v>0.38</v>
      </c>
      <c r="G40" s="2">
        <v>1.47</v>
      </c>
      <c r="H40" s="9">
        <f t="shared" ref="H40:H141" si="29">(D40*G40)/3</f>
        <v>1.4259000000000001E-2</v>
      </c>
      <c r="I40" s="9">
        <f t="shared" ref="I40:I141" si="30">(E40*G40)/3</f>
        <v>8.134000000000001E-2</v>
      </c>
      <c r="J40" s="9">
        <f t="shared" ref="J40:J141" si="31">(F40*B$2)*G40*3</f>
        <v>526.46809695731986</v>
      </c>
      <c r="K40" s="9">
        <f t="shared" ref="K40:K141" si="32">H40/C40</f>
        <v>1.309366391184573E-3</v>
      </c>
      <c r="L40" s="9">
        <f t="shared" ref="L40:L141" si="33">I40/C40</f>
        <v>7.4692378328741968E-3</v>
      </c>
      <c r="M40" s="9">
        <f t="shared" ref="M40:M141" si="34">((J40)*(C40))*10^-6</f>
        <v>5.7332375758652127E-3</v>
      </c>
      <c r="N40" s="2">
        <v>46.297699999999999</v>
      </c>
      <c r="O40" s="10"/>
    </row>
    <row r="41" spans="1:20">
      <c r="A41" s="19" t="s">
        <v>34</v>
      </c>
      <c r="B41" s="2">
        <v>33</v>
      </c>
      <c r="C41" s="20">
        <f t="shared" si="28"/>
        <v>10.89</v>
      </c>
      <c r="D41" s="2">
        <v>2.8299999999999999E-2</v>
      </c>
      <c r="E41" s="2">
        <v>0.16300000000000001</v>
      </c>
      <c r="F41" s="2">
        <v>0.35</v>
      </c>
      <c r="G41" s="2">
        <v>3.6999999999999998E-2</v>
      </c>
      <c r="H41" s="9">
        <f t="shared" si="29"/>
        <v>3.4903333333333327E-4</v>
      </c>
      <c r="I41" s="9">
        <f t="shared" si="30"/>
        <v>2.0103333333333332E-3</v>
      </c>
      <c r="J41" s="9">
        <f t="shared" si="31"/>
        <v>12.205087460789997</v>
      </c>
      <c r="K41" s="9">
        <f t="shared" si="32"/>
        <v>3.2050811141720225E-5</v>
      </c>
      <c r="L41" s="9">
        <f t="shared" si="33"/>
        <v>1.8460361187633913E-4</v>
      </c>
      <c r="M41" s="9">
        <f t="shared" si="34"/>
        <v>1.3291340244800306E-4</v>
      </c>
      <c r="N41" s="2">
        <v>46.297699999999999</v>
      </c>
    </row>
    <row r="42" spans="1:20">
      <c r="A42" s="19" t="s">
        <v>35</v>
      </c>
      <c r="B42" s="2">
        <v>33</v>
      </c>
      <c r="C42" s="20">
        <f t="shared" si="28"/>
        <v>10.89</v>
      </c>
      <c r="D42" s="2">
        <v>4.6899999999999997E-2</v>
      </c>
      <c r="E42" s="2">
        <v>0.17699999999999999</v>
      </c>
      <c r="F42" s="2">
        <v>0.32</v>
      </c>
      <c r="G42" s="2">
        <v>0.65100000000000002</v>
      </c>
      <c r="H42" s="9">
        <f t="shared" si="29"/>
        <v>1.01773E-2</v>
      </c>
      <c r="I42" s="9">
        <f t="shared" si="30"/>
        <v>3.8408999999999999E-2</v>
      </c>
      <c r="J42" s="9">
        <f t="shared" si="31"/>
        <v>196.33697450438402</v>
      </c>
      <c r="K42" s="9">
        <f t="shared" si="32"/>
        <v>9.3455463728190995E-4</v>
      </c>
      <c r="L42" s="9">
        <f t="shared" si="33"/>
        <v>3.5269972451790628E-3</v>
      </c>
      <c r="M42" s="9">
        <f t="shared" si="34"/>
        <v>2.1381096523527422E-3</v>
      </c>
      <c r="N42" s="2">
        <v>36.86</v>
      </c>
    </row>
    <row r="43" spans="1:20">
      <c r="A43" s="19" t="s">
        <v>36</v>
      </c>
      <c r="B43" s="2">
        <v>33</v>
      </c>
      <c r="C43" s="20">
        <f t="shared" si="28"/>
        <v>10.89</v>
      </c>
      <c r="D43" s="2">
        <v>0.125</v>
      </c>
      <c r="E43" s="2">
        <v>0.19600000000000001</v>
      </c>
      <c r="F43" s="2">
        <v>0.22</v>
      </c>
      <c r="G43" s="2">
        <v>0.58799999999999997</v>
      </c>
      <c r="H43" s="9">
        <f t="shared" si="29"/>
        <v>2.4499999999999997E-2</v>
      </c>
      <c r="I43" s="9">
        <f t="shared" si="30"/>
        <v>3.8415999999999999E-2</v>
      </c>
      <c r="J43" s="9">
        <f t="shared" si="31"/>
        <v>121.91892771643199</v>
      </c>
      <c r="K43" s="9">
        <f t="shared" si="32"/>
        <v>2.2497704315886133E-3</v>
      </c>
      <c r="L43" s="9">
        <f t="shared" si="33"/>
        <v>3.5276400367309454E-3</v>
      </c>
      <c r="M43" s="9">
        <f t="shared" si="34"/>
        <v>1.3276971228319443E-3</v>
      </c>
      <c r="N43" s="2">
        <v>20.86</v>
      </c>
    </row>
    <row r="44" spans="1:20">
      <c r="A44" s="19" t="s">
        <v>37</v>
      </c>
      <c r="B44" s="2">
        <v>33</v>
      </c>
      <c r="C44" s="22">
        <v>10.89</v>
      </c>
      <c r="D44" s="2">
        <v>0.125</v>
      </c>
      <c r="E44" s="2">
        <v>0.19600000000000001</v>
      </c>
      <c r="F44" s="2">
        <v>0.22</v>
      </c>
      <c r="G44" s="2">
        <v>0.58299999999999996</v>
      </c>
      <c r="H44" s="9">
        <f t="shared" si="29"/>
        <v>2.4291666666666666E-2</v>
      </c>
      <c r="I44" s="9">
        <f t="shared" si="30"/>
        <v>3.8089333333333329E-2</v>
      </c>
      <c r="J44" s="9">
        <f t="shared" si="31"/>
        <v>120.88220214061199</v>
      </c>
      <c r="K44" s="9">
        <f t="shared" si="32"/>
        <v>2.2306397306397305E-3</v>
      </c>
      <c r="L44" s="9">
        <f t="shared" si="33"/>
        <v>3.4976430976430971E-3</v>
      </c>
      <c r="M44" s="9">
        <f t="shared" si="34"/>
        <v>1.3164071813112645E-3</v>
      </c>
      <c r="N44" s="2">
        <v>20.86</v>
      </c>
    </row>
    <row r="45" spans="1:20">
      <c r="A45" s="19" t="s">
        <v>38</v>
      </c>
      <c r="B45" s="2">
        <v>33</v>
      </c>
      <c r="C45" s="20">
        <f t="shared" ref="C45:C56" si="35">($B17)^2/$B$1</f>
        <v>10.89</v>
      </c>
      <c r="D45" s="2">
        <v>0.125</v>
      </c>
      <c r="E45" s="2">
        <v>0.19600000000000001</v>
      </c>
      <c r="F45" s="2">
        <v>0.22</v>
      </c>
      <c r="G45" s="2">
        <v>0.53</v>
      </c>
      <c r="H45" s="9">
        <f t="shared" si="29"/>
        <v>2.2083333333333333E-2</v>
      </c>
      <c r="I45" s="9">
        <f t="shared" si="30"/>
        <v>3.4626666666666674E-2</v>
      </c>
      <c r="J45" s="9">
        <f t="shared" si="31"/>
        <v>109.89291103692</v>
      </c>
      <c r="K45" s="9">
        <f t="shared" si="32"/>
        <v>2.027854300581573E-3</v>
      </c>
      <c r="L45" s="9">
        <f t="shared" si="33"/>
        <v>3.1796755433119075E-3</v>
      </c>
      <c r="M45" s="9">
        <f t="shared" si="34"/>
        <v>1.1967338011920586E-3</v>
      </c>
      <c r="N45" s="2">
        <v>20.86</v>
      </c>
    </row>
    <row r="46" spans="1:20">
      <c r="A46" s="19" t="s">
        <v>39</v>
      </c>
      <c r="B46" s="2">
        <v>33</v>
      </c>
      <c r="C46" s="20">
        <f t="shared" si="35"/>
        <v>10.89</v>
      </c>
      <c r="D46" s="2">
        <v>4.6899999999999997E-2</v>
      </c>
      <c r="E46" s="2">
        <v>0.17699999999999999</v>
      </c>
      <c r="F46" s="2">
        <v>0.32</v>
      </c>
      <c r="G46" s="2">
        <v>0.62</v>
      </c>
      <c r="H46" s="9">
        <f t="shared" si="29"/>
        <v>9.6926666666666671E-3</v>
      </c>
      <c r="I46" s="9">
        <f t="shared" si="30"/>
        <v>3.6579999999999994E-2</v>
      </c>
      <c r="J46" s="9">
        <f t="shared" si="31"/>
        <v>186.98759476608001</v>
      </c>
      <c r="K46" s="9">
        <f t="shared" si="32"/>
        <v>8.9005203550658097E-4</v>
      </c>
      <c r="L46" s="9">
        <f t="shared" si="33"/>
        <v>3.3590449954086312E-3</v>
      </c>
      <c r="M46" s="9">
        <f t="shared" si="34"/>
        <v>2.0362949070026112E-3</v>
      </c>
      <c r="N46" s="2">
        <v>36.86</v>
      </c>
    </row>
    <row r="47" spans="1:20">
      <c r="A47" s="19" t="s">
        <v>40</v>
      </c>
      <c r="B47" s="2">
        <v>33</v>
      </c>
      <c r="C47" s="20">
        <f t="shared" si="35"/>
        <v>10.89</v>
      </c>
      <c r="D47" s="2">
        <v>0.125</v>
      </c>
      <c r="E47" s="2">
        <v>0.19600000000000001</v>
      </c>
      <c r="F47" s="2">
        <v>0.22</v>
      </c>
      <c r="G47" s="2">
        <v>2.069</v>
      </c>
      <c r="H47" s="9">
        <f t="shared" si="29"/>
        <v>8.6208333333333331E-2</v>
      </c>
      <c r="I47" s="9">
        <f t="shared" si="30"/>
        <v>0.13517466666666667</v>
      </c>
      <c r="J47" s="9">
        <f t="shared" si="31"/>
        <v>428.99704327431607</v>
      </c>
      <c r="K47" s="9">
        <f t="shared" si="32"/>
        <v>7.9162840526476892E-3</v>
      </c>
      <c r="L47" s="9">
        <f t="shared" si="33"/>
        <v>1.2412733394551576E-2</v>
      </c>
      <c r="M47" s="9">
        <f t="shared" si="34"/>
        <v>4.671777801257302E-3</v>
      </c>
      <c r="N47" s="2">
        <v>20.86</v>
      </c>
    </row>
    <row r="48" spans="1:20">
      <c r="A48" s="19" t="s">
        <v>41</v>
      </c>
      <c r="B48" s="2">
        <v>33</v>
      </c>
      <c r="C48" s="20">
        <f t="shared" si="35"/>
        <v>10.89</v>
      </c>
      <c r="D48" s="2">
        <v>0.125</v>
      </c>
      <c r="E48" s="2">
        <v>0.19600000000000001</v>
      </c>
      <c r="F48" s="2">
        <v>0.22</v>
      </c>
      <c r="G48" s="2">
        <v>0.64100000000000001</v>
      </c>
      <c r="H48" s="9">
        <f t="shared" si="29"/>
        <v>2.6708333333333334E-2</v>
      </c>
      <c r="I48" s="9">
        <f t="shared" si="30"/>
        <v>4.1878666666666668E-2</v>
      </c>
      <c r="J48" s="9">
        <f t="shared" si="31"/>
        <v>132.90821882012401</v>
      </c>
      <c r="K48" s="9">
        <f t="shared" si="32"/>
        <v>2.4525558616467708E-3</v>
      </c>
      <c r="L48" s="9">
        <f t="shared" si="33"/>
        <v>3.8456075910621363E-3</v>
      </c>
      <c r="M48" s="9">
        <f t="shared" si="34"/>
        <v>1.4473705029511505E-3</v>
      </c>
      <c r="N48" s="2">
        <v>20.86</v>
      </c>
    </row>
    <row r="49" spans="1:14">
      <c r="A49" s="21" t="s">
        <v>42</v>
      </c>
      <c r="B49" s="2">
        <v>33</v>
      </c>
      <c r="C49" s="20">
        <f t="shared" si="35"/>
        <v>10.89</v>
      </c>
      <c r="D49" s="2">
        <v>2.9100000000000001E-2</v>
      </c>
      <c r="E49" s="2">
        <v>0.16600000000000001</v>
      </c>
      <c r="F49" s="2">
        <v>0.38</v>
      </c>
      <c r="G49" s="2">
        <v>2.9929999999999999</v>
      </c>
      <c r="H49" s="9">
        <f t="shared" si="29"/>
        <v>2.9032100000000002E-2</v>
      </c>
      <c r="I49" s="9">
        <f t="shared" si="30"/>
        <v>0.16561266666666666</v>
      </c>
      <c r="J49" s="9">
        <f t="shared" si="31"/>
        <v>1071.917696730108</v>
      </c>
      <c r="K49" s="9">
        <f t="shared" si="32"/>
        <v>2.6659412304866851E-3</v>
      </c>
      <c r="L49" s="9">
        <f t="shared" si="33"/>
        <v>1.5207774716865624E-2</v>
      </c>
      <c r="M49" s="9">
        <f t="shared" si="34"/>
        <v>1.1673183717390876E-2</v>
      </c>
      <c r="N49" s="2">
        <v>46.297699999999999</v>
      </c>
    </row>
    <row r="50" spans="1:14">
      <c r="A50" s="19" t="s">
        <v>43</v>
      </c>
      <c r="B50" s="2">
        <v>33</v>
      </c>
      <c r="C50" s="20">
        <f t="shared" si="35"/>
        <v>10.89</v>
      </c>
      <c r="D50" s="2">
        <v>2.8299999999999999E-2</v>
      </c>
      <c r="E50" s="2">
        <v>0.16300000000000001</v>
      </c>
      <c r="F50" s="2">
        <v>0.35</v>
      </c>
      <c r="G50" s="2">
        <v>3.6999999999999998E-2</v>
      </c>
      <c r="H50" s="9">
        <f t="shared" si="29"/>
        <v>3.4903333333333327E-4</v>
      </c>
      <c r="I50" s="9">
        <f t="shared" si="30"/>
        <v>2.0103333333333332E-3</v>
      </c>
      <c r="J50" s="9">
        <f t="shared" si="31"/>
        <v>12.205087460789997</v>
      </c>
      <c r="K50" s="9">
        <f t="shared" si="32"/>
        <v>3.2050811141720225E-5</v>
      </c>
      <c r="L50" s="9">
        <f t="shared" si="33"/>
        <v>1.8460361187633913E-4</v>
      </c>
      <c r="M50" s="9">
        <f t="shared" si="34"/>
        <v>1.3291340244800306E-4</v>
      </c>
      <c r="N50" s="2">
        <v>46.297699999999999</v>
      </c>
    </row>
    <row r="51" spans="1:14">
      <c r="A51" s="19" t="s">
        <v>44</v>
      </c>
      <c r="B51" s="2">
        <v>33</v>
      </c>
      <c r="C51" s="20">
        <f t="shared" si="35"/>
        <v>10.89</v>
      </c>
      <c r="D51" s="2">
        <v>4.6899999999999997E-2</v>
      </c>
      <c r="E51" s="2">
        <v>0.17699999999999999</v>
      </c>
      <c r="F51" s="2">
        <v>0.32</v>
      </c>
      <c r="G51" s="2">
        <v>0.59899999999999998</v>
      </c>
      <c r="H51" s="9">
        <f t="shared" si="29"/>
        <v>9.3643666666666653E-3</v>
      </c>
      <c r="I51" s="9">
        <f t="shared" si="30"/>
        <v>3.5340999999999997E-2</v>
      </c>
      <c r="J51" s="9">
        <f t="shared" si="31"/>
        <v>180.65414397561599</v>
      </c>
      <c r="K51" s="9">
        <f t="shared" si="32"/>
        <v>8.5990511172329338E-4</v>
      </c>
      <c r="L51" s="9">
        <f t="shared" si="33"/>
        <v>3.2452708907254359E-3</v>
      </c>
      <c r="M51" s="9">
        <f t="shared" si="34"/>
        <v>1.9673236278944582E-3</v>
      </c>
      <c r="N51" s="2">
        <v>36.86</v>
      </c>
    </row>
    <row r="52" spans="1:14">
      <c r="A52" s="19" t="s">
        <v>45</v>
      </c>
      <c r="B52" s="2">
        <v>33</v>
      </c>
      <c r="C52" s="20">
        <f t="shared" si="35"/>
        <v>10.89</v>
      </c>
      <c r="D52" s="2">
        <v>4.6899999999999997E-2</v>
      </c>
      <c r="E52" s="2">
        <v>0.17699999999999999</v>
      </c>
      <c r="F52" s="2">
        <v>0.32</v>
      </c>
      <c r="G52" s="2">
        <v>0.60399999999999998</v>
      </c>
      <c r="H52" s="9">
        <f t="shared" si="29"/>
        <v>9.4425333333333326E-3</v>
      </c>
      <c r="I52" s="9">
        <f t="shared" si="30"/>
        <v>3.5635999999999994E-2</v>
      </c>
      <c r="J52" s="9">
        <f t="shared" si="31"/>
        <v>182.16210844953599</v>
      </c>
      <c r="K52" s="9">
        <f t="shared" si="32"/>
        <v>8.6708295071931429E-4</v>
      </c>
      <c r="L52" s="9">
        <f t="shared" si="33"/>
        <v>3.2723599632690534E-3</v>
      </c>
      <c r="M52" s="9">
        <f t="shared" si="34"/>
        <v>1.983745361015447E-3</v>
      </c>
      <c r="N52" s="2">
        <v>36.86</v>
      </c>
    </row>
    <row r="53" spans="1:14">
      <c r="A53" s="19" t="s">
        <v>46</v>
      </c>
      <c r="B53" s="2">
        <v>33</v>
      </c>
      <c r="C53" s="20">
        <f t="shared" si="35"/>
        <v>10.89</v>
      </c>
      <c r="D53" s="2">
        <v>7.8E-2</v>
      </c>
      <c r="E53" s="2">
        <v>0.19</v>
      </c>
      <c r="F53" s="2">
        <v>0.26</v>
      </c>
      <c r="G53" s="2">
        <v>0.59899999999999998</v>
      </c>
      <c r="H53" s="9">
        <f t="shared" si="29"/>
        <v>1.5573999999999999E-2</v>
      </c>
      <c r="I53" s="9">
        <f t="shared" si="30"/>
        <v>3.7936666666666667E-2</v>
      </c>
      <c r="J53" s="9">
        <f t="shared" si="31"/>
        <v>146.78149198018801</v>
      </c>
      <c r="K53" s="9">
        <f t="shared" si="32"/>
        <v>1.4301193755739208E-3</v>
      </c>
      <c r="L53" s="9">
        <f t="shared" si="33"/>
        <v>3.4836241199877561E-3</v>
      </c>
      <c r="M53" s="9">
        <f t="shared" si="34"/>
        <v>1.5984504476642474E-3</v>
      </c>
      <c r="N53" s="2">
        <v>28.29</v>
      </c>
    </row>
    <row r="54" spans="1:14">
      <c r="A54" s="19" t="s">
        <v>47</v>
      </c>
      <c r="B54" s="2">
        <v>33</v>
      </c>
      <c r="C54" s="20">
        <f t="shared" si="35"/>
        <v>10.89</v>
      </c>
      <c r="D54" s="2">
        <v>0.125</v>
      </c>
      <c r="E54" s="2">
        <v>0.19600000000000001</v>
      </c>
      <c r="F54" s="2">
        <v>0.22</v>
      </c>
      <c r="G54" s="2">
        <v>0.59899999999999998</v>
      </c>
      <c r="H54" s="9">
        <f t="shared" si="29"/>
        <v>2.4958333333333332E-2</v>
      </c>
      <c r="I54" s="9">
        <f t="shared" si="30"/>
        <v>3.9134666666666665E-2</v>
      </c>
      <c r="J54" s="9">
        <f t="shared" si="31"/>
        <v>124.199723983236</v>
      </c>
      <c r="K54" s="9">
        <f t="shared" si="32"/>
        <v>2.2918579736761553E-3</v>
      </c>
      <c r="L54" s="9">
        <f t="shared" si="33"/>
        <v>3.5936333027242113E-3</v>
      </c>
      <c r="M54" s="9">
        <f t="shared" si="34"/>
        <v>1.3525349941774399E-3</v>
      </c>
      <c r="N54" s="2">
        <v>20.86</v>
      </c>
    </row>
    <row r="55" spans="1:14">
      <c r="A55" s="19" t="s">
        <v>48</v>
      </c>
      <c r="B55" s="2">
        <v>33</v>
      </c>
      <c r="C55" s="20">
        <f t="shared" si="35"/>
        <v>10.89</v>
      </c>
      <c r="D55" s="2">
        <v>0.125</v>
      </c>
      <c r="E55" s="2">
        <v>0.19600000000000001</v>
      </c>
      <c r="F55" s="2">
        <v>0.22</v>
      </c>
      <c r="G55" s="2">
        <v>0.54100000000000004</v>
      </c>
      <c r="H55" s="9">
        <f t="shared" si="29"/>
        <v>2.2541666666666668E-2</v>
      </c>
      <c r="I55" s="9">
        <f t="shared" si="30"/>
        <v>3.5345333333333333E-2</v>
      </c>
      <c r="J55" s="9">
        <f t="shared" si="31"/>
        <v>112.173707303724</v>
      </c>
      <c r="K55" s="9">
        <f t="shared" si="32"/>
        <v>2.0699418426691155E-3</v>
      </c>
      <c r="L55" s="9">
        <f t="shared" si="33"/>
        <v>3.2456688093051725E-3</v>
      </c>
      <c r="M55" s="9">
        <f t="shared" si="34"/>
        <v>1.2215716725375544E-3</v>
      </c>
      <c r="N55" s="2">
        <v>20.86</v>
      </c>
    </row>
    <row r="56" spans="1:14">
      <c r="A56" s="19" t="s">
        <v>49</v>
      </c>
      <c r="B56" s="2">
        <v>33</v>
      </c>
      <c r="C56" s="20">
        <f t="shared" si="35"/>
        <v>10.89</v>
      </c>
      <c r="D56" s="2">
        <v>0.20599999999999999</v>
      </c>
      <c r="E56" s="2">
        <v>0.20799999999999999</v>
      </c>
      <c r="F56" s="2">
        <v>0.19</v>
      </c>
      <c r="G56" s="2">
        <v>0.52</v>
      </c>
      <c r="H56" s="9">
        <f t="shared" si="29"/>
        <v>3.5706666666666664E-2</v>
      </c>
      <c r="I56" s="9">
        <f t="shared" si="30"/>
        <v>3.6053333333333333E-2</v>
      </c>
      <c r="J56" s="9">
        <f t="shared" si="31"/>
        <v>93.116806264559997</v>
      </c>
      <c r="K56" s="9">
        <f t="shared" si="32"/>
        <v>3.2788490970309149E-3</v>
      </c>
      <c r="L56" s="9">
        <f t="shared" si="33"/>
        <v>3.3106825834098561E-3</v>
      </c>
      <c r="M56" s="9">
        <f t="shared" si="34"/>
        <v>1.0140420202210585E-3</v>
      </c>
      <c r="N56" s="2">
        <v>16.28</v>
      </c>
    </row>
    <row r="57" spans="1:14">
      <c r="A57" s="21" t="s">
        <v>50</v>
      </c>
      <c r="B57" s="2">
        <v>33</v>
      </c>
      <c r="C57" s="22">
        <v>10.89</v>
      </c>
      <c r="D57" s="2">
        <v>2.9100000000000001E-2</v>
      </c>
      <c r="E57" s="2">
        <v>0.16600000000000001</v>
      </c>
      <c r="F57" s="2">
        <v>0.38</v>
      </c>
      <c r="G57" s="2">
        <v>1.7849999999999999</v>
      </c>
      <c r="H57" s="9">
        <f t="shared" si="29"/>
        <v>1.73145E-2</v>
      </c>
      <c r="I57" s="9">
        <f t="shared" si="30"/>
        <v>9.8770000000000011E-2</v>
      </c>
      <c r="J57" s="9">
        <f t="shared" si="31"/>
        <v>639.28268916245997</v>
      </c>
      <c r="K57" s="9">
        <f t="shared" si="32"/>
        <v>1.5899449035812671E-3</v>
      </c>
      <c r="L57" s="9">
        <f t="shared" si="33"/>
        <v>9.0697887970615249E-3</v>
      </c>
      <c r="M57" s="9">
        <f t="shared" si="34"/>
        <v>6.9617884849791896E-3</v>
      </c>
      <c r="N57" s="2">
        <v>46.297699999999999</v>
      </c>
    </row>
    <row r="58" spans="1:14">
      <c r="A58" s="19" t="s">
        <v>51</v>
      </c>
      <c r="B58" s="2">
        <v>33</v>
      </c>
      <c r="C58" s="20">
        <f t="shared" ref="C58:C67" si="36">($B29)^2/$B$1</f>
        <v>10.89</v>
      </c>
      <c r="D58" s="2">
        <v>2.8299999999999999E-2</v>
      </c>
      <c r="E58" s="2">
        <v>0.16300000000000001</v>
      </c>
      <c r="F58" s="2">
        <v>0.35</v>
      </c>
      <c r="G58" s="2">
        <v>3.6999999999999998E-2</v>
      </c>
      <c r="H58" s="9">
        <f t="shared" si="29"/>
        <v>3.4903333333333327E-4</v>
      </c>
      <c r="I58" s="9">
        <f t="shared" si="30"/>
        <v>2.0103333333333332E-3</v>
      </c>
      <c r="J58" s="9">
        <f t="shared" si="31"/>
        <v>12.205087460789997</v>
      </c>
      <c r="K58" s="9">
        <f t="shared" si="32"/>
        <v>3.2050811141720225E-5</v>
      </c>
      <c r="L58" s="9">
        <f t="shared" si="33"/>
        <v>1.8460361187633913E-4</v>
      </c>
      <c r="M58" s="9">
        <f t="shared" si="34"/>
        <v>1.3291340244800306E-4</v>
      </c>
      <c r="N58" s="2">
        <v>46.297699999999999</v>
      </c>
    </row>
    <row r="59" spans="1:14">
      <c r="A59" s="19" t="s">
        <v>52</v>
      </c>
      <c r="B59" s="2">
        <v>33</v>
      </c>
      <c r="C59" s="20">
        <f t="shared" si="36"/>
        <v>10.89</v>
      </c>
      <c r="D59" s="2">
        <v>7.8E-2</v>
      </c>
      <c r="E59" s="2">
        <v>0.19</v>
      </c>
      <c r="F59" s="2">
        <v>0.26</v>
      </c>
      <c r="G59" s="2">
        <v>0.52500000000000002</v>
      </c>
      <c r="H59" s="9">
        <f t="shared" si="29"/>
        <v>1.3650000000000001E-2</v>
      </c>
      <c r="I59" s="9">
        <f t="shared" si="30"/>
        <v>3.3250000000000002E-2</v>
      </c>
      <c r="J59" s="9">
        <f t="shared" si="31"/>
        <v>128.64821918130002</v>
      </c>
      <c r="K59" s="9">
        <f t="shared" si="32"/>
        <v>1.2534435261707989E-3</v>
      </c>
      <c r="L59" s="9">
        <f t="shared" si="33"/>
        <v>3.0532598714416897E-3</v>
      </c>
      <c r="M59" s="9">
        <f t="shared" si="34"/>
        <v>1.4009791068843574E-3</v>
      </c>
      <c r="N59" s="2">
        <v>28.29</v>
      </c>
    </row>
    <row r="60" spans="1:14">
      <c r="A60" s="19" t="s">
        <v>53</v>
      </c>
      <c r="B60" s="2">
        <v>33</v>
      </c>
      <c r="C60" s="20">
        <f t="shared" si="36"/>
        <v>10.89</v>
      </c>
      <c r="D60" s="2">
        <v>0.125</v>
      </c>
      <c r="E60" s="2">
        <v>0.19600000000000001</v>
      </c>
      <c r="F60" s="2">
        <v>0.22</v>
      </c>
      <c r="G60" s="2">
        <v>0.53600000000000003</v>
      </c>
      <c r="H60" s="9">
        <f t="shared" si="29"/>
        <v>2.2333333333333334E-2</v>
      </c>
      <c r="I60" s="9">
        <f t="shared" si="30"/>
        <v>3.501866666666667E-2</v>
      </c>
      <c r="J60" s="9">
        <f t="shared" si="31"/>
        <v>111.136981727904</v>
      </c>
      <c r="K60" s="9">
        <f t="shared" si="32"/>
        <v>2.0508111417202324E-3</v>
      </c>
      <c r="L60" s="9">
        <f t="shared" si="33"/>
        <v>3.2156718702173251E-3</v>
      </c>
      <c r="M60" s="9">
        <f t="shared" si="34"/>
        <v>1.2102817310168745E-3</v>
      </c>
      <c r="N60" s="2">
        <v>20.86</v>
      </c>
    </row>
    <row r="61" spans="1:14">
      <c r="A61" s="19" t="s">
        <v>54</v>
      </c>
      <c r="B61" s="2">
        <v>33</v>
      </c>
      <c r="C61" s="20">
        <f t="shared" si="36"/>
        <v>10.89</v>
      </c>
      <c r="D61" s="2">
        <v>0.125</v>
      </c>
      <c r="E61" s="2">
        <v>0.19600000000000001</v>
      </c>
      <c r="F61" s="2">
        <v>0.22</v>
      </c>
      <c r="G61" s="2">
        <v>2.9609999999999999</v>
      </c>
      <c r="H61" s="9">
        <f t="shared" si="29"/>
        <v>0.123375</v>
      </c>
      <c r="I61" s="9">
        <f t="shared" si="30"/>
        <v>0.19345199999999999</v>
      </c>
      <c r="J61" s="9">
        <f t="shared" si="31"/>
        <v>613.94888600060392</v>
      </c>
      <c r="K61" s="9">
        <f t="shared" si="32"/>
        <v>1.1329201101928374E-2</v>
      </c>
      <c r="L61" s="9">
        <f t="shared" si="33"/>
        <v>1.7764187327823689E-2</v>
      </c>
      <c r="M61" s="9">
        <f t="shared" si="34"/>
        <v>6.6859033685465769E-3</v>
      </c>
      <c r="N61" s="2">
        <v>20.86</v>
      </c>
    </row>
    <row r="62" spans="1:14">
      <c r="A62" s="19" t="s">
        <v>55</v>
      </c>
      <c r="B62" s="2">
        <v>33</v>
      </c>
      <c r="C62" s="20">
        <f t="shared" si="36"/>
        <v>10.89</v>
      </c>
      <c r="D62" s="2">
        <v>0.125</v>
      </c>
      <c r="E62" s="2">
        <v>0.19600000000000001</v>
      </c>
      <c r="F62" s="2">
        <v>0.22</v>
      </c>
      <c r="G62" s="2">
        <v>0.53600000000000003</v>
      </c>
      <c r="H62" s="9">
        <f t="shared" si="29"/>
        <v>2.2333333333333334E-2</v>
      </c>
      <c r="I62" s="9">
        <f t="shared" si="30"/>
        <v>3.501866666666667E-2</v>
      </c>
      <c r="J62" s="9">
        <f t="shared" si="31"/>
        <v>111.136981727904</v>
      </c>
      <c r="K62" s="9">
        <f t="shared" si="32"/>
        <v>2.0508111417202324E-3</v>
      </c>
      <c r="L62" s="9">
        <f t="shared" si="33"/>
        <v>3.2156718702173251E-3</v>
      </c>
      <c r="M62" s="9">
        <f t="shared" si="34"/>
        <v>1.2102817310168745E-3</v>
      </c>
      <c r="N62" s="2">
        <v>20.86</v>
      </c>
    </row>
    <row r="63" spans="1:14">
      <c r="A63" s="19" t="s">
        <v>56</v>
      </c>
      <c r="B63" s="2">
        <v>33</v>
      </c>
      <c r="C63" s="20">
        <f t="shared" si="36"/>
        <v>10.89</v>
      </c>
      <c r="D63" s="2">
        <v>0.125</v>
      </c>
      <c r="E63" s="2">
        <v>0.19600000000000001</v>
      </c>
      <c r="F63" s="2">
        <v>0.22</v>
      </c>
      <c r="G63" s="2">
        <v>0.53</v>
      </c>
      <c r="H63" s="9">
        <f t="shared" si="29"/>
        <v>2.2083333333333333E-2</v>
      </c>
      <c r="I63" s="9">
        <f t="shared" si="30"/>
        <v>3.4626666666666674E-2</v>
      </c>
      <c r="J63" s="9">
        <f t="shared" si="31"/>
        <v>109.89291103692</v>
      </c>
      <c r="K63" s="9">
        <f t="shared" si="32"/>
        <v>2.027854300581573E-3</v>
      </c>
      <c r="L63" s="9">
        <f t="shared" si="33"/>
        <v>3.1796755433119075E-3</v>
      </c>
      <c r="M63" s="9">
        <f t="shared" si="34"/>
        <v>1.1967338011920586E-3</v>
      </c>
      <c r="N63" s="2">
        <v>20.86</v>
      </c>
    </row>
    <row r="64" spans="1:14">
      <c r="A64" s="19" t="s">
        <v>57</v>
      </c>
      <c r="B64" s="2">
        <v>33</v>
      </c>
      <c r="C64" s="20">
        <f t="shared" si="36"/>
        <v>10.89</v>
      </c>
      <c r="D64" s="2">
        <v>0.125</v>
      </c>
      <c r="E64" s="2">
        <v>0.19600000000000001</v>
      </c>
      <c r="F64" s="2">
        <v>0.22</v>
      </c>
      <c r="G64" s="2">
        <v>0.52500000000000002</v>
      </c>
      <c r="H64" s="9">
        <f t="shared" si="29"/>
        <v>2.1875000000000002E-2</v>
      </c>
      <c r="I64" s="9">
        <f t="shared" si="30"/>
        <v>3.4300000000000004E-2</v>
      </c>
      <c r="J64" s="9">
        <f t="shared" si="31"/>
        <v>108.85618546110001</v>
      </c>
      <c r="K64" s="9">
        <f t="shared" si="32"/>
        <v>2.0087235996326907E-3</v>
      </c>
      <c r="L64" s="9">
        <f t="shared" si="33"/>
        <v>3.1496786042240592E-3</v>
      </c>
      <c r="M64" s="9">
        <f t="shared" si="34"/>
        <v>1.1854438596713792E-3</v>
      </c>
      <c r="N64" s="2">
        <v>20.86</v>
      </c>
    </row>
    <row r="65" spans="1:14">
      <c r="A65" s="21" t="s">
        <v>58</v>
      </c>
      <c r="B65" s="2">
        <v>33</v>
      </c>
      <c r="C65" s="20">
        <f t="shared" si="36"/>
        <v>10.89</v>
      </c>
      <c r="D65" s="2">
        <v>2.9100000000000001E-2</v>
      </c>
      <c r="E65" s="2">
        <v>0.16600000000000001</v>
      </c>
      <c r="F65" s="2">
        <v>0.38</v>
      </c>
      <c r="G65" s="2">
        <v>3.202</v>
      </c>
      <c r="H65" s="9">
        <f t="shared" si="29"/>
        <v>3.1059400000000001E-2</v>
      </c>
      <c r="I65" s="9">
        <f t="shared" si="30"/>
        <v>0.17717733333333333</v>
      </c>
      <c r="J65" s="9">
        <f t="shared" si="31"/>
        <v>1146.7692833043118</v>
      </c>
      <c r="K65" s="9">
        <f t="shared" si="32"/>
        <v>2.852102846648301E-3</v>
      </c>
      <c r="L65" s="9">
        <f t="shared" si="33"/>
        <v>1.6269727578818487E-2</v>
      </c>
      <c r="M65" s="9">
        <f t="shared" si="34"/>
        <v>1.2488317495183955E-2</v>
      </c>
      <c r="N65" s="2">
        <v>46.297699999999999</v>
      </c>
    </row>
    <row r="66" spans="1:14">
      <c r="A66" s="19" t="s">
        <v>59</v>
      </c>
      <c r="B66" s="2">
        <v>33</v>
      </c>
      <c r="C66" s="20">
        <f t="shared" si="36"/>
        <v>10.89</v>
      </c>
      <c r="D66" s="2">
        <v>2.8299999999999999E-2</v>
      </c>
      <c r="E66" s="2">
        <v>0.16300000000000001</v>
      </c>
      <c r="F66" s="2">
        <v>0.35</v>
      </c>
      <c r="G66" s="2">
        <v>3.6999999999999998E-2</v>
      </c>
      <c r="H66" s="9">
        <f t="shared" si="29"/>
        <v>3.4903333333333327E-4</v>
      </c>
      <c r="I66" s="9">
        <f t="shared" si="30"/>
        <v>2.0103333333333332E-3</v>
      </c>
      <c r="J66" s="9">
        <f t="shared" si="31"/>
        <v>12.205087460789997</v>
      </c>
      <c r="K66" s="9">
        <f t="shared" si="32"/>
        <v>3.2050811141720225E-5</v>
      </c>
      <c r="L66" s="9">
        <f t="shared" si="33"/>
        <v>1.8460361187633913E-4</v>
      </c>
      <c r="M66" s="9">
        <f t="shared" si="34"/>
        <v>1.3291340244800306E-4</v>
      </c>
      <c r="N66" s="2">
        <v>46.297699999999999</v>
      </c>
    </row>
    <row r="67" spans="1:14">
      <c r="A67" s="19" t="s">
        <v>60</v>
      </c>
      <c r="B67" s="2">
        <v>33</v>
      </c>
      <c r="C67" s="20">
        <f t="shared" si="36"/>
        <v>10.89</v>
      </c>
      <c r="D67" s="2">
        <v>7.7799999999999994E-2</v>
      </c>
      <c r="E67" s="2">
        <v>0.19</v>
      </c>
      <c r="F67" s="2">
        <v>0.26</v>
      </c>
      <c r="G67" s="2">
        <v>0.53600000000000003</v>
      </c>
      <c r="H67" s="9">
        <f t="shared" si="29"/>
        <v>1.3900266666666666E-2</v>
      </c>
      <c r="I67" s="9">
        <f t="shared" si="30"/>
        <v>3.3946666666666674E-2</v>
      </c>
      <c r="J67" s="9">
        <f t="shared" si="31"/>
        <v>131.343705678432</v>
      </c>
      <c r="K67" s="9">
        <f t="shared" si="32"/>
        <v>1.2764248546066727E-3</v>
      </c>
      <c r="L67" s="9">
        <f t="shared" si="33"/>
        <v>3.1172329354147541E-3</v>
      </c>
      <c r="M67" s="9">
        <f t="shared" si="34"/>
        <v>1.4303329548381245E-3</v>
      </c>
      <c r="N67" s="2">
        <v>28.29</v>
      </c>
    </row>
    <row r="68" spans="1:14">
      <c r="A68" s="19" t="s">
        <v>61</v>
      </c>
      <c r="B68" s="2">
        <v>33</v>
      </c>
      <c r="C68" s="22">
        <v>10.89</v>
      </c>
      <c r="D68" s="2">
        <v>4.6899999999999997E-2</v>
      </c>
      <c r="E68" s="2">
        <v>0.17699999999999999</v>
      </c>
      <c r="F68" s="2">
        <v>0.32</v>
      </c>
      <c r="G68" s="2">
        <v>0.54100000000000004</v>
      </c>
      <c r="H68" s="9">
        <f t="shared" si="29"/>
        <v>8.457633333333334E-3</v>
      </c>
      <c r="I68" s="9">
        <f t="shared" si="30"/>
        <v>3.1918999999999996E-2</v>
      </c>
      <c r="J68" s="9">
        <f t="shared" si="31"/>
        <v>163.16175607814401</v>
      </c>
      <c r="K68" s="9">
        <f t="shared" si="32"/>
        <v>7.7664217936945215E-4</v>
      </c>
      <c r="L68" s="9">
        <f t="shared" si="33"/>
        <v>2.9310376492194669E-3</v>
      </c>
      <c r="M68" s="9">
        <f t="shared" si="34"/>
        <v>1.7768315236909883E-3</v>
      </c>
      <c r="N68" s="2">
        <v>36.86</v>
      </c>
    </row>
    <row r="69" spans="1:14">
      <c r="A69" s="19" t="s">
        <v>62</v>
      </c>
      <c r="B69" s="2">
        <v>33</v>
      </c>
      <c r="C69" s="22">
        <v>10.89</v>
      </c>
      <c r="D69" s="2">
        <v>4.6899999999999997E-2</v>
      </c>
      <c r="E69" s="2">
        <v>0.17699999999999999</v>
      </c>
      <c r="F69" s="2">
        <v>0.32</v>
      </c>
      <c r="G69" s="2">
        <v>0.53600000000000003</v>
      </c>
      <c r="H69" s="9">
        <f t="shared" si="29"/>
        <v>8.3794666666666667E-3</v>
      </c>
      <c r="I69" s="9">
        <f t="shared" si="30"/>
        <v>3.1623999999999999E-2</v>
      </c>
      <c r="J69" s="9">
        <f t="shared" si="31"/>
        <v>161.65379160422401</v>
      </c>
      <c r="K69" s="9">
        <f t="shared" si="32"/>
        <v>7.6946434037343124E-4</v>
      </c>
      <c r="L69" s="9">
        <f t="shared" si="33"/>
        <v>2.9039485766758494E-3</v>
      </c>
      <c r="M69" s="9">
        <f t="shared" si="34"/>
        <v>1.7604097905699995E-3</v>
      </c>
      <c r="N69" s="2">
        <v>36.86</v>
      </c>
    </row>
    <row r="70" spans="1:14">
      <c r="A70" s="19" t="s">
        <v>63</v>
      </c>
      <c r="B70" s="2">
        <v>33</v>
      </c>
      <c r="C70" s="20">
        <f t="shared" ref="C70:C73" si="37">($B40)^2/$B$1</f>
        <v>10.89</v>
      </c>
      <c r="D70" s="2">
        <v>0.125</v>
      </c>
      <c r="E70" s="2">
        <v>0.19600000000000001</v>
      </c>
      <c r="F70" s="2">
        <v>0.22</v>
      </c>
      <c r="G70" s="2">
        <v>0.53600000000000003</v>
      </c>
      <c r="H70" s="9">
        <f t="shared" si="29"/>
        <v>2.2333333333333334E-2</v>
      </c>
      <c r="I70" s="9">
        <f t="shared" si="30"/>
        <v>3.501866666666667E-2</v>
      </c>
      <c r="J70" s="9">
        <f t="shared" si="31"/>
        <v>111.136981727904</v>
      </c>
      <c r="K70" s="9">
        <f t="shared" si="32"/>
        <v>2.0508111417202324E-3</v>
      </c>
      <c r="L70" s="9">
        <f t="shared" si="33"/>
        <v>3.2156718702173251E-3</v>
      </c>
      <c r="M70" s="9">
        <f t="shared" si="34"/>
        <v>1.2102817310168745E-3</v>
      </c>
      <c r="N70" s="2">
        <v>20.86</v>
      </c>
    </row>
    <row r="71" spans="1:14">
      <c r="A71" s="19" t="s">
        <v>64</v>
      </c>
      <c r="B71" s="2">
        <v>33</v>
      </c>
      <c r="C71" s="20">
        <f t="shared" si="37"/>
        <v>10.89</v>
      </c>
      <c r="D71" s="2">
        <v>0.20599999999999999</v>
      </c>
      <c r="E71" s="2">
        <v>0.20799999999999999</v>
      </c>
      <c r="F71" s="2">
        <v>0.19</v>
      </c>
      <c r="G71" s="2">
        <v>0.53600000000000003</v>
      </c>
      <c r="H71" s="9">
        <f t="shared" si="29"/>
        <v>3.6805333333333336E-2</v>
      </c>
      <c r="I71" s="9">
        <f t="shared" si="30"/>
        <v>3.716266666666667E-2</v>
      </c>
      <c r="J71" s="9">
        <f t="shared" si="31"/>
        <v>95.981938765007996</v>
      </c>
      <c r="K71" s="9">
        <f t="shared" si="32"/>
        <v>3.3797367615549436E-3</v>
      </c>
      <c r="L71" s="9">
        <f t="shared" si="33"/>
        <v>3.4125497398224671E-3</v>
      </c>
      <c r="M71" s="9">
        <f t="shared" si="34"/>
        <v>1.0452433131509372E-3</v>
      </c>
      <c r="N71" s="2">
        <v>16.28</v>
      </c>
    </row>
    <row r="72" spans="1:14">
      <c r="A72" s="19" t="s">
        <v>65</v>
      </c>
      <c r="B72" s="2">
        <v>33</v>
      </c>
      <c r="C72" s="20">
        <f t="shared" si="37"/>
        <v>10.89</v>
      </c>
      <c r="D72" s="2">
        <v>0.20599999999999999</v>
      </c>
      <c r="E72" s="2">
        <v>0.20799999999999999</v>
      </c>
      <c r="F72" s="2">
        <v>0.19</v>
      </c>
      <c r="G72" s="2">
        <v>0.58799999999999997</v>
      </c>
      <c r="H72" s="9">
        <f t="shared" si="29"/>
        <v>4.0375999999999995E-2</v>
      </c>
      <c r="I72" s="9">
        <f t="shared" si="30"/>
        <v>4.0767999999999992E-2</v>
      </c>
      <c r="J72" s="9">
        <f t="shared" si="31"/>
        <v>105.29361939146399</v>
      </c>
      <c r="K72" s="9">
        <f t="shared" si="32"/>
        <v>3.7076216712580343E-3</v>
      </c>
      <c r="L72" s="9">
        <f t="shared" si="33"/>
        <v>3.7436179981634519E-3</v>
      </c>
      <c r="M72" s="9">
        <f t="shared" si="34"/>
        <v>1.1466475151730429E-3</v>
      </c>
      <c r="N72" s="2">
        <v>16.28</v>
      </c>
    </row>
    <row r="73" spans="1:14">
      <c r="A73" s="21" t="s">
        <v>66</v>
      </c>
      <c r="B73" s="2">
        <v>33</v>
      </c>
      <c r="C73" s="20">
        <f t="shared" si="37"/>
        <v>10.89</v>
      </c>
      <c r="D73" s="2">
        <v>2.9100000000000001E-2</v>
      </c>
      <c r="E73" s="2">
        <v>0.16600000000000001</v>
      </c>
      <c r="F73" s="2">
        <v>0.38</v>
      </c>
      <c r="G73" s="2">
        <v>7.8330000000000002</v>
      </c>
      <c r="H73" s="9">
        <f t="shared" si="29"/>
        <v>7.5980100000000009E-2</v>
      </c>
      <c r="I73" s="9">
        <f t="shared" si="30"/>
        <v>0.43342600000000003</v>
      </c>
      <c r="J73" s="9">
        <f t="shared" si="31"/>
        <v>2805.3228595011478</v>
      </c>
      <c r="K73" s="9">
        <f t="shared" si="32"/>
        <v>6.977052341597797E-3</v>
      </c>
      <c r="L73" s="9">
        <f t="shared" si="33"/>
        <v>3.9800367309458219E-2</v>
      </c>
      <c r="M73" s="9">
        <f t="shared" si="34"/>
        <v>3.0549965939967498E-2</v>
      </c>
      <c r="N73" s="2">
        <v>46.297699999999999</v>
      </c>
    </row>
    <row r="74" spans="1:14">
      <c r="A74" s="19" t="s">
        <v>67</v>
      </c>
      <c r="B74" s="2">
        <v>33</v>
      </c>
      <c r="C74" s="20">
        <f t="shared" ref="C74:C85" si="38">($B45)^2/$B$1</f>
        <v>10.89</v>
      </c>
      <c r="D74" s="2">
        <v>2.8299999999999999E-2</v>
      </c>
      <c r="E74" s="2">
        <v>0.16300000000000001</v>
      </c>
      <c r="F74" s="2">
        <v>0.35</v>
      </c>
      <c r="G74" s="2">
        <v>3.6999999999999998E-2</v>
      </c>
      <c r="H74" s="9">
        <f t="shared" si="29"/>
        <v>3.4903333333333327E-4</v>
      </c>
      <c r="I74" s="9">
        <f t="shared" si="30"/>
        <v>2.0103333333333332E-3</v>
      </c>
      <c r="J74" s="9">
        <f t="shared" si="31"/>
        <v>12.205087460789997</v>
      </c>
      <c r="K74" s="9">
        <f t="shared" si="32"/>
        <v>3.2050811141720225E-5</v>
      </c>
      <c r="L74" s="9">
        <f t="shared" si="33"/>
        <v>1.8460361187633913E-4</v>
      </c>
      <c r="M74" s="9">
        <f t="shared" si="34"/>
        <v>1.3291340244800306E-4</v>
      </c>
      <c r="N74" s="2">
        <v>46.297699999999999</v>
      </c>
    </row>
    <row r="75" spans="1:14">
      <c r="A75" s="19" t="s">
        <v>68</v>
      </c>
      <c r="B75" s="2">
        <v>33</v>
      </c>
      <c r="C75" s="20">
        <f t="shared" si="38"/>
        <v>10.89</v>
      </c>
      <c r="D75" s="2">
        <v>4.6899999999999997E-2</v>
      </c>
      <c r="E75" s="2">
        <v>0.17699999999999999</v>
      </c>
      <c r="F75" s="2">
        <v>0.32</v>
      </c>
      <c r="G75" s="2">
        <v>0.504</v>
      </c>
      <c r="H75" s="9">
        <f t="shared" si="29"/>
        <v>7.8791999999999994E-3</v>
      </c>
      <c r="I75" s="9">
        <f t="shared" si="30"/>
        <v>2.9735999999999999E-2</v>
      </c>
      <c r="J75" s="9">
        <f t="shared" si="31"/>
        <v>152.00281897113601</v>
      </c>
      <c r="K75" s="9">
        <f t="shared" si="32"/>
        <v>7.2352617079889797E-4</v>
      </c>
      <c r="L75" s="9">
        <f t="shared" si="33"/>
        <v>2.7305785123966941E-3</v>
      </c>
      <c r="M75" s="9">
        <f t="shared" si="34"/>
        <v>1.6553106985956712E-3</v>
      </c>
      <c r="N75" s="2">
        <v>36.86</v>
      </c>
    </row>
    <row r="76" spans="1:14">
      <c r="A76" s="19" t="s">
        <v>69</v>
      </c>
      <c r="B76" s="2">
        <v>33</v>
      </c>
      <c r="C76" s="20">
        <f t="shared" si="38"/>
        <v>10.89</v>
      </c>
      <c r="D76" s="2">
        <v>4.6899999999999997E-2</v>
      </c>
      <c r="E76" s="2">
        <v>0.17699999999999999</v>
      </c>
      <c r="F76" s="2">
        <v>0.32</v>
      </c>
      <c r="G76" s="2">
        <v>0.88700000000000001</v>
      </c>
      <c r="H76" s="9">
        <f t="shared" si="29"/>
        <v>1.3866766666666667E-2</v>
      </c>
      <c r="I76" s="9">
        <f t="shared" si="30"/>
        <v>5.2332999999999998E-2</v>
      </c>
      <c r="J76" s="9">
        <f t="shared" si="31"/>
        <v>267.51289767340802</v>
      </c>
      <c r="K76" s="9">
        <f t="shared" si="32"/>
        <v>1.2733486378940925E-3</v>
      </c>
      <c r="L76" s="9">
        <f t="shared" si="33"/>
        <v>4.8056014692378322E-3</v>
      </c>
      <c r="M76" s="9">
        <f t="shared" si="34"/>
        <v>2.9132154556634135E-3</v>
      </c>
      <c r="N76" s="2">
        <v>36.86</v>
      </c>
    </row>
    <row r="77" spans="1:14">
      <c r="A77" s="19" t="s">
        <v>70</v>
      </c>
      <c r="B77" s="2">
        <v>33</v>
      </c>
      <c r="C77" s="20">
        <f t="shared" si="38"/>
        <v>10.89</v>
      </c>
      <c r="D77" s="2">
        <v>4.6899999999999997E-2</v>
      </c>
      <c r="E77" s="2">
        <v>0.17699999999999999</v>
      </c>
      <c r="F77" s="2">
        <v>0.32</v>
      </c>
      <c r="G77" s="2">
        <v>0.54600000000000004</v>
      </c>
      <c r="H77" s="9">
        <f t="shared" si="29"/>
        <v>8.5357999999999996E-3</v>
      </c>
      <c r="I77" s="9">
        <f t="shared" si="30"/>
        <v>3.2214E-2</v>
      </c>
      <c r="J77" s="9">
        <f t="shared" si="31"/>
        <v>164.66972055206401</v>
      </c>
      <c r="K77" s="9">
        <f t="shared" si="32"/>
        <v>7.8382001836547284E-4</v>
      </c>
      <c r="L77" s="9">
        <f t="shared" si="33"/>
        <v>2.9581267217630852E-3</v>
      </c>
      <c r="M77" s="9">
        <f t="shared" si="34"/>
        <v>1.7932532568119769E-3</v>
      </c>
      <c r="N77" s="2">
        <v>36.86</v>
      </c>
    </row>
    <row r="78" spans="1:14">
      <c r="A78" s="19" t="s">
        <v>71</v>
      </c>
      <c r="B78" s="2">
        <v>33</v>
      </c>
      <c r="C78" s="20">
        <f t="shared" si="38"/>
        <v>10.89</v>
      </c>
      <c r="D78" s="2">
        <v>7.7799999999999994E-2</v>
      </c>
      <c r="E78" s="2">
        <v>0.19</v>
      </c>
      <c r="F78" s="2">
        <v>0.26</v>
      </c>
      <c r="G78" s="2">
        <v>0.54100000000000004</v>
      </c>
      <c r="H78" s="9">
        <f t="shared" si="29"/>
        <v>1.4029933333333333E-2</v>
      </c>
      <c r="I78" s="9">
        <f t="shared" si="30"/>
        <v>3.4263333333333333E-2</v>
      </c>
      <c r="J78" s="9">
        <f t="shared" si="31"/>
        <v>132.568926813492</v>
      </c>
      <c r="K78" s="9">
        <f t="shared" si="32"/>
        <v>1.2883318028772573E-3</v>
      </c>
      <c r="L78" s="9">
        <f t="shared" si="33"/>
        <v>3.1463116008570552E-3</v>
      </c>
      <c r="M78" s="9">
        <f t="shared" si="34"/>
        <v>1.443675612998928E-3</v>
      </c>
      <c r="N78" s="2">
        <v>28.29</v>
      </c>
    </row>
    <row r="79" spans="1:14">
      <c r="A79" s="19" t="s">
        <v>72</v>
      </c>
      <c r="B79" s="2">
        <v>33</v>
      </c>
      <c r="C79" s="20">
        <f t="shared" si="38"/>
        <v>10.89</v>
      </c>
      <c r="D79" s="2">
        <v>7.7799999999999994E-2</v>
      </c>
      <c r="E79" s="2">
        <v>0.19</v>
      </c>
      <c r="F79" s="2">
        <v>0.26</v>
      </c>
      <c r="G79" s="2">
        <v>0.49399999999999999</v>
      </c>
      <c r="H79" s="9">
        <f t="shared" si="29"/>
        <v>1.2811066666666664E-2</v>
      </c>
      <c r="I79" s="9">
        <f t="shared" si="30"/>
        <v>3.1286666666666664E-2</v>
      </c>
      <c r="J79" s="9">
        <f t="shared" si="31"/>
        <v>121.05184814392801</v>
      </c>
      <c r="K79" s="9">
        <f t="shared" si="32"/>
        <v>1.1764064891337616E-3</v>
      </c>
      <c r="L79" s="9">
        <f t="shared" si="33"/>
        <v>2.8729721456994179E-3</v>
      </c>
      <c r="M79" s="9">
        <f t="shared" si="34"/>
        <v>1.3182546262873762E-3</v>
      </c>
      <c r="N79" s="2">
        <v>28.29</v>
      </c>
    </row>
    <row r="80" spans="1:14">
      <c r="A80" s="19" t="s">
        <v>73</v>
      </c>
      <c r="B80" s="2">
        <v>33</v>
      </c>
      <c r="C80" s="20">
        <f t="shared" si="38"/>
        <v>10.89</v>
      </c>
      <c r="D80" s="2">
        <v>7.7799999999999994E-2</v>
      </c>
      <c r="E80" s="2">
        <v>0.19</v>
      </c>
      <c r="F80" s="2">
        <v>0.26</v>
      </c>
      <c r="G80" s="2">
        <v>0.53600000000000003</v>
      </c>
      <c r="H80" s="9">
        <f t="shared" si="29"/>
        <v>1.3900266666666666E-2</v>
      </c>
      <c r="I80" s="9">
        <f t="shared" si="30"/>
        <v>3.3946666666666674E-2</v>
      </c>
      <c r="J80" s="9">
        <f t="shared" si="31"/>
        <v>131.343705678432</v>
      </c>
      <c r="K80" s="9">
        <f t="shared" si="32"/>
        <v>1.2764248546066727E-3</v>
      </c>
      <c r="L80" s="9">
        <f t="shared" si="33"/>
        <v>3.1172329354147541E-3</v>
      </c>
      <c r="M80" s="9">
        <f t="shared" si="34"/>
        <v>1.4303329548381245E-3</v>
      </c>
      <c r="N80" s="2">
        <v>28.29</v>
      </c>
    </row>
    <row r="81" spans="1:14">
      <c r="A81" s="19" t="s">
        <v>74</v>
      </c>
      <c r="B81" s="2">
        <v>33</v>
      </c>
      <c r="C81" s="20">
        <f t="shared" si="38"/>
        <v>10.89</v>
      </c>
      <c r="D81" s="2">
        <v>0.125</v>
      </c>
      <c r="E81" s="2">
        <v>0.19600000000000001</v>
      </c>
      <c r="F81" s="2">
        <v>0.22</v>
      </c>
      <c r="G81" s="2">
        <v>0.56699999999999995</v>
      </c>
      <c r="H81" s="9">
        <f t="shared" si="29"/>
        <v>2.3624999999999997E-2</v>
      </c>
      <c r="I81" s="9">
        <f t="shared" si="30"/>
        <v>3.7044000000000001E-2</v>
      </c>
      <c r="J81" s="9">
        <f t="shared" si="31"/>
        <v>117.56468029798799</v>
      </c>
      <c r="K81" s="9">
        <f t="shared" si="32"/>
        <v>2.1694214876033053E-3</v>
      </c>
      <c r="L81" s="9">
        <f t="shared" si="33"/>
        <v>3.4016528925619833E-3</v>
      </c>
      <c r="M81" s="9">
        <f t="shared" si="34"/>
        <v>1.2802793684450892E-3</v>
      </c>
      <c r="N81" s="2">
        <v>20.86</v>
      </c>
    </row>
    <row r="82" spans="1:14">
      <c r="A82" s="19" t="s">
        <v>75</v>
      </c>
      <c r="B82" s="2">
        <v>33</v>
      </c>
      <c r="C82" s="20">
        <f t="shared" si="38"/>
        <v>10.89</v>
      </c>
      <c r="D82" s="2">
        <v>0.125</v>
      </c>
      <c r="E82" s="2">
        <v>0.19600000000000001</v>
      </c>
      <c r="F82" s="2">
        <v>0.22</v>
      </c>
      <c r="G82" s="2">
        <v>0.55100000000000005</v>
      </c>
      <c r="H82" s="9">
        <f t="shared" si="29"/>
        <v>2.2958333333333334E-2</v>
      </c>
      <c r="I82" s="9">
        <f t="shared" si="30"/>
        <v>3.5998666666666672E-2</v>
      </c>
      <c r="J82" s="9">
        <f t="shared" si="31"/>
        <v>114.24715845536403</v>
      </c>
      <c r="K82" s="9">
        <f t="shared" si="32"/>
        <v>2.108203244566881E-3</v>
      </c>
      <c r="L82" s="9">
        <f t="shared" si="33"/>
        <v>3.3056626874808696E-3</v>
      </c>
      <c r="M82" s="9">
        <f t="shared" si="34"/>
        <v>1.2441515555789145E-3</v>
      </c>
      <c r="N82" s="2">
        <v>20.86</v>
      </c>
    </row>
    <row r="83" spans="1:14">
      <c r="A83" s="19" t="s">
        <v>76</v>
      </c>
      <c r="B83" s="2">
        <v>33</v>
      </c>
      <c r="C83" s="20">
        <f t="shared" si="38"/>
        <v>10.89</v>
      </c>
      <c r="D83" s="2">
        <v>0.20599999999999999</v>
      </c>
      <c r="E83" s="2">
        <v>0.20799999999999999</v>
      </c>
      <c r="F83" s="2">
        <v>0.19</v>
      </c>
      <c r="G83" s="2">
        <v>0.55100000000000005</v>
      </c>
      <c r="H83" s="9">
        <f t="shared" si="29"/>
        <v>3.7835333333333339E-2</v>
      </c>
      <c r="I83" s="9">
        <f t="shared" si="30"/>
        <v>3.8202666666666669E-2</v>
      </c>
      <c r="J83" s="9">
        <f t="shared" si="31"/>
        <v>98.668000484178009</v>
      </c>
      <c r="K83" s="9">
        <f t="shared" si="32"/>
        <v>3.4743189470462202E-3</v>
      </c>
      <c r="L83" s="9">
        <f t="shared" si="33"/>
        <v>3.50805019895929E-3</v>
      </c>
      <c r="M83" s="9">
        <f t="shared" si="34"/>
        <v>1.0744945252726987E-3</v>
      </c>
      <c r="N83" s="2">
        <v>16.28</v>
      </c>
    </row>
    <row r="84" spans="1:14">
      <c r="A84" s="19" t="s">
        <v>77</v>
      </c>
      <c r="B84" s="2">
        <v>33</v>
      </c>
      <c r="C84" s="20">
        <f t="shared" si="38"/>
        <v>10.89</v>
      </c>
      <c r="D84" s="2">
        <v>0.20599999999999999</v>
      </c>
      <c r="E84" s="2">
        <v>0.20799999999999999</v>
      </c>
      <c r="F84" s="2">
        <v>0.19</v>
      </c>
      <c r="G84" s="2">
        <v>0.51500000000000001</v>
      </c>
      <c r="H84" s="9">
        <f t="shared" si="29"/>
        <v>3.5363333333333337E-2</v>
      </c>
      <c r="I84" s="9">
        <f t="shared" si="30"/>
        <v>3.5706666666666664E-2</v>
      </c>
      <c r="J84" s="9">
        <f t="shared" si="31"/>
        <v>92.221452358169984</v>
      </c>
      <c r="K84" s="9">
        <f t="shared" si="32"/>
        <v>3.2473217018671565E-3</v>
      </c>
      <c r="L84" s="9">
        <f t="shared" si="33"/>
        <v>3.2788490970309149E-3</v>
      </c>
      <c r="M84" s="9">
        <f t="shared" si="34"/>
        <v>1.0042916161804711E-3</v>
      </c>
      <c r="N84" s="2">
        <v>16.28</v>
      </c>
    </row>
    <row r="85" spans="1:14">
      <c r="A85" s="21" t="s">
        <v>78</v>
      </c>
      <c r="B85" s="2">
        <v>33</v>
      </c>
      <c r="C85" s="20">
        <f t="shared" si="38"/>
        <v>10.89</v>
      </c>
      <c r="D85" s="2">
        <v>2.9100000000000001E-2</v>
      </c>
      <c r="E85" s="2">
        <v>0.16600000000000001</v>
      </c>
      <c r="F85" s="2">
        <v>0.38</v>
      </c>
      <c r="G85" s="2">
        <v>4.694</v>
      </c>
      <c r="H85" s="9">
        <f t="shared" si="29"/>
        <v>4.5531800000000004E-2</v>
      </c>
      <c r="I85" s="9">
        <f t="shared" si="30"/>
        <v>0.25973466666666667</v>
      </c>
      <c r="J85" s="9">
        <f t="shared" si="31"/>
        <v>1681.116494637864</v>
      </c>
      <c r="K85" s="9">
        <f t="shared" si="32"/>
        <v>4.181065197428834E-3</v>
      </c>
      <c r="L85" s="9">
        <f t="shared" si="33"/>
        <v>2.3850749923477195E-2</v>
      </c>
      <c r="M85" s="9">
        <f t="shared" si="34"/>
        <v>1.8307358626606339E-2</v>
      </c>
      <c r="N85" s="2">
        <v>46.297699999999999</v>
      </c>
    </row>
    <row r="86" spans="1:14">
      <c r="A86" s="19" t="s">
        <v>79</v>
      </c>
      <c r="B86" s="2">
        <v>33</v>
      </c>
      <c r="C86" s="20">
        <f t="shared" ref="C86:C141" si="39">($B58)^2/$B$1</f>
        <v>10.89</v>
      </c>
      <c r="D86" s="2">
        <v>2.8299999999999999E-2</v>
      </c>
      <c r="E86" s="2">
        <v>0.16300000000000001</v>
      </c>
      <c r="F86" s="2">
        <v>0.35</v>
      </c>
      <c r="G86" s="2">
        <v>3.6999999999999998E-2</v>
      </c>
      <c r="H86" s="9">
        <f t="shared" si="29"/>
        <v>3.4903333333333327E-4</v>
      </c>
      <c r="I86" s="9">
        <f t="shared" si="30"/>
        <v>2.0103333333333332E-3</v>
      </c>
      <c r="J86" s="9">
        <f t="shared" si="31"/>
        <v>12.205087460789997</v>
      </c>
      <c r="K86" s="9">
        <f t="shared" si="32"/>
        <v>3.2050811141720225E-5</v>
      </c>
      <c r="L86" s="9">
        <f t="shared" si="33"/>
        <v>1.8460361187633913E-4</v>
      </c>
      <c r="M86" s="9">
        <f t="shared" si="34"/>
        <v>1.3291340244800306E-4</v>
      </c>
      <c r="N86" s="2">
        <v>46.297699999999999</v>
      </c>
    </row>
    <row r="87" spans="1:14">
      <c r="A87" s="19" t="s">
        <v>80</v>
      </c>
      <c r="B87" s="2">
        <v>33</v>
      </c>
      <c r="C87" s="20">
        <f t="shared" si="39"/>
        <v>10.89</v>
      </c>
      <c r="D87" s="2">
        <v>4.6899999999999997E-2</v>
      </c>
      <c r="E87" s="2">
        <v>0.17699999999999999</v>
      </c>
      <c r="F87" s="2">
        <v>0.32</v>
      </c>
      <c r="G87" s="2">
        <v>0.52</v>
      </c>
      <c r="H87" s="9">
        <f t="shared" si="29"/>
        <v>8.1293333333333339E-3</v>
      </c>
      <c r="I87" s="9">
        <f t="shared" si="30"/>
        <v>3.0679999999999999E-2</v>
      </c>
      <c r="J87" s="9">
        <f t="shared" si="31"/>
        <v>156.82830528768</v>
      </c>
      <c r="K87" s="9">
        <f t="shared" si="32"/>
        <v>7.4649525558616466E-4</v>
      </c>
      <c r="L87" s="9">
        <f t="shared" si="33"/>
        <v>2.8172635445362715E-3</v>
      </c>
      <c r="M87" s="9">
        <f t="shared" si="34"/>
        <v>1.7078602445828352E-3</v>
      </c>
      <c r="N87" s="2">
        <v>36.86</v>
      </c>
    </row>
    <row r="88" spans="1:14">
      <c r="A88" s="19" t="s">
        <v>81</v>
      </c>
      <c r="B88" s="2">
        <v>33</v>
      </c>
      <c r="C88" s="20">
        <f t="shared" si="39"/>
        <v>10.89</v>
      </c>
      <c r="D88" s="2">
        <v>4.6899999999999997E-2</v>
      </c>
      <c r="E88" s="2">
        <v>0.17699999999999999</v>
      </c>
      <c r="F88" s="2">
        <v>0.32</v>
      </c>
      <c r="G88" s="2">
        <v>0.48799999999999999</v>
      </c>
      <c r="H88" s="9">
        <f t="shared" si="29"/>
        <v>7.6290666666666658E-3</v>
      </c>
      <c r="I88" s="9">
        <f t="shared" si="30"/>
        <v>2.8791999999999998E-2</v>
      </c>
      <c r="J88" s="9">
        <f t="shared" si="31"/>
        <v>147.17733265459199</v>
      </c>
      <c r="K88" s="9">
        <f t="shared" si="32"/>
        <v>7.0055708601163139E-4</v>
      </c>
      <c r="L88" s="9">
        <f t="shared" si="33"/>
        <v>2.6438934802571162E-3</v>
      </c>
      <c r="M88" s="9">
        <f t="shared" si="34"/>
        <v>1.6027611526085066E-3</v>
      </c>
      <c r="N88" s="2">
        <v>36.86</v>
      </c>
    </row>
    <row r="89" spans="1:14">
      <c r="A89" s="19" t="s">
        <v>82</v>
      </c>
      <c r="B89" s="2">
        <v>33</v>
      </c>
      <c r="C89" s="20">
        <f t="shared" si="39"/>
        <v>10.89</v>
      </c>
      <c r="D89" s="2">
        <v>7.7799999999999994E-2</v>
      </c>
      <c r="E89" s="2">
        <v>0.19</v>
      </c>
      <c r="F89" s="2">
        <v>0.26</v>
      </c>
      <c r="G89" s="2">
        <v>0.499</v>
      </c>
      <c r="H89" s="9">
        <f t="shared" si="29"/>
        <v>1.2940733333333331E-2</v>
      </c>
      <c r="I89" s="9">
        <f t="shared" si="30"/>
        <v>3.1603333333333337E-2</v>
      </c>
      <c r="J89" s="9">
        <f t="shared" si="31"/>
        <v>122.27706927898801</v>
      </c>
      <c r="K89" s="9">
        <f t="shared" si="32"/>
        <v>1.1883134374043461E-3</v>
      </c>
      <c r="L89" s="9">
        <f t="shared" si="33"/>
        <v>2.9020508111417204E-3</v>
      </c>
      <c r="M89" s="9">
        <f t="shared" si="34"/>
        <v>1.3315972844481793E-3</v>
      </c>
      <c r="N89" s="2">
        <v>28.29</v>
      </c>
    </row>
    <row r="90" spans="1:14">
      <c r="A90" s="19" t="s">
        <v>83</v>
      </c>
      <c r="B90" s="2">
        <v>33</v>
      </c>
      <c r="C90" s="20">
        <f t="shared" si="39"/>
        <v>10.89</v>
      </c>
      <c r="D90" s="2">
        <v>0.125</v>
      </c>
      <c r="E90" s="2">
        <v>0.19600000000000001</v>
      </c>
      <c r="F90" s="2">
        <v>0.22</v>
      </c>
      <c r="G90" s="2">
        <v>0.499</v>
      </c>
      <c r="H90" s="9">
        <f t="shared" si="29"/>
        <v>2.0791666666666667E-2</v>
      </c>
      <c r="I90" s="9">
        <f t="shared" si="30"/>
        <v>3.2601333333333336E-2</v>
      </c>
      <c r="J90" s="9">
        <f t="shared" si="31"/>
        <v>103.46521246683601</v>
      </c>
      <c r="K90" s="9">
        <f t="shared" si="32"/>
        <v>1.9092439546985001E-3</v>
      </c>
      <c r="L90" s="9">
        <f t="shared" si="33"/>
        <v>2.9936945209672484E-3</v>
      </c>
      <c r="M90" s="9">
        <f t="shared" si="34"/>
        <v>1.1267361637638442E-3</v>
      </c>
      <c r="N90" s="2">
        <v>20.86</v>
      </c>
    </row>
    <row r="91" spans="1:14">
      <c r="A91" s="19" t="s">
        <v>84</v>
      </c>
      <c r="B91" s="2">
        <v>33</v>
      </c>
      <c r="C91" s="20">
        <f t="shared" si="39"/>
        <v>10.89</v>
      </c>
      <c r="D91" s="2">
        <v>0.20599999999999999</v>
      </c>
      <c r="E91" s="2">
        <v>0.20799999999999999</v>
      </c>
      <c r="F91" s="2">
        <v>0.19</v>
      </c>
      <c r="G91" s="2">
        <v>0.499</v>
      </c>
      <c r="H91" s="9">
        <f t="shared" si="29"/>
        <v>3.4264666666666665E-2</v>
      </c>
      <c r="I91" s="9">
        <f t="shared" si="30"/>
        <v>3.4597333333333334E-2</v>
      </c>
      <c r="J91" s="9">
        <f t="shared" si="31"/>
        <v>89.356319857721999</v>
      </c>
      <c r="K91" s="9">
        <f t="shared" si="32"/>
        <v>3.1464340373431282E-3</v>
      </c>
      <c r="L91" s="9">
        <f t="shared" si="33"/>
        <v>3.1769819406183043E-3</v>
      </c>
      <c r="M91" s="9">
        <f t="shared" si="34"/>
        <v>9.7309032325059255E-4</v>
      </c>
      <c r="N91" s="2">
        <v>16.28</v>
      </c>
    </row>
    <row r="92" spans="1:14">
      <c r="A92" s="19" t="s">
        <v>85</v>
      </c>
      <c r="B92" s="2">
        <v>33</v>
      </c>
      <c r="C92" s="20">
        <f t="shared" si="39"/>
        <v>10.89</v>
      </c>
      <c r="D92" s="2">
        <v>0.20599999999999999</v>
      </c>
      <c r="E92" s="2">
        <v>0.20799999999999999</v>
      </c>
      <c r="F92" s="2">
        <v>0.19</v>
      </c>
      <c r="G92" s="2">
        <v>0.499</v>
      </c>
      <c r="H92" s="9">
        <f t="shared" si="29"/>
        <v>3.4264666666666665E-2</v>
      </c>
      <c r="I92" s="9">
        <f t="shared" si="30"/>
        <v>3.4597333333333334E-2</v>
      </c>
      <c r="J92" s="9">
        <f t="shared" si="31"/>
        <v>89.356319857721999</v>
      </c>
      <c r="K92" s="9">
        <f t="shared" si="32"/>
        <v>3.1464340373431282E-3</v>
      </c>
      <c r="L92" s="9">
        <f t="shared" si="33"/>
        <v>3.1769819406183043E-3</v>
      </c>
      <c r="M92" s="9">
        <f t="shared" si="34"/>
        <v>9.7309032325059255E-4</v>
      </c>
      <c r="N92" s="2">
        <v>16.28</v>
      </c>
    </row>
    <row r="93" spans="1:14">
      <c r="A93" s="21" t="s">
        <v>86</v>
      </c>
      <c r="B93" s="2">
        <v>33</v>
      </c>
      <c r="C93" s="20">
        <f t="shared" si="39"/>
        <v>10.89</v>
      </c>
      <c r="D93" s="2">
        <v>7.7799999999999994E-2</v>
      </c>
      <c r="E93" s="2">
        <v>0.19</v>
      </c>
      <c r="F93" s="2">
        <v>0.26</v>
      </c>
      <c r="G93" s="2">
        <v>6.6150000000000002</v>
      </c>
      <c r="H93" s="9">
        <f t="shared" si="29"/>
        <v>0.17154899999999998</v>
      </c>
      <c r="I93" s="9">
        <f t="shared" si="30"/>
        <v>0.41894999999999999</v>
      </c>
      <c r="J93" s="9">
        <f t="shared" si="31"/>
        <v>1620.9675616843801</v>
      </c>
      <c r="K93" s="9">
        <f t="shared" si="32"/>
        <v>1.5752892561983468E-2</v>
      </c>
      <c r="L93" s="9">
        <f t="shared" si="33"/>
        <v>3.8471074380165289E-2</v>
      </c>
      <c r="M93" s="9">
        <f t="shared" si="34"/>
        <v>1.7652336746742901E-2</v>
      </c>
      <c r="N93" s="2">
        <v>28.29</v>
      </c>
    </row>
    <row r="94" spans="1:14">
      <c r="A94" s="19" t="s">
        <v>87</v>
      </c>
      <c r="B94" s="2">
        <v>33</v>
      </c>
      <c r="C94" s="20">
        <f t="shared" si="39"/>
        <v>10.89</v>
      </c>
      <c r="D94" s="2">
        <v>0.125</v>
      </c>
      <c r="E94" s="2">
        <v>0.19600000000000001</v>
      </c>
      <c r="F94" s="2">
        <v>0.22</v>
      </c>
      <c r="G94" s="2">
        <v>1.0820000000000001</v>
      </c>
      <c r="H94" s="9">
        <f t="shared" si="29"/>
        <v>4.5083333333333336E-2</v>
      </c>
      <c r="I94" s="9">
        <f t="shared" si="30"/>
        <v>7.0690666666666666E-2</v>
      </c>
      <c r="J94" s="9">
        <f t="shared" si="31"/>
        <v>224.347414607448</v>
      </c>
      <c r="K94" s="9">
        <f t="shared" si="32"/>
        <v>4.1398836853382311E-3</v>
      </c>
      <c r="L94" s="9">
        <f t="shared" si="33"/>
        <v>6.491337618610345E-3</v>
      </c>
      <c r="M94" s="9">
        <f t="shared" si="34"/>
        <v>2.4431433450751087E-3</v>
      </c>
      <c r="N94" s="2">
        <v>20.86</v>
      </c>
    </row>
    <row r="95" spans="1:14">
      <c r="A95" s="19" t="s">
        <v>88</v>
      </c>
      <c r="B95" s="2">
        <v>33</v>
      </c>
      <c r="C95" s="20">
        <f t="shared" si="39"/>
        <v>10.89</v>
      </c>
      <c r="D95" s="2">
        <v>0.20599999999999999</v>
      </c>
      <c r="E95" s="2">
        <v>0.20799999999999999</v>
      </c>
      <c r="F95" s="2">
        <v>0.19</v>
      </c>
      <c r="G95" s="2">
        <v>1.754</v>
      </c>
      <c r="H95" s="9">
        <f t="shared" si="29"/>
        <v>0.12044133333333333</v>
      </c>
      <c r="I95" s="9">
        <f t="shared" si="30"/>
        <v>0.12161066666666666</v>
      </c>
      <c r="J95" s="9">
        <f t="shared" si="31"/>
        <v>314.09015036161202</v>
      </c>
      <c r="K95" s="9">
        <f t="shared" si="32"/>
        <v>1.1059810223446586E-2</v>
      </c>
      <c r="L95" s="9">
        <f t="shared" si="33"/>
        <v>1.1167187021732475E-2</v>
      </c>
      <c r="M95" s="9">
        <f t="shared" si="34"/>
        <v>3.4204417374379546E-3</v>
      </c>
      <c r="N95" s="2">
        <v>16.28</v>
      </c>
    </row>
    <row r="96" spans="1:14">
      <c r="A96" s="19" t="s">
        <v>89</v>
      </c>
      <c r="B96" s="2">
        <v>33</v>
      </c>
      <c r="C96" s="20">
        <f t="shared" si="39"/>
        <v>10.89</v>
      </c>
      <c r="D96" s="2">
        <v>0.20599999999999999</v>
      </c>
      <c r="E96" s="2">
        <v>0.20799999999999999</v>
      </c>
      <c r="F96" s="2">
        <v>0.19</v>
      </c>
      <c r="G96" s="2">
        <v>0.54600000000000004</v>
      </c>
      <c r="H96" s="9">
        <f t="shared" si="29"/>
        <v>3.7492000000000004E-2</v>
      </c>
      <c r="I96" s="9">
        <f t="shared" si="30"/>
        <v>3.7856000000000001E-2</v>
      </c>
      <c r="J96" s="9">
        <f t="shared" si="31"/>
        <v>97.772646577787995</v>
      </c>
      <c r="K96" s="9">
        <f t="shared" si="32"/>
        <v>3.4427915518824613E-3</v>
      </c>
      <c r="L96" s="9">
        <f t="shared" si="33"/>
        <v>3.4762167125803487E-3</v>
      </c>
      <c r="M96" s="9">
        <f t="shared" si="34"/>
        <v>1.0647441212321114E-3</v>
      </c>
      <c r="N96" s="2">
        <v>16.28</v>
      </c>
    </row>
    <row r="97" spans="1:14">
      <c r="A97" s="21" t="s">
        <v>90</v>
      </c>
      <c r="B97" s="2">
        <v>33</v>
      </c>
      <c r="C97" s="20">
        <f t="shared" si="39"/>
        <v>10.89</v>
      </c>
      <c r="D97" s="2">
        <v>2.9100000000000001E-2</v>
      </c>
      <c r="E97" s="2">
        <v>0.16600000000000001</v>
      </c>
      <c r="F97" s="2">
        <v>0.38</v>
      </c>
      <c r="G97" s="2">
        <v>5.3029999999999999</v>
      </c>
      <c r="H97" s="9">
        <f t="shared" si="29"/>
        <v>5.1439099999999995E-2</v>
      </c>
      <c r="I97" s="9">
        <f t="shared" si="30"/>
        <v>0.29343266666666667</v>
      </c>
      <c r="J97" s="9">
        <f t="shared" si="31"/>
        <v>1899.2247062344677</v>
      </c>
      <c r="K97" s="9">
        <f t="shared" si="32"/>
        <v>4.7235169880624423E-3</v>
      </c>
      <c r="L97" s="9">
        <f t="shared" si="33"/>
        <v>2.6945148454239364E-2</v>
      </c>
      <c r="M97" s="9">
        <f t="shared" si="34"/>
        <v>2.0682557050893356E-2</v>
      </c>
      <c r="N97" s="2">
        <v>46.297699999999999</v>
      </c>
    </row>
    <row r="98" spans="1:14">
      <c r="A98" s="19" t="s">
        <v>91</v>
      </c>
      <c r="B98" s="2">
        <v>33</v>
      </c>
      <c r="C98" s="20">
        <f t="shared" si="39"/>
        <v>10.89</v>
      </c>
      <c r="D98" s="2">
        <v>0.125</v>
      </c>
      <c r="E98" s="2">
        <v>0.19600000000000001</v>
      </c>
      <c r="F98" s="2">
        <v>0.22</v>
      </c>
      <c r="G98" s="2">
        <v>0.53600000000000003</v>
      </c>
      <c r="H98" s="9">
        <f t="shared" si="29"/>
        <v>2.2333333333333334E-2</v>
      </c>
      <c r="I98" s="9">
        <f t="shared" si="30"/>
        <v>3.501866666666667E-2</v>
      </c>
      <c r="J98" s="9">
        <f t="shared" si="31"/>
        <v>111.136981727904</v>
      </c>
      <c r="K98" s="9">
        <f t="shared" si="32"/>
        <v>2.0508111417202324E-3</v>
      </c>
      <c r="L98" s="9">
        <f t="shared" si="33"/>
        <v>3.2156718702173251E-3</v>
      </c>
      <c r="M98" s="9">
        <f t="shared" si="34"/>
        <v>1.2102817310168745E-3</v>
      </c>
      <c r="N98" s="2">
        <v>20.86</v>
      </c>
    </row>
    <row r="99" spans="1:14">
      <c r="A99" s="19" t="s">
        <v>92</v>
      </c>
      <c r="B99" s="2">
        <v>33</v>
      </c>
      <c r="C99" s="20">
        <f t="shared" si="39"/>
        <v>10.89</v>
      </c>
      <c r="D99" s="2">
        <v>0.125</v>
      </c>
      <c r="E99" s="2">
        <v>0.19600000000000001</v>
      </c>
      <c r="F99" s="2">
        <v>0.22</v>
      </c>
      <c r="G99" s="2">
        <v>0.57799999999999996</v>
      </c>
      <c r="H99" s="9">
        <f t="shared" si="29"/>
        <v>2.4083333333333332E-2</v>
      </c>
      <c r="I99" s="9">
        <f t="shared" si="30"/>
        <v>3.7762666666666667E-2</v>
      </c>
      <c r="J99" s="9">
        <f t="shared" si="31"/>
        <v>119.84547656479199</v>
      </c>
      <c r="K99" s="9">
        <f t="shared" si="32"/>
        <v>2.2115090296908474E-3</v>
      </c>
      <c r="L99" s="9">
        <f t="shared" si="33"/>
        <v>3.4676461585552492E-3</v>
      </c>
      <c r="M99" s="9">
        <f t="shared" si="34"/>
        <v>1.3051172397905847E-3</v>
      </c>
      <c r="N99" s="2">
        <v>20.86</v>
      </c>
    </row>
    <row r="100" spans="1:14">
      <c r="A100" s="19" t="s">
        <v>93</v>
      </c>
      <c r="B100" s="2">
        <v>33</v>
      </c>
      <c r="C100" s="20">
        <f t="shared" si="39"/>
        <v>10.89</v>
      </c>
      <c r="D100" s="2">
        <v>0.20599999999999999</v>
      </c>
      <c r="E100" s="2">
        <v>0.20799999999999999</v>
      </c>
      <c r="F100" s="2">
        <v>0.19</v>
      </c>
      <c r="G100" s="2">
        <v>0.57199999999999995</v>
      </c>
      <c r="H100" s="9">
        <f t="shared" si="29"/>
        <v>3.9277333333333324E-2</v>
      </c>
      <c r="I100" s="9">
        <f t="shared" si="30"/>
        <v>3.9658666666666662E-2</v>
      </c>
      <c r="J100" s="9">
        <f t="shared" si="31"/>
        <v>102.42848689101598</v>
      </c>
      <c r="K100" s="9">
        <f t="shared" si="32"/>
        <v>3.6067340067340056E-3</v>
      </c>
      <c r="L100" s="9">
        <f t="shared" si="33"/>
        <v>3.6417508417508409E-3</v>
      </c>
      <c r="M100" s="9">
        <f t="shared" si="34"/>
        <v>1.1154462222431642E-3</v>
      </c>
      <c r="N100" s="2">
        <v>16.28</v>
      </c>
    </row>
    <row r="101" spans="1:14">
      <c r="A101" s="21" t="s">
        <v>94</v>
      </c>
      <c r="B101" s="2">
        <v>33</v>
      </c>
      <c r="C101" s="20">
        <f t="shared" si="39"/>
        <v>10.89</v>
      </c>
      <c r="D101" s="2">
        <v>2.9100000000000001E-2</v>
      </c>
      <c r="E101" s="2">
        <v>0.16600000000000001</v>
      </c>
      <c r="F101" s="2">
        <v>0.38</v>
      </c>
      <c r="G101" s="2">
        <v>3.444</v>
      </c>
      <c r="H101" s="9">
        <f t="shared" si="29"/>
        <v>3.34068E-2</v>
      </c>
      <c r="I101" s="9">
        <f t="shared" si="30"/>
        <v>0.19056799999999999</v>
      </c>
      <c r="J101" s="9">
        <f t="shared" si="31"/>
        <v>1233.4395414428639</v>
      </c>
      <c r="K101" s="9">
        <f t="shared" si="32"/>
        <v>3.0676584022038566E-3</v>
      </c>
      <c r="L101" s="9">
        <f t="shared" si="33"/>
        <v>1.7499357208448117E-2</v>
      </c>
      <c r="M101" s="9">
        <f t="shared" si="34"/>
        <v>1.3432156606312787E-2</v>
      </c>
      <c r="N101" s="2">
        <v>46.297699999999999</v>
      </c>
    </row>
    <row r="102" spans="1:14">
      <c r="A102" s="19" t="s">
        <v>95</v>
      </c>
      <c r="B102" s="2">
        <v>33</v>
      </c>
      <c r="C102" s="20">
        <f t="shared" si="39"/>
        <v>10.89</v>
      </c>
      <c r="D102" s="2">
        <v>2.8299999999999999E-2</v>
      </c>
      <c r="E102" s="2">
        <v>0.16300000000000001</v>
      </c>
      <c r="F102" s="2">
        <v>0.35</v>
      </c>
      <c r="G102" s="2">
        <v>3.6999999999999998E-2</v>
      </c>
      <c r="H102" s="9">
        <f t="shared" si="29"/>
        <v>3.4903333333333327E-4</v>
      </c>
      <c r="I102" s="9">
        <f t="shared" si="30"/>
        <v>2.0103333333333332E-3</v>
      </c>
      <c r="J102" s="9">
        <f t="shared" si="31"/>
        <v>12.205087460789997</v>
      </c>
      <c r="K102" s="9">
        <f t="shared" si="32"/>
        <v>3.2050811141720225E-5</v>
      </c>
      <c r="L102" s="9">
        <f t="shared" si="33"/>
        <v>1.8460361187633913E-4</v>
      </c>
      <c r="M102" s="9">
        <f t="shared" si="34"/>
        <v>1.3291340244800306E-4</v>
      </c>
      <c r="N102" s="2">
        <v>46.297699999999999</v>
      </c>
    </row>
    <row r="103" spans="1:14">
      <c r="A103" s="19" t="s">
        <v>96</v>
      </c>
      <c r="B103" s="2">
        <v>33</v>
      </c>
      <c r="C103" s="20">
        <f t="shared" si="39"/>
        <v>10.89</v>
      </c>
      <c r="D103" s="2">
        <v>4.6899999999999997E-2</v>
      </c>
      <c r="E103" s="2">
        <v>0.17699999999999999</v>
      </c>
      <c r="F103" s="2">
        <v>0.32</v>
      </c>
      <c r="G103" s="2">
        <v>0.58799999999999997</v>
      </c>
      <c r="H103" s="9">
        <f t="shared" si="29"/>
        <v>9.1923999999999981E-3</v>
      </c>
      <c r="I103" s="9">
        <f t="shared" si="30"/>
        <v>3.4691999999999994E-2</v>
      </c>
      <c r="J103" s="9">
        <f t="shared" si="31"/>
        <v>177.33662213299201</v>
      </c>
      <c r="K103" s="9">
        <f t="shared" si="32"/>
        <v>8.4411386593204749E-4</v>
      </c>
      <c r="L103" s="9">
        <f t="shared" si="33"/>
        <v>3.1856749311294759E-3</v>
      </c>
      <c r="M103" s="9">
        <f t="shared" si="34"/>
        <v>1.9311958150282831E-3</v>
      </c>
      <c r="N103" s="2">
        <v>36.86</v>
      </c>
    </row>
    <row r="104" spans="1:14">
      <c r="A104" s="19" t="s">
        <v>97</v>
      </c>
      <c r="B104" s="2">
        <v>33</v>
      </c>
      <c r="C104" s="20">
        <f t="shared" si="39"/>
        <v>10.89</v>
      </c>
      <c r="D104" s="2">
        <v>4.6899999999999997E-2</v>
      </c>
      <c r="E104" s="2">
        <v>0.17699999999999999</v>
      </c>
      <c r="F104" s="2">
        <v>0.32</v>
      </c>
      <c r="G104" s="2">
        <v>0.56200000000000006</v>
      </c>
      <c r="H104" s="9">
        <f t="shared" si="29"/>
        <v>8.7859333333333341E-3</v>
      </c>
      <c r="I104" s="9">
        <f t="shared" si="30"/>
        <v>3.3158E-2</v>
      </c>
      <c r="J104" s="9">
        <f t="shared" si="31"/>
        <v>169.49520686860802</v>
      </c>
      <c r="K104" s="9">
        <f t="shared" si="32"/>
        <v>8.0678910315273953E-4</v>
      </c>
      <c r="L104" s="9">
        <f t="shared" si="33"/>
        <v>3.0448117539026627E-3</v>
      </c>
      <c r="M104" s="9">
        <f t="shared" si="34"/>
        <v>1.8458028027991415E-3</v>
      </c>
      <c r="N104" s="2">
        <v>36.86</v>
      </c>
    </row>
    <row r="105" spans="1:14">
      <c r="A105" s="19" t="s">
        <v>98</v>
      </c>
      <c r="B105" s="2">
        <v>33</v>
      </c>
      <c r="C105" s="20">
        <f t="shared" si="39"/>
        <v>10.89</v>
      </c>
      <c r="D105" s="2">
        <v>7.7799999999999994E-2</v>
      </c>
      <c r="E105" s="2">
        <v>0.19</v>
      </c>
      <c r="F105" s="2">
        <v>0.26</v>
      </c>
      <c r="G105" s="2">
        <v>0.64600000000000002</v>
      </c>
      <c r="H105" s="9">
        <f t="shared" si="29"/>
        <v>1.6752933333333334E-2</v>
      </c>
      <c r="I105" s="9">
        <f t="shared" si="30"/>
        <v>4.0913333333333336E-2</v>
      </c>
      <c r="J105" s="9">
        <f t="shared" si="31"/>
        <v>158.29857064975201</v>
      </c>
      <c r="K105" s="9">
        <f t="shared" si="32"/>
        <v>1.5383777165595346E-3</v>
      </c>
      <c r="L105" s="9">
        <f t="shared" si="33"/>
        <v>3.7569635751453934E-3</v>
      </c>
      <c r="M105" s="9">
        <f t="shared" si="34"/>
        <v>1.7238714343757993E-3</v>
      </c>
      <c r="N105" s="2">
        <v>28.29</v>
      </c>
    </row>
    <row r="106" spans="1:14">
      <c r="A106" s="19" t="s">
        <v>99</v>
      </c>
      <c r="B106" s="2">
        <v>33</v>
      </c>
      <c r="C106" s="20">
        <f t="shared" si="39"/>
        <v>10.89</v>
      </c>
      <c r="D106" s="2">
        <v>0.125</v>
      </c>
      <c r="E106" s="2">
        <v>0.19600000000000001</v>
      </c>
      <c r="F106" s="2">
        <v>0.22</v>
      </c>
      <c r="G106" s="2">
        <v>0.54100000000000004</v>
      </c>
      <c r="H106" s="9">
        <f t="shared" si="29"/>
        <v>2.2541666666666668E-2</v>
      </c>
      <c r="I106" s="9">
        <f t="shared" si="30"/>
        <v>3.5345333333333333E-2</v>
      </c>
      <c r="J106" s="9">
        <f t="shared" si="31"/>
        <v>112.173707303724</v>
      </c>
      <c r="K106" s="9">
        <f t="shared" si="32"/>
        <v>2.0699418426691155E-3</v>
      </c>
      <c r="L106" s="9">
        <f t="shared" si="33"/>
        <v>3.2456688093051725E-3</v>
      </c>
      <c r="M106" s="9">
        <f t="shared" si="34"/>
        <v>1.2215716725375544E-3</v>
      </c>
      <c r="N106" s="2">
        <v>20.86</v>
      </c>
    </row>
    <row r="107" spans="1:14">
      <c r="A107" s="19" t="s">
        <v>100</v>
      </c>
      <c r="B107" s="2">
        <v>33</v>
      </c>
      <c r="C107" s="20">
        <f t="shared" si="39"/>
        <v>10.89</v>
      </c>
      <c r="D107" s="2">
        <v>0.20599999999999999</v>
      </c>
      <c r="E107" s="2">
        <v>0.20799999999999999</v>
      </c>
      <c r="F107" s="2">
        <v>0.19</v>
      </c>
      <c r="G107" s="2">
        <v>0.58299999999999996</v>
      </c>
      <c r="H107" s="9">
        <f t="shared" si="29"/>
        <v>4.0032666666666661E-2</v>
      </c>
      <c r="I107" s="9">
        <f t="shared" si="30"/>
        <v>4.042133333333333E-2</v>
      </c>
      <c r="J107" s="9">
        <f t="shared" si="31"/>
        <v>104.39826548507398</v>
      </c>
      <c r="K107" s="9">
        <f t="shared" si="32"/>
        <v>3.6760942760942755E-3</v>
      </c>
      <c r="L107" s="9">
        <f t="shared" si="33"/>
        <v>3.7117845117845111E-3</v>
      </c>
      <c r="M107" s="9">
        <f t="shared" si="34"/>
        <v>1.1368971111324557E-3</v>
      </c>
      <c r="N107" s="2">
        <v>16.28</v>
      </c>
    </row>
    <row r="108" spans="1:14">
      <c r="A108" s="19" t="s">
        <v>101</v>
      </c>
      <c r="B108" s="2">
        <v>33</v>
      </c>
      <c r="C108" s="20">
        <f t="shared" si="39"/>
        <v>10.89</v>
      </c>
      <c r="D108" s="2">
        <v>0.20599999999999999</v>
      </c>
      <c r="E108" s="2">
        <v>0.20799999999999999</v>
      </c>
      <c r="F108" s="2">
        <v>0.19</v>
      </c>
      <c r="G108" s="2">
        <v>1.113</v>
      </c>
      <c r="H108" s="9">
        <f t="shared" si="29"/>
        <v>7.6425999999999994E-2</v>
      </c>
      <c r="I108" s="9">
        <f t="shared" si="30"/>
        <v>7.7168E-2</v>
      </c>
      <c r="J108" s="9">
        <f t="shared" si="31"/>
        <v>199.30577956241399</v>
      </c>
      <c r="K108" s="9">
        <f t="shared" si="32"/>
        <v>7.0179981634527081E-3</v>
      </c>
      <c r="L108" s="9">
        <f t="shared" si="33"/>
        <v>7.0861340679522497E-3</v>
      </c>
      <c r="M108" s="9">
        <f t="shared" si="34"/>
        <v>2.1704399394346882E-3</v>
      </c>
      <c r="N108" s="2">
        <v>16.28</v>
      </c>
    </row>
    <row r="109" spans="1:14">
      <c r="A109" s="23" t="s">
        <v>102</v>
      </c>
      <c r="B109" s="2">
        <v>33</v>
      </c>
      <c r="C109" s="20">
        <f t="shared" si="39"/>
        <v>10.89</v>
      </c>
      <c r="D109" s="2">
        <v>2.9100000000000001E-2</v>
      </c>
      <c r="E109" s="2">
        <v>0.16600000000000001</v>
      </c>
      <c r="F109" s="2">
        <v>0.38</v>
      </c>
      <c r="G109" s="2">
        <v>4.0430000000000001</v>
      </c>
      <c r="H109" s="9">
        <f t="shared" si="29"/>
        <v>3.9217100000000005E-2</v>
      </c>
      <c r="I109" s="9">
        <f t="shared" si="30"/>
        <v>0.22371266666666667</v>
      </c>
      <c r="J109" s="9">
        <f t="shared" si="31"/>
        <v>1447.9663374139079</v>
      </c>
      <c r="K109" s="9">
        <f t="shared" si="32"/>
        <v>3.6012029384756661E-3</v>
      </c>
      <c r="L109" s="9">
        <f t="shared" si="33"/>
        <v>2.0542944597490051E-2</v>
      </c>
      <c r="M109" s="9">
        <f t="shared" si="34"/>
        <v>1.5768353414437459E-2</v>
      </c>
      <c r="N109" s="2">
        <v>46.297699999999999</v>
      </c>
    </row>
    <row r="110" spans="1:14">
      <c r="A110" s="19" t="s">
        <v>103</v>
      </c>
      <c r="B110" s="2">
        <v>33</v>
      </c>
      <c r="C110" s="20">
        <f t="shared" si="39"/>
        <v>10.89</v>
      </c>
      <c r="D110" s="2">
        <v>2.8299999999999999E-2</v>
      </c>
      <c r="E110" s="2">
        <v>0.16300000000000001</v>
      </c>
      <c r="F110" s="2">
        <v>0.35</v>
      </c>
      <c r="G110" s="2">
        <v>3.6999999999999998E-2</v>
      </c>
      <c r="H110" s="9">
        <f t="shared" si="29"/>
        <v>3.4903333333333327E-4</v>
      </c>
      <c r="I110" s="9">
        <f t="shared" si="30"/>
        <v>2.0103333333333332E-3</v>
      </c>
      <c r="J110" s="9">
        <f t="shared" si="31"/>
        <v>12.205087460789997</v>
      </c>
      <c r="K110" s="9">
        <f t="shared" si="32"/>
        <v>3.2050811141720225E-5</v>
      </c>
      <c r="L110" s="9">
        <f t="shared" si="33"/>
        <v>1.8460361187633913E-4</v>
      </c>
      <c r="M110" s="9">
        <f t="shared" si="34"/>
        <v>1.3291340244800306E-4</v>
      </c>
      <c r="N110" s="2">
        <v>46.297699999999999</v>
      </c>
    </row>
    <row r="111" spans="1:14">
      <c r="A111" s="19" t="s">
        <v>104</v>
      </c>
      <c r="B111" s="2">
        <v>33</v>
      </c>
      <c r="C111" s="20">
        <f t="shared" si="39"/>
        <v>10.89</v>
      </c>
      <c r="D111" s="2">
        <v>4.6899999999999997E-2</v>
      </c>
      <c r="E111" s="2">
        <v>0.17699999999999999</v>
      </c>
      <c r="F111" s="2">
        <v>0.32</v>
      </c>
      <c r="G111" s="2">
        <v>1.6279999999999999</v>
      </c>
      <c r="H111" s="9">
        <f t="shared" si="29"/>
        <v>2.5451066666666664E-2</v>
      </c>
      <c r="I111" s="9">
        <f t="shared" si="30"/>
        <v>9.6051999999999985E-2</v>
      </c>
      <c r="J111" s="9">
        <f t="shared" si="31"/>
        <v>490.99323270835202</v>
      </c>
      <c r="K111" s="9">
        <f t="shared" si="32"/>
        <v>2.3371043771043768E-3</v>
      </c>
      <c r="L111" s="9">
        <f t="shared" si="33"/>
        <v>8.8202020202020181E-3</v>
      </c>
      <c r="M111" s="9">
        <f t="shared" si="34"/>
        <v>5.3469163041939532E-3</v>
      </c>
      <c r="N111" s="2">
        <v>36.86</v>
      </c>
    </row>
    <row r="112" spans="1:14">
      <c r="A112" s="19" t="s">
        <v>105</v>
      </c>
      <c r="B112" s="2">
        <v>33</v>
      </c>
      <c r="C112" s="20">
        <f t="shared" si="39"/>
        <v>10.89</v>
      </c>
      <c r="D112" s="2">
        <v>0.125</v>
      </c>
      <c r="E112" s="2">
        <v>0.19600000000000001</v>
      </c>
      <c r="F112" s="2">
        <v>0.22</v>
      </c>
      <c r="G112" s="2">
        <v>0.56699999999999995</v>
      </c>
      <c r="H112" s="9">
        <f t="shared" si="29"/>
        <v>2.3624999999999997E-2</v>
      </c>
      <c r="I112" s="9">
        <f t="shared" si="30"/>
        <v>3.7044000000000001E-2</v>
      </c>
      <c r="J112" s="9">
        <f t="shared" si="31"/>
        <v>117.56468029798799</v>
      </c>
      <c r="K112" s="9">
        <f t="shared" si="32"/>
        <v>2.1694214876033053E-3</v>
      </c>
      <c r="L112" s="9">
        <f t="shared" si="33"/>
        <v>3.4016528925619833E-3</v>
      </c>
      <c r="M112" s="9">
        <f t="shared" si="34"/>
        <v>1.2802793684450892E-3</v>
      </c>
      <c r="N112" s="2">
        <v>20.86</v>
      </c>
    </row>
    <row r="113" spans="1:14">
      <c r="A113" s="19" t="s">
        <v>106</v>
      </c>
      <c r="B113" s="2">
        <v>33</v>
      </c>
      <c r="C113" s="20">
        <f t="shared" si="39"/>
        <v>10.89</v>
      </c>
      <c r="D113" s="2">
        <v>0.20599999999999999</v>
      </c>
      <c r="E113" s="2">
        <v>0.20799999999999999</v>
      </c>
      <c r="F113" s="2">
        <v>0.19</v>
      </c>
      <c r="G113" s="2">
        <v>0.56699999999999995</v>
      </c>
      <c r="H113" s="9">
        <f t="shared" si="29"/>
        <v>3.8933999999999996E-2</v>
      </c>
      <c r="I113" s="9">
        <f t="shared" si="30"/>
        <v>3.9311999999999993E-2</v>
      </c>
      <c r="J113" s="9">
        <f t="shared" si="31"/>
        <v>101.53313298462598</v>
      </c>
      <c r="K113" s="9">
        <f t="shared" si="32"/>
        <v>3.5752066115702476E-3</v>
      </c>
      <c r="L113" s="9">
        <f t="shared" si="33"/>
        <v>3.6099173553719001E-3</v>
      </c>
      <c r="M113" s="9">
        <f t="shared" si="34"/>
        <v>1.1056958182025769E-3</v>
      </c>
      <c r="N113" s="2">
        <v>16.28</v>
      </c>
    </row>
    <row r="114" spans="1:14">
      <c r="A114" s="19" t="s">
        <v>107</v>
      </c>
      <c r="B114" s="2">
        <v>33</v>
      </c>
      <c r="C114" s="20">
        <f t="shared" si="39"/>
        <v>10.89</v>
      </c>
      <c r="D114" s="2">
        <v>7.7799999999999994E-2</v>
      </c>
      <c r="E114" s="2">
        <v>0.19</v>
      </c>
      <c r="F114" s="2">
        <v>0.26</v>
      </c>
      <c r="G114" s="2">
        <v>0.56699999999999995</v>
      </c>
      <c r="H114" s="9">
        <f t="shared" si="29"/>
        <v>1.4704199999999999E-2</v>
      </c>
      <c r="I114" s="9">
        <f t="shared" si="30"/>
        <v>3.5909999999999997E-2</v>
      </c>
      <c r="J114" s="9">
        <f t="shared" si="31"/>
        <v>138.940076715804</v>
      </c>
      <c r="K114" s="9">
        <f t="shared" si="32"/>
        <v>1.3502479338842973E-3</v>
      </c>
      <c r="L114" s="9">
        <f t="shared" si="33"/>
        <v>3.2975206611570245E-3</v>
      </c>
      <c r="M114" s="9">
        <f t="shared" si="34"/>
        <v>1.5130574354351055E-3</v>
      </c>
      <c r="N114" s="2">
        <v>28.29</v>
      </c>
    </row>
    <row r="115" spans="1:14">
      <c r="A115" s="19" t="s">
        <v>108</v>
      </c>
      <c r="B115" s="2">
        <v>33</v>
      </c>
      <c r="C115" s="20">
        <f t="shared" si="39"/>
        <v>10.89</v>
      </c>
      <c r="D115" s="2">
        <v>0.125</v>
      </c>
      <c r="E115" s="2">
        <v>0.19600000000000001</v>
      </c>
      <c r="F115" s="2">
        <v>0.22</v>
      </c>
      <c r="G115" s="2">
        <v>0.57199999999999995</v>
      </c>
      <c r="H115" s="9">
        <f t="shared" si="29"/>
        <v>2.3833333333333331E-2</v>
      </c>
      <c r="I115" s="9">
        <f t="shared" si="30"/>
        <v>3.7370666666666663E-2</v>
      </c>
      <c r="J115" s="9">
        <f t="shared" si="31"/>
        <v>118.60140587380801</v>
      </c>
      <c r="K115" s="9">
        <f t="shared" si="32"/>
        <v>2.188552188552188E-3</v>
      </c>
      <c r="L115" s="9">
        <f t="shared" si="33"/>
        <v>3.4316498316498312E-3</v>
      </c>
      <c r="M115" s="9">
        <f t="shared" si="34"/>
        <v>1.2915693099657692E-3</v>
      </c>
      <c r="N115" s="2">
        <v>20.86</v>
      </c>
    </row>
    <row r="116" spans="1:14">
      <c r="A116" s="19" t="s">
        <v>109</v>
      </c>
      <c r="B116" s="2">
        <v>33</v>
      </c>
      <c r="C116" s="20">
        <f t="shared" si="39"/>
        <v>10.89</v>
      </c>
      <c r="D116" s="2">
        <v>0.20599999999999999</v>
      </c>
      <c r="E116" s="2">
        <v>0.20799999999999999</v>
      </c>
      <c r="F116" s="2">
        <v>0.19</v>
      </c>
      <c r="G116" s="2">
        <v>0.56699999999999995</v>
      </c>
      <c r="H116" s="9">
        <f t="shared" si="29"/>
        <v>3.8933999999999996E-2</v>
      </c>
      <c r="I116" s="9">
        <f t="shared" si="30"/>
        <v>3.9311999999999993E-2</v>
      </c>
      <c r="J116" s="9">
        <f t="shared" si="31"/>
        <v>101.53313298462598</v>
      </c>
      <c r="K116" s="9">
        <f t="shared" si="32"/>
        <v>3.5752066115702476E-3</v>
      </c>
      <c r="L116" s="9">
        <f t="shared" si="33"/>
        <v>3.6099173553719001E-3</v>
      </c>
      <c r="M116" s="9">
        <f t="shared" si="34"/>
        <v>1.1056958182025769E-3</v>
      </c>
      <c r="N116" s="2">
        <v>16.28</v>
      </c>
    </row>
    <row r="117" spans="1:14">
      <c r="A117" s="19" t="s">
        <v>110</v>
      </c>
      <c r="B117" s="2">
        <v>33</v>
      </c>
      <c r="C117" s="20">
        <f t="shared" si="39"/>
        <v>10.89</v>
      </c>
      <c r="D117" s="2">
        <v>0.20599999999999999</v>
      </c>
      <c r="E117" s="2">
        <v>0.20799999999999999</v>
      </c>
      <c r="F117" s="2">
        <v>0.19</v>
      </c>
      <c r="G117" s="2">
        <v>0.72499999999999998</v>
      </c>
      <c r="H117" s="9">
        <f t="shared" si="29"/>
        <v>4.9783333333333325E-2</v>
      </c>
      <c r="I117" s="9">
        <f t="shared" si="30"/>
        <v>5.0266666666666661E-2</v>
      </c>
      <c r="J117" s="9">
        <f t="shared" si="31"/>
        <v>129.82631642654999</v>
      </c>
      <c r="K117" s="9">
        <f t="shared" si="32"/>
        <v>4.5714722987450253E-3</v>
      </c>
      <c r="L117" s="9">
        <f t="shared" si="33"/>
        <v>4.615855524946433E-3</v>
      </c>
      <c r="M117" s="9">
        <f t="shared" si="34"/>
        <v>1.4138085858851296E-3</v>
      </c>
      <c r="N117" s="2">
        <v>16.28</v>
      </c>
    </row>
    <row r="118" spans="1:14">
      <c r="A118" s="21" t="s">
        <v>111</v>
      </c>
      <c r="B118" s="2">
        <v>33</v>
      </c>
      <c r="C118" s="20">
        <f t="shared" si="39"/>
        <v>10.89</v>
      </c>
      <c r="D118" s="2">
        <v>2.9100000000000001E-2</v>
      </c>
      <c r="E118" s="2">
        <v>0.16600000000000001</v>
      </c>
      <c r="F118" s="2">
        <v>0.38</v>
      </c>
      <c r="G118" s="2">
        <v>7.56</v>
      </c>
      <c r="H118" s="9">
        <f t="shared" si="29"/>
        <v>7.3331999999999994E-2</v>
      </c>
      <c r="I118" s="9">
        <f t="shared" si="30"/>
        <v>0.41832000000000003</v>
      </c>
      <c r="J118" s="9">
        <f t="shared" si="31"/>
        <v>2707.5502129233596</v>
      </c>
      <c r="K118" s="9">
        <f t="shared" si="32"/>
        <v>6.7338842975206599E-3</v>
      </c>
      <c r="L118" s="9">
        <f t="shared" si="33"/>
        <v>3.8413223140495868E-2</v>
      </c>
      <c r="M118" s="9">
        <f t="shared" si="34"/>
        <v>2.9485221818735384E-2</v>
      </c>
      <c r="N118" s="2">
        <v>46.297699999999999</v>
      </c>
    </row>
    <row r="119" spans="1:14">
      <c r="A119" s="19" t="s">
        <v>112</v>
      </c>
      <c r="B119" s="2">
        <v>33</v>
      </c>
      <c r="C119" s="20">
        <f t="shared" si="39"/>
        <v>10.89</v>
      </c>
      <c r="D119" s="2">
        <v>2.8299999999999999E-2</v>
      </c>
      <c r="E119" s="2">
        <v>0.16300000000000001</v>
      </c>
      <c r="F119" s="2">
        <v>0.35</v>
      </c>
      <c r="G119" s="2">
        <v>3.6999999999999998E-2</v>
      </c>
      <c r="H119" s="9">
        <f t="shared" si="29"/>
        <v>3.4903333333333327E-4</v>
      </c>
      <c r="I119" s="9">
        <f t="shared" si="30"/>
        <v>2.0103333333333332E-3</v>
      </c>
      <c r="J119" s="9">
        <f t="shared" si="31"/>
        <v>12.205087460789997</v>
      </c>
      <c r="K119" s="9">
        <f t="shared" si="32"/>
        <v>3.2050811141720225E-5</v>
      </c>
      <c r="L119" s="9">
        <f t="shared" si="33"/>
        <v>1.8460361187633913E-4</v>
      </c>
      <c r="M119" s="9">
        <f t="shared" si="34"/>
        <v>1.3291340244800306E-4</v>
      </c>
      <c r="N119" s="2">
        <v>46.297699999999999</v>
      </c>
    </row>
    <row r="120" spans="1:14">
      <c r="A120" s="19" t="s">
        <v>113</v>
      </c>
      <c r="B120" s="2">
        <v>33</v>
      </c>
      <c r="C120" s="20">
        <f t="shared" si="39"/>
        <v>10.89</v>
      </c>
      <c r="D120" s="2">
        <v>4.6899999999999997E-2</v>
      </c>
      <c r="E120" s="2">
        <v>0.17699999999999999</v>
      </c>
      <c r="F120" s="2">
        <v>0.32</v>
      </c>
      <c r="G120" s="2">
        <v>0.65100000000000002</v>
      </c>
      <c r="H120" s="9">
        <f t="shared" si="29"/>
        <v>1.01773E-2</v>
      </c>
      <c r="I120" s="9">
        <f t="shared" si="30"/>
        <v>3.8408999999999999E-2</v>
      </c>
      <c r="J120" s="9">
        <f t="shared" si="31"/>
        <v>196.33697450438402</v>
      </c>
      <c r="K120" s="9">
        <f t="shared" si="32"/>
        <v>9.3455463728190995E-4</v>
      </c>
      <c r="L120" s="9">
        <f t="shared" si="33"/>
        <v>3.5269972451790628E-3</v>
      </c>
      <c r="M120" s="9">
        <f t="shared" si="34"/>
        <v>2.1381096523527422E-3</v>
      </c>
      <c r="N120" s="2">
        <v>36.86</v>
      </c>
    </row>
    <row r="121" spans="1:14">
      <c r="A121" s="19" t="s">
        <v>114</v>
      </c>
      <c r="B121" s="2">
        <v>33</v>
      </c>
      <c r="C121" s="20">
        <f t="shared" si="39"/>
        <v>10.89</v>
      </c>
      <c r="D121" s="2">
        <v>4.6899999999999997E-2</v>
      </c>
      <c r="E121" s="2">
        <v>0.17699999999999999</v>
      </c>
      <c r="F121" s="2">
        <v>0.32</v>
      </c>
      <c r="G121" s="2">
        <v>0.64100000000000001</v>
      </c>
      <c r="H121" s="9">
        <f t="shared" si="29"/>
        <v>1.0020966666666667E-2</v>
      </c>
      <c r="I121" s="9">
        <f t="shared" si="30"/>
        <v>3.7818999999999998E-2</v>
      </c>
      <c r="J121" s="9">
        <f t="shared" si="31"/>
        <v>193.32104555654399</v>
      </c>
      <c r="K121" s="9">
        <f t="shared" si="32"/>
        <v>9.2019895928986835E-4</v>
      </c>
      <c r="L121" s="9">
        <f t="shared" si="33"/>
        <v>3.472819100091827E-3</v>
      </c>
      <c r="M121" s="9">
        <f t="shared" si="34"/>
        <v>2.1052661861107641E-3</v>
      </c>
      <c r="N121" s="2">
        <v>36.86</v>
      </c>
    </row>
    <row r="122" spans="1:14">
      <c r="A122" s="19" t="s">
        <v>115</v>
      </c>
      <c r="B122" s="2">
        <v>33</v>
      </c>
      <c r="C122" s="20">
        <f t="shared" si="39"/>
        <v>10.89</v>
      </c>
      <c r="D122" s="2">
        <v>7.7799999999999994E-2</v>
      </c>
      <c r="E122" s="2">
        <v>0.19</v>
      </c>
      <c r="F122" s="2">
        <v>0.26</v>
      </c>
      <c r="G122" s="2">
        <v>0.66700000000000004</v>
      </c>
      <c r="H122" s="9">
        <f t="shared" si="29"/>
        <v>1.7297533333333334E-2</v>
      </c>
      <c r="I122" s="9">
        <f t="shared" si="30"/>
        <v>4.2243333333333334E-2</v>
      </c>
      <c r="J122" s="9">
        <f t="shared" si="31"/>
        <v>163.44449941700401</v>
      </c>
      <c r="K122" s="9">
        <f t="shared" si="32"/>
        <v>1.5883868992959901E-3</v>
      </c>
      <c r="L122" s="9">
        <f t="shared" si="33"/>
        <v>3.8790939700030606E-3</v>
      </c>
      <c r="M122" s="9">
        <f t="shared" si="34"/>
        <v>1.7799105986511738E-3</v>
      </c>
      <c r="N122" s="2">
        <v>28.29</v>
      </c>
    </row>
    <row r="123" spans="1:14">
      <c r="A123" s="19" t="s">
        <v>116</v>
      </c>
      <c r="B123" s="2">
        <v>33</v>
      </c>
      <c r="C123" s="20">
        <f t="shared" si="39"/>
        <v>10.89</v>
      </c>
      <c r="D123" s="2">
        <v>0.125</v>
      </c>
      <c r="E123" s="2">
        <v>0.19600000000000001</v>
      </c>
      <c r="F123" s="2">
        <v>0.22</v>
      </c>
      <c r="G123" s="2">
        <v>0.65100000000000002</v>
      </c>
      <c r="H123" s="9">
        <f t="shared" si="29"/>
        <v>2.7125E-2</v>
      </c>
      <c r="I123" s="9">
        <f t="shared" si="30"/>
        <v>4.2532000000000007E-2</v>
      </c>
      <c r="J123" s="9">
        <f t="shared" si="31"/>
        <v>134.98166997176401</v>
      </c>
      <c r="K123" s="9">
        <f t="shared" si="32"/>
        <v>2.4908172635445362E-3</v>
      </c>
      <c r="L123" s="9">
        <f t="shared" si="33"/>
        <v>3.9056014692378333E-3</v>
      </c>
      <c r="M123" s="9">
        <f t="shared" si="34"/>
        <v>1.4699503859925099E-3</v>
      </c>
      <c r="N123" s="2">
        <v>20.86</v>
      </c>
    </row>
    <row r="124" spans="1:14">
      <c r="A124" s="19" t="s">
        <v>117</v>
      </c>
      <c r="B124" s="2">
        <v>33</v>
      </c>
      <c r="C124" s="20">
        <f t="shared" si="39"/>
        <v>10.89</v>
      </c>
      <c r="D124" s="2">
        <v>0.125</v>
      </c>
      <c r="E124" s="2">
        <v>0.19600000000000001</v>
      </c>
      <c r="F124" s="2">
        <v>0.22</v>
      </c>
      <c r="G124" s="2">
        <v>0.67200000000000004</v>
      </c>
      <c r="H124" s="9">
        <f t="shared" si="29"/>
        <v>2.8000000000000001E-2</v>
      </c>
      <c r="I124" s="9">
        <f t="shared" si="30"/>
        <v>4.3904000000000006E-2</v>
      </c>
      <c r="J124" s="9">
        <f t="shared" si="31"/>
        <v>139.33591739020801</v>
      </c>
      <c r="K124" s="9">
        <f t="shared" si="32"/>
        <v>2.5711662075298437E-3</v>
      </c>
      <c r="L124" s="9">
        <f t="shared" si="33"/>
        <v>4.0315886134067959E-3</v>
      </c>
      <c r="M124" s="9">
        <f t="shared" si="34"/>
        <v>1.5173681403793653E-3</v>
      </c>
      <c r="N124" s="2">
        <v>20.86</v>
      </c>
    </row>
    <row r="125" spans="1:14">
      <c r="A125" s="19" t="s">
        <v>118</v>
      </c>
      <c r="B125" s="2">
        <v>33</v>
      </c>
      <c r="C125" s="20">
        <f t="shared" si="39"/>
        <v>10.89</v>
      </c>
      <c r="D125" s="2">
        <v>0.20599999999999999</v>
      </c>
      <c r="E125" s="2">
        <v>0.20799999999999999</v>
      </c>
      <c r="F125" s="2">
        <v>0.19</v>
      </c>
      <c r="G125" s="2">
        <v>0.65600000000000003</v>
      </c>
      <c r="H125" s="9">
        <f t="shared" si="29"/>
        <v>4.5045333333333333E-2</v>
      </c>
      <c r="I125" s="9">
        <f t="shared" si="30"/>
        <v>4.5482666666666664E-2</v>
      </c>
      <c r="J125" s="9">
        <f t="shared" si="31"/>
        <v>117.470432518368</v>
      </c>
      <c r="K125" s="9">
        <f t="shared" si="32"/>
        <v>4.1363942454851546E-3</v>
      </c>
      <c r="L125" s="9">
        <f t="shared" si="33"/>
        <v>4.176553412917049E-3</v>
      </c>
      <c r="M125" s="9">
        <f t="shared" si="34"/>
        <v>1.2792530101250277E-3</v>
      </c>
      <c r="N125" s="2">
        <v>16.28</v>
      </c>
    </row>
    <row r="126" spans="1:14">
      <c r="A126" s="21" t="s">
        <v>119</v>
      </c>
      <c r="B126" s="2">
        <v>33</v>
      </c>
      <c r="C126" s="20">
        <f t="shared" si="39"/>
        <v>10.89</v>
      </c>
      <c r="D126" s="2">
        <v>2.9100000000000001E-2</v>
      </c>
      <c r="E126" s="2">
        <v>0.16600000000000001</v>
      </c>
      <c r="F126" s="2">
        <v>0.38</v>
      </c>
      <c r="G126" s="2">
        <v>6.9619999999999997</v>
      </c>
      <c r="H126" s="9">
        <f t="shared" si="29"/>
        <v>6.7531400000000005E-2</v>
      </c>
      <c r="I126" s="9">
        <f t="shared" si="30"/>
        <v>0.38523066666666667</v>
      </c>
      <c r="J126" s="9">
        <f t="shared" si="31"/>
        <v>2493.3815585148714</v>
      </c>
      <c r="K126" s="9">
        <f t="shared" si="32"/>
        <v>6.201230486685032E-3</v>
      </c>
      <c r="L126" s="9">
        <f t="shared" si="33"/>
        <v>3.5374716865625953E-2</v>
      </c>
      <c r="M126" s="9">
        <f t="shared" si="34"/>
        <v>2.7152925172226949E-2</v>
      </c>
      <c r="N126" s="2">
        <v>46.297699999999999</v>
      </c>
    </row>
    <row r="127" spans="1:14">
      <c r="A127" s="19" t="s">
        <v>120</v>
      </c>
      <c r="B127" s="2">
        <v>33</v>
      </c>
      <c r="C127" s="20">
        <f t="shared" si="39"/>
        <v>10.89</v>
      </c>
      <c r="D127" s="2">
        <v>2.8299999999999999E-2</v>
      </c>
      <c r="E127" s="2">
        <v>0.16300000000000001</v>
      </c>
      <c r="F127" s="2">
        <v>0.35</v>
      </c>
      <c r="G127" s="2">
        <v>3.6999999999999998E-2</v>
      </c>
      <c r="H127" s="9">
        <f t="shared" si="29"/>
        <v>3.4903333333333327E-4</v>
      </c>
      <c r="I127" s="9">
        <f t="shared" si="30"/>
        <v>2.0103333333333332E-3</v>
      </c>
      <c r="J127" s="9">
        <f t="shared" si="31"/>
        <v>12.205087460789997</v>
      </c>
      <c r="K127" s="9">
        <f t="shared" si="32"/>
        <v>3.2050811141720225E-5</v>
      </c>
      <c r="L127" s="9">
        <f t="shared" si="33"/>
        <v>1.8460361187633913E-4</v>
      </c>
      <c r="M127" s="9">
        <f t="shared" si="34"/>
        <v>1.3291340244800306E-4</v>
      </c>
      <c r="N127" s="2">
        <v>46.297699999999999</v>
      </c>
    </row>
    <row r="128" spans="1:14">
      <c r="A128" s="19" t="s">
        <v>121</v>
      </c>
      <c r="B128" s="2">
        <v>33</v>
      </c>
      <c r="C128" s="20">
        <f t="shared" si="39"/>
        <v>10.89</v>
      </c>
      <c r="D128" s="2">
        <v>4.6899999999999997E-2</v>
      </c>
      <c r="E128" s="2">
        <v>0.17699999999999999</v>
      </c>
      <c r="F128" s="2">
        <v>0.32</v>
      </c>
      <c r="G128" s="2">
        <v>0.58299999999999996</v>
      </c>
      <c r="H128" s="9">
        <f t="shared" si="29"/>
        <v>9.1142333333333325E-3</v>
      </c>
      <c r="I128" s="9">
        <f t="shared" si="30"/>
        <v>3.4396999999999997E-2</v>
      </c>
      <c r="J128" s="9">
        <f t="shared" si="31"/>
        <v>175.82865765907198</v>
      </c>
      <c r="K128" s="9">
        <f t="shared" si="32"/>
        <v>8.369360269360268E-4</v>
      </c>
      <c r="L128" s="9">
        <f t="shared" si="33"/>
        <v>3.158585858585858E-3</v>
      </c>
      <c r="M128" s="9">
        <f t="shared" si="34"/>
        <v>1.9147740819072938E-3</v>
      </c>
      <c r="N128" s="2">
        <v>36.86</v>
      </c>
    </row>
    <row r="129" spans="1:14">
      <c r="A129" s="19" t="s">
        <v>122</v>
      </c>
      <c r="B129" s="2">
        <v>33</v>
      </c>
      <c r="C129" s="20">
        <f t="shared" si="39"/>
        <v>10.89</v>
      </c>
      <c r="D129" s="2">
        <v>4.6899999999999997E-2</v>
      </c>
      <c r="E129" s="2">
        <v>0.17699999999999999</v>
      </c>
      <c r="F129" s="2">
        <v>0.32</v>
      </c>
      <c r="G129" s="2">
        <v>0.57799999999999996</v>
      </c>
      <c r="H129" s="9">
        <f t="shared" si="29"/>
        <v>9.0360666666666652E-3</v>
      </c>
      <c r="I129" s="9">
        <f t="shared" si="30"/>
        <v>3.4101999999999993E-2</v>
      </c>
      <c r="J129" s="9">
        <f t="shared" si="31"/>
        <v>174.32069318515198</v>
      </c>
      <c r="K129" s="9">
        <f t="shared" si="32"/>
        <v>8.2975818794000589E-4</v>
      </c>
      <c r="L129" s="9">
        <f t="shared" si="33"/>
        <v>3.1314967860422397E-3</v>
      </c>
      <c r="M129" s="9">
        <f t="shared" si="34"/>
        <v>1.898352348786305E-3</v>
      </c>
      <c r="N129" s="2">
        <v>36.86</v>
      </c>
    </row>
    <row r="130" spans="1:14">
      <c r="A130" s="19" t="s">
        <v>123</v>
      </c>
      <c r="B130" s="2">
        <v>33</v>
      </c>
      <c r="C130" s="20">
        <f t="shared" si="39"/>
        <v>10.89</v>
      </c>
      <c r="D130" s="2">
        <v>7.7799999999999994E-2</v>
      </c>
      <c r="E130" s="2">
        <v>0.19</v>
      </c>
      <c r="F130" s="2">
        <v>0.26</v>
      </c>
      <c r="G130" s="2">
        <v>0.58299999999999996</v>
      </c>
      <c r="H130" s="9">
        <f t="shared" si="29"/>
        <v>1.5119133333333331E-2</v>
      </c>
      <c r="I130" s="9">
        <f t="shared" si="30"/>
        <v>3.6923333333333329E-2</v>
      </c>
      <c r="J130" s="9">
        <f t="shared" si="31"/>
        <v>142.860784347996</v>
      </c>
      <c r="K130" s="9">
        <f t="shared" si="32"/>
        <v>1.388350168350168E-3</v>
      </c>
      <c r="L130" s="9">
        <f t="shared" si="33"/>
        <v>3.3905723905723901E-3</v>
      </c>
      <c r="M130" s="9">
        <f t="shared" si="34"/>
        <v>1.5557539415496763E-3</v>
      </c>
      <c r="N130" s="2">
        <v>28.29</v>
      </c>
    </row>
    <row r="131" spans="1:14">
      <c r="A131" s="19" t="s">
        <v>124</v>
      </c>
      <c r="B131" s="2">
        <v>33</v>
      </c>
      <c r="C131" s="20">
        <f t="shared" si="39"/>
        <v>10.89</v>
      </c>
      <c r="D131" s="2">
        <v>0.125</v>
      </c>
      <c r="E131" s="2">
        <v>0.19600000000000001</v>
      </c>
      <c r="F131" s="2">
        <v>0.22</v>
      </c>
      <c r="G131" s="2">
        <v>0.60899999999999999</v>
      </c>
      <c r="H131" s="9">
        <f t="shared" si="29"/>
        <v>2.5374999999999998E-2</v>
      </c>
      <c r="I131" s="9">
        <f t="shared" si="30"/>
        <v>3.9787999999999997E-2</v>
      </c>
      <c r="J131" s="9">
        <f t="shared" si="31"/>
        <v>126.273175134876</v>
      </c>
      <c r="K131" s="9">
        <f t="shared" si="32"/>
        <v>2.3301193755739208E-3</v>
      </c>
      <c r="L131" s="9">
        <f t="shared" si="33"/>
        <v>3.6536271808999079E-3</v>
      </c>
      <c r="M131" s="9">
        <f t="shared" si="34"/>
        <v>1.3751148772187995E-3</v>
      </c>
      <c r="N131" s="2">
        <v>20.86</v>
      </c>
    </row>
    <row r="132" spans="1:14">
      <c r="A132" s="19" t="s">
        <v>125</v>
      </c>
      <c r="B132" s="2">
        <v>33</v>
      </c>
      <c r="C132" s="20">
        <f t="shared" si="39"/>
        <v>10.89</v>
      </c>
      <c r="D132" s="2">
        <v>0.125</v>
      </c>
      <c r="E132" s="2">
        <v>0.19600000000000001</v>
      </c>
      <c r="F132" s="2">
        <v>0.22</v>
      </c>
      <c r="G132" s="2">
        <v>0.68300000000000005</v>
      </c>
      <c r="H132" s="9">
        <f t="shared" si="29"/>
        <v>2.8458333333333335E-2</v>
      </c>
      <c r="I132" s="9">
        <f t="shared" si="30"/>
        <v>4.4622666666666672E-2</v>
      </c>
      <c r="J132" s="9">
        <f t="shared" si="31"/>
        <v>141.61671365701201</v>
      </c>
      <c r="K132" s="9">
        <f t="shared" si="32"/>
        <v>2.6132537496173862E-3</v>
      </c>
      <c r="L132" s="9">
        <f t="shared" si="33"/>
        <v>4.0975818794000618E-3</v>
      </c>
      <c r="M132" s="9">
        <f t="shared" si="34"/>
        <v>1.5422060117248608E-3</v>
      </c>
      <c r="N132" s="2">
        <v>20.86</v>
      </c>
    </row>
    <row r="133" spans="1:14">
      <c r="A133" s="19" t="s">
        <v>126</v>
      </c>
      <c r="B133" s="2">
        <v>33</v>
      </c>
      <c r="C133" s="20">
        <f t="shared" si="39"/>
        <v>10.89</v>
      </c>
      <c r="D133" s="2">
        <v>0.20599999999999999</v>
      </c>
      <c r="E133" s="2">
        <v>0.20799999999999999</v>
      </c>
      <c r="F133" s="2">
        <v>0.19</v>
      </c>
      <c r="G133" s="2">
        <v>0.61399999999999999</v>
      </c>
      <c r="H133" s="9">
        <f t="shared" si="29"/>
        <v>4.2161333333333328E-2</v>
      </c>
      <c r="I133" s="9">
        <f t="shared" si="30"/>
        <v>4.2570666666666666E-2</v>
      </c>
      <c r="J133" s="9">
        <f t="shared" si="31"/>
        <v>109.94945970469198</v>
      </c>
      <c r="K133" s="9">
        <f t="shared" si="32"/>
        <v>3.8715641261095799E-3</v>
      </c>
      <c r="L133" s="9">
        <f t="shared" si="33"/>
        <v>3.9091521273339454E-3</v>
      </c>
      <c r="M133" s="9">
        <f t="shared" si="34"/>
        <v>1.1973496161840956E-3</v>
      </c>
      <c r="N133" s="2">
        <v>16.28</v>
      </c>
    </row>
    <row r="134" spans="1:14">
      <c r="A134" s="21" t="s">
        <v>127</v>
      </c>
      <c r="B134" s="2">
        <v>33</v>
      </c>
      <c r="C134" s="20">
        <f t="shared" si="39"/>
        <v>10.89</v>
      </c>
      <c r="D134" s="2">
        <v>2.9100000000000001E-2</v>
      </c>
      <c r="E134" s="2">
        <v>0.16600000000000001</v>
      </c>
      <c r="F134" s="2">
        <v>0.38</v>
      </c>
      <c r="G134" s="2">
        <v>3.15</v>
      </c>
      <c r="H134" s="9">
        <f t="shared" si="29"/>
        <v>3.0554999999999999E-2</v>
      </c>
      <c r="I134" s="9">
        <f t="shared" si="30"/>
        <v>0.17430000000000001</v>
      </c>
      <c r="J134" s="9">
        <f t="shared" si="31"/>
        <v>1128.1459220513998</v>
      </c>
      <c r="K134" s="9">
        <f t="shared" si="32"/>
        <v>2.8057851239669421E-3</v>
      </c>
      <c r="L134" s="9">
        <f t="shared" si="33"/>
        <v>1.6005509641873278E-2</v>
      </c>
      <c r="M134" s="9">
        <f t="shared" si="34"/>
        <v>1.2285509091139743E-2</v>
      </c>
      <c r="N134" s="2">
        <v>46.297699999999999</v>
      </c>
    </row>
    <row r="135" spans="1:14">
      <c r="A135" s="19" t="s">
        <v>128</v>
      </c>
      <c r="B135" s="2">
        <v>33</v>
      </c>
      <c r="C135" s="20">
        <f t="shared" si="39"/>
        <v>10.89</v>
      </c>
      <c r="D135" s="2">
        <v>4.6899999999999997E-2</v>
      </c>
      <c r="E135" s="2">
        <v>0.17699999999999999</v>
      </c>
      <c r="F135" s="2">
        <v>0.32</v>
      </c>
      <c r="G135" s="2">
        <v>3.6999999999999998E-2</v>
      </c>
      <c r="H135" s="9">
        <f t="shared" si="29"/>
        <v>5.7843333333333321E-4</v>
      </c>
      <c r="I135" s="9">
        <f t="shared" si="30"/>
        <v>2.1829999999999996E-3</v>
      </c>
      <c r="J135" s="9">
        <f t="shared" si="31"/>
        <v>11.158937107008001</v>
      </c>
      <c r="K135" s="9">
        <f t="shared" si="32"/>
        <v>5.3116008570554013E-5</v>
      </c>
      <c r="L135" s="9">
        <f t="shared" si="33"/>
        <v>2.0045913682277314E-4</v>
      </c>
      <c r="M135" s="9">
        <f t="shared" si="34"/>
        <v>1.2152082509531713E-4</v>
      </c>
      <c r="N135" s="2">
        <v>36.86</v>
      </c>
    </row>
    <row r="136" spans="1:14">
      <c r="A136" s="19" t="s">
        <v>129</v>
      </c>
      <c r="B136" s="2">
        <v>33</v>
      </c>
      <c r="C136" s="20">
        <f t="shared" si="39"/>
        <v>10.89</v>
      </c>
      <c r="D136" s="2">
        <v>0.125</v>
      </c>
      <c r="E136" s="2">
        <v>0.19600000000000001</v>
      </c>
      <c r="F136" s="2">
        <v>0.22</v>
      </c>
      <c r="G136" s="2">
        <v>0.57799999999999996</v>
      </c>
      <c r="H136" s="9">
        <f t="shared" si="29"/>
        <v>2.4083333333333332E-2</v>
      </c>
      <c r="I136" s="9">
        <f t="shared" si="30"/>
        <v>3.7762666666666667E-2</v>
      </c>
      <c r="J136" s="9">
        <f t="shared" si="31"/>
        <v>119.84547656479199</v>
      </c>
      <c r="K136" s="9">
        <f t="shared" si="32"/>
        <v>2.2115090296908474E-3</v>
      </c>
      <c r="L136" s="9">
        <f t="shared" si="33"/>
        <v>3.4676461585552492E-3</v>
      </c>
      <c r="M136" s="9">
        <f t="shared" si="34"/>
        <v>1.3051172397905847E-3</v>
      </c>
      <c r="N136" s="2">
        <v>20.86</v>
      </c>
    </row>
    <row r="137" spans="1:14">
      <c r="A137" s="19" t="s">
        <v>130</v>
      </c>
      <c r="B137" s="2">
        <v>33</v>
      </c>
      <c r="C137" s="20">
        <f t="shared" si="39"/>
        <v>10.89</v>
      </c>
      <c r="D137" s="2">
        <v>0.125</v>
      </c>
      <c r="E137" s="2">
        <v>0.19600000000000001</v>
      </c>
      <c r="F137" s="2">
        <v>0.22</v>
      </c>
      <c r="G137" s="2">
        <v>0.57799999999999996</v>
      </c>
      <c r="H137" s="9">
        <f t="shared" si="29"/>
        <v>2.4083333333333332E-2</v>
      </c>
      <c r="I137" s="9">
        <f t="shared" si="30"/>
        <v>3.7762666666666667E-2</v>
      </c>
      <c r="J137" s="9">
        <f t="shared" si="31"/>
        <v>119.84547656479199</v>
      </c>
      <c r="K137" s="9">
        <f t="shared" si="32"/>
        <v>2.2115090296908474E-3</v>
      </c>
      <c r="L137" s="9">
        <f t="shared" si="33"/>
        <v>3.4676461585552492E-3</v>
      </c>
      <c r="M137" s="9">
        <f t="shared" si="34"/>
        <v>1.3051172397905847E-3</v>
      </c>
      <c r="N137" s="2">
        <v>20.86</v>
      </c>
    </row>
    <row r="138" spans="1:14">
      <c r="A138" s="19" t="s">
        <v>131</v>
      </c>
      <c r="B138" s="2">
        <v>33</v>
      </c>
      <c r="C138" s="20">
        <f t="shared" si="39"/>
        <v>10.89</v>
      </c>
      <c r="D138" s="2">
        <v>0.20599999999999999</v>
      </c>
      <c r="E138" s="2">
        <v>0.20799999999999999</v>
      </c>
      <c r="F138" s="2">
        <v>0.19</v>
      </c>
      <c r="G138" s="2">
        <v>0.57799999999999996</v>
      </c>
      <c r="H138" s="9">
        <f t="shared" si="29"/>
        <v>3.9689333333333326E-2</v>
      </c>
      <c r="I138" s="9">
        <f t="shared" si="30"/>
        <v>4.0074666666666661E-2</v>
      </c>
      <c r="J138" s="9">
        <f t="shared" si="31"/>
        <v>103.50291157868398</v>
      </c>
      <c r="K138" s="9">
        <f t="shared" si="32"/>
        <v>3.6445668809305166E-3</v>
      </c>
      <c r="L138" s="9">
        <f t="shared" si="33"/>
        <v>3.6799510254055703E-3</v>
      </c>
      <c r="M138" s="9">
        <f t="shared" si="34"/>
        <v>1.1271467070918687E-3</v>
      </c>
      <c r="N138" s="2">
        <v>16.28</v>
      </c>
    </row>
    <row r="139" spans="1:14">
      <c r="A139" s="19" t="s">
        <v>132</v>
      </c>
      <c r="B139" s="2">
        <v>33</v>
      </c>
      <c r="C139" s="20">
        <f t="shared" si="39"/>
        <v>10.89</v>
      </c>
      <c r="D139" s="2">
        <v>7.7799999999999994E-2</v>
      </c>
      <c r="E139" s="2">
        <v>0.19</v>
      </c>
      <c r="F139" s="2">
        <v>0.26</v>
      </c>
      <c r="G139" s="2">
        <v>4.0430000000000001</v>
      </c>
      <c r="H139" s="9">
        <f t="shared" si="29"/>
        <v>0.10484846666666665</v>
      </c>
      <c r="I139" s="9">
        <f t="shared" si="30"/>
        <v>0.25605666666666665</v>
      </c>
      <c r="J139" s="9">
        <f t="shared" si="31"/>
        <v>990.71380980951608</v>
      </c>
      <c r="K139" s="9">
        <f t="shared" si="32"/>
        <v>9.6279583715947331E-3</v>
      </c>
      <c r="L139" s="9">
        <f t="shared" si="33"/>
        <v>2.3513008876645237E-2</v>
      </c>
      <c r="M139" s="9">
        <f t="shared" si="34"/>
        <v>1.0788873388825629E-2</v>
      </c>
      <c r="N139" s="2">
        <v>28.29</v>
      </c>
    </row>
    <row r="140" spans="1:14">
      <c r="A140" s="19" t="s">
        <v>133</v>
      </c>
      <c r="B140" s="2">
        <v>33</v>
      </c>
      <c r="C140" s="20">
        <f t="shared" si="39"/>
        <v>10.89</v>
      </c>
      <c r="D140" s="2">
        <v>0.125</v>
      </c>
      <c r="E140" s="2">
        <v>0.19600000000000001</v>
      </c>
      <c r="F140" s="2">
        <v>0.22</v>
      </c>
      <c r="G140" s="2">
        <v>0.67700000000000005</v>
      </c>
      <c r="H140" s="9">
        <f t="shared" si="29"/>
        <v>2.8208333333333335E-2</v>
      </c>
      <c r="I140" s="9">
        <f t="shared" si="30"/>
        <v>4.4230666666666668E-2</v>
      </c>
      <c r="J140" s="9">
        <f t="shared" si="31"/>
        <v>140.372642966028</v>
      </c>
      <c r="K140" s="9">
        <f t="shared" si="32"/>
        <v>2.5902969084787269E-3</v>
      </c>
      <c r="L140" s="9">
        <f t="shared" si="33"/>
        <v>4.0615855524946433E-3</v>
      </c>
      <c r="M140" s="9">
        <f t="shared" si="34"/>
        <v>1.5286580819000447E-3</v>
      </c>
      <c r="N140" s="2">
        <v>20.86</v>
      </c>
    </row>
    <row r="141" spans="1:14">
      <c r="A141" s="19" t="s">
        <v>134</v>
      </c>
      <c r="B141" s="2">
        <v>33</v>
      </c>
      <c r="C141" s="20">
        <f t="shared" si="39"/>
        <v>10.89</v>
      </c>
      <c r="D141" s="2">
        <v>0.20599999999999999</v>
      </c>
      <c r="E141" s="2">
        <v>0.20799999999999999</v>
      </c>
      <c r="F141" s="2">
        <v>0.19</v>
      </c>
      <c r="G141" s="2">
        <v>0.61399999999999999</v>
      </c>
      <c r="H141" s="9">
        <f t="shared" si="29"/>
        <v>4.2161333333333328E-2</v>
      </c>
      <c r="I141" s="9">
        <f t="shared" si="30"/>
        <v>4.2570666666666666E-2</v>
      </c>
      <c r="J141" s="9">
        <f t="shared" si="31"/>
        <v>109.94945970469198</v>
      </c>
      <c r="K141" s="9">
        <f t="shared" si="32"/>
        <v>3.8715641261095799E-3</v>
      </c>
      <c r="L141" s="9">
        <f t="shared" si="33"/>
        <v>3.9091521273339454E-3</v>
      </c>
      <c r="M141" s="9">
        <f t="shared" si="34"/>
        <v>1.1973496161840956E-3</v>
      </c>
      <c r="N141" s="2">
        <v>16.28</v>
      </c>
    </row>
    <row r="143" spans="1:14">
      <c r="A143" s="24" t="s">
        <v>135</v>
      </c>
    </row>
    <row r="144" spans="1:14">
      <c r="A144" s="25" t="s">
        <v>136</v>
      </c>
    </row>
    <row r="145" spans="1:15">
      <c r="A145" s="26" t="s">
        <v>137</v>
      </c>
      <c r="O145" s="2" t="s">
        <v>138</v>
      </c>
    </row>
    <row r="146" spans="1:15">
      <c r="A146" s="2" t="s">
        <v>148</v>
      </c>
      <c r="B146" s="2">
        <v>0.4</v>
      </c>
      <c r="C146" s="9">
        <f>($B146)^2/$B$1</f>
        <v>1.6000000000000003E-3</v>
      </c>
      <c r="D146" s="2">
        <f t="shared" ref="D146:D153" si="40">0.206*0.137</f>
        <v>2.8222000000000001E-2</v>
      </c>
      <c r="E146" s="2">
        <f t="shared" ref="E146:E153" si="41">0.208*0.137</f>
        <v>2.8496E-2</v>
      </c>
      <c r="F146" s="2">
        <v>0.19</v>
      </c>
      <c r="G146" s="2">
        <v>0.16</v>
      </c>
      <c r="H146" s="9">
        <f>(D146*G146)/3</f>
        <v>1.5051733333333334E-3</v>
      </c>
      <c r="I146" s="9">
        <f>(E146*G146)/3</f>
        <v>1.5197866666666667E-3</v>
      </c>
      <c r="J146" s="9">
        <f>(F146*B$2)*G146*3</f>
        <v>28.65132500448</v>
      </c>
      <c r="K146" s="9">
        <f>H146/C146</f>
        <v>0.9407333333333332</v>
      </c>
      <c r="L146" s="9">
        <f>I146/C146+$F$255</f>
        <v>2.2831999999999999</v>
      </c>
      <c r="M146" s="9">
        <f>((J146)*(C146))*10^-6</f>
        <v>4.5842120007168009E-8</v>
      </c>
      <c r="N146" s="2">
        <v>4.5</v>
      </c>
      <c r="O146" s="2" t="s">
        <v>142</v>
      </c>
    </row>
    <row r="147" spans="1:15">
      <c r="A147" s="2" t="s">
        <v>147</v>
      </c>
      <c r="B147" s="2">
        <v>0.4</v>
      </c>
      <c r="C147" s="9">
        <f>($B147)^2/$B$1</f>
        <v>1.6000000000000003E-3</v>
      </c>
      <c r="D147" s="2">
        <f t="shared" si="40"/>
        <v>2.8222000000000001E-2</v>
      </c>
      <c r="E147" s="2">
        <f t="shared" si="41"/>
        <v>2.8496E-2</v>
      </c>
      <c r="F147" s="2">
        <v>0.19</v>
      </c>
      <c r="G147" s="2">
        <v>0.16</v>
      </c>
      <c r="H147" s="9">
        <f>(D147*G147)/3</f>
        <v>1.5051733333333334E-3</v>
      </c>
      <c r="I147" s="9">
        <f>(E147*G147)/3</f>
        <v>1.5197866666666667E-3</v>
      </c>
      <c r="J147" s="9">
        <f>(F147*B$2)*G147*3</f>
        <v>28.65132500448</v>
      </c>
      <c r="K147" s="9">
        <f>H147/C147</f>
        <v>0.9407333333333332</v>
      </c>
      <c r="L147" s="9">
        <f>I147/C147+$F$255</f>
        <v>2.2831999999999999</v>
      </c>
      <c r="M147" s="9">
        <f>((J147)*(C147))*10^-6</f>
        <v>4.5842120007168009E-8</v>
      </c>
      <c r="N147" s="2">
        <v>4.5</v>
      </c>
      <c r="O147" s="2" t="s">
        <v>142</v>
      </c>
    </row>
    <row r="148" spans="1:15">
      <c r="A148" s="2" t="s">
        <v>144</v>
      </c>
      <c r="B148" s="2">
        <v>0.63</v>
      </c>
      <c r="C148" s="9">
        <f>($B148)^2/$B$1</f>
        <v>3.9690000000000003E-3</v>
      </c>
      <c r="D148" s="2">
        <f t="shared" si="40"/>
        <v>2.8222000000000001E-2</v>
      </c>
      <c r="E148" s="2">
        <f t="shared" si="41"/>
        <v>2.8496E-2</v>
      </c>
      <c r="F148" s="2">
        <v>0.19</v>
      </c>
      <c r="G148" s="2">
        <v>0.15</v>
      </c>
      <c r="H148" s="9">
        <f>(D148*G148)/3</f>
        <v>1.4111E-3</v>
      </c>
      <c r="I148" s="9">
        <f>(E148*G148)/3</f>
        <v>1.4248000000000002E-3</v>
      </c>
      <c r="J148" s="9">
        <f>(F148*B$2)*G148*3</f>
        <v>26.860617191699998</v>
      </c>
      <c r="K148" s="9">
        <f>H148/C148</f>
        <v>0.35553036029226504</v>
      </c>
      <c r="L148" s="9">
        <f>I148/C148+$F$256</f>
        <v>1.6633299374500206</v>
      </c>
      <c r="M148" s="9">
        <f>((J148)*(C148))*10^-6</f>
        <v>1.066097896338573E-7</v>
      </c>
      <c r="N148" s="2">
        <v>4.5999999999999996</v>
      </c>
      <c r="O148" s="2" t="s">
        <v>140</v>
      </c>
    </row>
    <row r="149" spans="1:15">
      <c r="A149" s="2" t="s">
        <v>146</v>
      </c>
      <c r="B149" s="2">
        <v>0.63</v>
      </c>
      <c r="C149" s="9">
        <f>($B149)^2/$B$1</f>
        <v>3.9690000000000003E-3</v>
      </c>
      <c r="D149" s="2">
        <f t="shared" si="40"/>
        <v>2.8222000000000001E-2</v>
      </c>
      <c r="E149" s="2">
        <f t="shared" si="41"/>
        <v>2.8496E-2</v>
      </c>
      <c r="F149" s="2">
        <v>0.19</v>
      </c>
      <c r="G149" s="2">
        <v>0.15</v>
      </c>
      <c r="H149" s="9">
        <f>(D149*G149)/3</f>
        <v>1.4111E-3</v>
      </c>
      <c r="I149" s="9">
        <f>(E149*G149)/3</f>
        <v>1.4248000000000002E-3</v>
      </c>
      <c r="J149" s="9">
        <f>(F149*B$2)*G149*3</f>
        <v>26.860617191699998</v>
      </c>
      <c r="K149" s="9">
        <f>H149/C149</f>
        <v>0.35553036029226504</v>
      </c>
      <c r="L149" s="9">
        <f>I149/C149+$F$256</f>
        <v>1.6633299374500206</v>
      </c>
      <c r="M149" s="9">
        <f>((J149)*(C149))*10^-6</f>
        <v>1.066097896338573E-7</v>
      </c>
      <c r="N149" s="2">
        <v>4.5999999999999996</v>
      </c>
      <c r="O149" s="2" t="s">
        <v>140</v>
      </c>
    </row>
    <row r="150" spans="1:15">
      <c r="A150" s="2" t="s">
        <v>145</v>
      </c>
      <c r="B150" s="2">
        <v>0.63</v>
      </c>
      <c r="C150" s="9">
        <f t="shared" ref="C150" si="42">($B150)^2/$B$1</f>
        <v>3.9690000000000003E-3</v>
      </c>
      <c r="D150" s="2">
        <f t="shared" si="40"/>
        <v>2.8222000000000001E-2</v>
      </c>
      <c r="E150" s="2">
        <f t="shared" si="41"/>
        <v>2.8496E-2</v>
      </c>
      <c r="F150" s="2">
        <v>0.19</v>
      </c>
      <c r="G150" s="2">
        <v>0.15</v>
      </c>
      <c r="H150" s="9">
        <f t="shared" ref="H150" si="43">(D150*G150)/3</f>
        <v>1.4111E-3</v>
      </c>
      <c r="I150" s="9">
        <f t="shared" ref="I150" si="44">(E150*G150)/3</f>
        <v>1.4248000000000002E-3</v>
      </c>
      <c r="J150" s="9">
        <f t="shared" ref="J150" si="45">(F150*B$2)*G150*3</f>
        <v>26.860617191699998</v>
      </c>
      <c r="K150" s="9">
        <f t="shared" ref="K150" si="46">H150/C150</f>
        <v>0.35553036029226504</v>
      </c>
      <c r="L150" s="9">
        <f>I150/C150+$F$256</f>
        <v>1.6633299374500206</v>
      </c>
      <c r="M150" s="9">
        <f t="shared" ref="M150" si="47">((J150)*(C150))*10^-6</f>
        <v>1.066097896338573E-7</v>
      </c>
      <c r="N150" s="2">
        <v>4.5999999999999996</v>
      </c>
      <c r="O150" s="2" t="s">
        <v>140</v>
      </c>
    </row>
    <row r="151" spans="1:15">
      <c r="A151" s="2" t="s">
        <v>143</v>
      </c>
      <c r="B151" s="2">
        <v>0.63</v>
      </c>
      <c r="C151" s="9">
        <f>($B151)^2/$B$1</f>
        <v>3.9690000000000003E-3</v>
      </c>
      <c r="D151" s="2">
        <f t="shared" si="40"/>
        <v>2.8222000000000001E-2</v>
      </c>
      <c r="E151" s="2">
        <f t="shared" si="41"/>
        <v>2.8496E-2</v>
      </c>
      <c r="F151" s="2">
        <v>0.19</v>
      </c>
      <c r="G151" s="2">
        <v>0.15</v>
      </c>
      <c r="H151" s="9">
        <f>(D151*G151)/3</f>
        <v>1.4111E-3</v>
      </c>
      <c r="I151" s="9">
        <f>(E151*G151)/3</f>
        <v>1.4248000000000002E-3</v>
      </c>
      <c r="J151" s="9">
        <f>(F151*B$2)*G151*3</f>
        <v>26.860617191699998</v>
      </c>
      <c r="K151" s="9">
        <f>H151/C151</f>
        <v>0.35553036029226504</v>
      </c>
      <c r="L151" s="9">
        <f>I151/C151+$F$256</f>
        <v>1.6633299374500206</v>
      </c>
      <c r="M151" s="9">
        <f>((J151)*(C151))*10^-6</f>
        <v>1.066097896338573E-7</v>
      </c>
      <c r="N151" s="2">
        <v>4.5999999999999996</v>
      </c>
      <c r="O151" s="2" t="s">
        <v>140</v>
      </c>
    </row>
    <row r="152" spans="1:15" ht="12.75">
      <c r="A152" s="2" t="s">
        <v>141</v>
      </c>
      <c r="B152" s="2">
        <v>0.4</v>
      </c>
      <c r="C152" s="9">
        <f>($B152)^2/$B$1</f>
        <v>1.6000000000000003E-3</v>
      </c>
      <c r="D152" s="2">
        <f t="shared" si="40"/>
        <v>2.8222000000000001E-2</v>
      </c>
      <c r="E152" s="2">
        <f t="shared" si="41"/>
        <v>2.8496E-2</v>
      </c>
      <c r="F152" s="2">
        <v>0.19</v>
      </c>
      <c r="G152" s="2">
        <v>0.16</v>
      </c>
      <c r="H152" s="9">
        <f>(D152*G152)/3</f>
        <v>1.5051733333333334E-3</v>
      </c>
      <c r="I152" s="9">
        <f>(E152*G152)/3</f>
        <v>1.5197866666666667E-3</v>
      </c>
      <c r="J152" s="9">
        <f>(F152*B$2)*G152*3</f>
        <v>28.65132500448</v>
      </c>
      <c r="K152" s="9">
        <f>H152/C152</f>
        <v>0.9407333333333332</v>
      </c>
      <c r="L152" s="9">
        <f>I152/C152+$F$255</f>
        <v>2.2831999999999999</v>
      </c>
      <c r="M152" s="9">
        <f>((J152)*(C152))*10^-6</f>
        <v>4.5842120007168009E-8</v>
      </c>
      <c r="N152" s="2">
        <v>4.5</v>
      </c>
      <c r="O152" s="2" t="s">
        <v>142</v>
      </c>
    </row>
    <row r="153" spans="1:15" ht="12.75">
      <c r="A153" s="2" t="s">
        <v>139</v>
      </c>
      <c r="B153" s="2">
        <v>0.63</v>
      </c>
      <c r="C153" s="9">
        <f>($B153)^2/$B$1</f>
        <v>3.9690000000000003E-3</v>
      </c>
      <c r="D153" s="2">
        <f t="shared" si="40"/>
        <v>2.8222000000000001E-2</v>
      </c>
      <c r="E153" s="2">
        <f t="shared" si="41"/>
        <v>2.8496E-2</v>
      </c>
      <c r="F153" s="2">
        <v>0.19</v>
      </c>
      <c r="G153" s="2">
        <v>0.15</v>
      </c>
      <c r="H153" s="9">
        <f>(D153*G153)/3</f>
        <v>1.4111E-3</v>
      </c>
      <c r="I153" s="9">
        <f>(E153*G153)/3</f>
        <v>1.4248000000000002E-3</v>
      </c>
      <c r="J153" s="9">
        <f>(F153*B$2)*G153*3</f>
        <v>26.860617191699998</v>
      </c>
      <c r="K153" s="9">
        <f>H153/C153</f>
        <v>0.35553036029226504</v>
      </c>
      <c r="L153" s="9">
        <f>I153/C153+$F$256</f>
        <v>1.6633299374500206</v>
      </c>
      <c r="M153" s="9">
        <f>((J153)*(C153))*10^-6</f>
        <v>1.066097896338573E-7</v>
      </c>
      <c r="N153" s="2">
        <v>4.5999999999999996</v>
      </c>
      <c r="O153" s="2" t="s">
        <v>140</v>
      </c>
    </row>
    <row r="154" spans="1:15">
      <c r="A154" s="26" t="s">
        <v>149</v>
      </c>
    </row>
    <row r="155" spans="1:15">
      <c r="A155" s="2" t="s">
        <v>157</v>
      </c>
      <c r="B155" s="2">
        <v>0.63</v>
      </c>
      <c r="C155" s="9">
        <f>($B155)^2/$B$1</f>
        <v>3.9690000000000003E-3</v>
      </c>
      <c r="D155" s="2">
        <f t="shared" ref="D155:D161" si="48">0.206*0.137</f>
        <v>2.8222000000000001E-2</v>
      </c>
      <c r="E155" s="2">
        <f t="shared" ref="E155:E161" si="49">0.208*0.137</f>
        <v>2.8496E-2</v>
      </c>
      <c r="F155" s="2">
        <v>0.19</v>
      </c>
      <c r="G155" s="2">
        <v>0.22</v>
      </c>
      <c r="H155" s="9">
        <f>(D155*G155)/3</f>
        <v>2.0696133333333333E-3</v>
      </c>
      <c r="I155" s="9">
        <f>(E155*G155)/3</f>
        <v>2.089706666666667E-3</v>
      </c>
      <c r="J155" s="9">
        <f>(F155*B$2)*G155*3</f>
        <v>39.395571881159995</v>
      </c>
      <c r="K155" s="9">
        <f>H155/C155</f>
        <v>0.52144452842865541</v>
      </c>
      <c r="L155" s="9">
        <f>I155/C155+$F$254</f>
        <v>1.7265070966658267</v>
      </c>
      <c r="M155" s="9">
        <f>((J155)*(C155))*10^-6</f>
        <v>1.5636102479632401E-7</v>
      </c>
      <c r="N155" s="2">
        <v>5</v>
      </c>
      <c r="O155" s="2" t="s">
        <v>155</v>
      </c>
    </row>
    <row r="156" spans="1:15">
      <c r="A156" s="2" t="s">
        <v>156</v>
      </c>
      <c r="B156" s="2">
        <v>0.63</v>
      </c>
      <c r="C156" s="9">
        <f>($B156)^2/$B$1</f>
        <v>3.9690000000000003E-3</v>
      </c>
      <c r="D156" s="2">
        <f t="shared" si="48"/>
        <v>2.8222000000000001E-2</v>
      </c>
      <c r="E156" s="2">
        <f t="shared" si="49"/>
        <v>2.8496E-2</v>
      </c>
      <c r="F156" s="2">
        <v>0.19</v>
      </c>
      <c r="G156" s="2">
        <v>0.22</v>
      </c>
      <c r="H156" s="9">
        <f>(D156*G156)/3</f>
        <v>2.0696133333333333E-3</v>
      </c>
      <c r="I156" s="9">
        <f>(E156*G156)/3</f>
        <v>2.089706666666667E-3</v>
      </c>
      <c r="J156" s="9">
        <f>(F156*B$2)*G156*3</f>
        <v>39.395571881159995</v>
      </c>
      <c r="K156" s="9">
        <f>H156/C156</f>
        <v>0.52144452842865541</v>
      </c>
      <c r="L156" s="9">
        <f>I156/C156+$F$254</f>
        <v>1.7265070966658267</v>
      </c>
      <c r="M156" s="9">
        <f>((J156)*(C156))*10^-6</f>
        <v>1.5636102479632401E-7</v>
      </c>
      <c r="N156" s="2">
        <v>5</v>
      </c>
      <c r="O156" s="2" t="s">
        <v>155</v>
      </c>
    </row>
    <row r="157" spans="1:15">
      <c r="A157" s="2" t="s">
        <v>154</v>
      </c>
      <c r="B157" s="2">
        <v>0.63</v>
      </c>
      <c r="C157" s="9">
        <f>($B157)^2/$B$1</f>
        <v>3.9690000000000003E-3</v>
      </c>
      <c r="D157" s="2">
        <f t="shared" si="48"/>
        <v>2.8222000000000001E-2</v>
      </c>
      <c r="E157" s="2">
        <f t="shared" si="49"/>
        <v>2.8496E-2</v>
      </c>
      <c r="F157" s="2">
        <v>0.19</v>
      </c>
      <c r="G157" s="2">
        <v>0.22</v>
      </c>
      <c r="H157" s="9">
        <f>(D157*G157)/3</f>
        <v>2.0696133333333333E-3</v>
      </c>
      <c r="I157" s="9">
        <f>(E157*G157)/3</f>
        <v>2.089706666666667E-3</v>
      </c>
      <c r="J157" s="9">
        <f>(F157*B$2)*G157*3</f>
        <v>39.395571881159995</v>
      </c>
      <c r="K157" s="9">
        <f>H157/C157</f>
        <v>0.52144452842865541</v>
      </c>
      <c r="L157" s="9">
        <f>I157/C157</f>
        <v>0.52650709666582685</v>
      </c>
      <c r="M157" s="9">
        <f>((J157)*(C157))*10^-6</f>
        <v>1.5636102479632401E-7</v>
      </c>
      <c r="N157" s="2">
        <v>5</v>
      </c>
      <c r="O157" s="2" t="s">
        <v>155</v>
      </c>
    </row>
    <row r="158" spans="1:15">
      <c r="A158" s="2" t="s">
        <v>153</v>
      </c>
      <c r="B158" s="2">
        <v>0.63</v>
      </c>
      <c r="C158" s="9">
        <f>($B158)^2/$B$1</f>
        <v>3.9690000000000003E-3</v>
      </c>
      <c r="D158" s="2">
        <f t="shared" si="48"/>
        <v>2.8222000000000001E-2</v>
      </c>
      <c r="E158" s="2">
        <f t="shared" si="49"/>
        <v>2.8496E-2</v>
      </c>
      <c r="F158" s="2">
        <v>0.19</v>
      </c>
      <c r="G158" s="2">
        <v>0.15</v>
      </c>
      <c r="H158" s="9">
        <f>(D158*G158)/3</f>
        <v>1.4111E-3</v>
      </c>
      <c r="I158" s="9">
        <f>(E158*G158)/3</f>
        <v>1.4248000000000002E-3</v>
      </c>
      <c r="J158" s="9">
        <f>(F158*B$2)*G158*3</f>
        <v>26.860617191699998</v>
      </c>
      <c r="K158" s="9">
        <f>H158/C158</f>
        <v>0.35553036029226504</v>
      </c>
      <c r="L158" s="9">
        <f>I158/C158+$F$256</f>
        <v>1.6633299374500206</v>
      </c>
      <c r="M158" s="9">
        <f>((J158)*(C158))*10^-6</f>
        <v>1.066097896338573E-7</v>
      </c>
      <c r="N158" s="2">
        <v>4.5999999999999996</v>
      </c>
      <c r="O158" s="2" t="s">
        <v>140</v>
      </c>
    </row>
    <row r="159" spans="1:15" ht="12.75">
      <c r="A159" s="2" t="s">
        <v>152</v>
      </c>
      <c r="B159" s="2">
        <v>0.63</v>
      </c>
      <c r="C159" s="9">
        <f>($B159)^2/$B$1</f>
        <v>3.9690000000000003E-3</v>
      </c>
      <c r="D159" s="2">
        <f t="shared" si="48"/>
        <v>2.8222000000000001E-2</v>
      </c>
      <c r="E159" s="2">
        <f t="shared" si="49"/>
        <v>2.8496E-2</v>
      </c>
      <c r="F159" s="2">
        <v>0.19</v>
      </c>
      <c r="G159" s="2">
        <v>0.15</v>
      </c>
      <c r="H159" s="9">
        <f>(D159*G159)/3</f>
        <v>1.4111E-3</v>
      </c>
      <c r="I159" s="9">
        <f>(E159*G159)/3</f>
        <v>1.4248000000000002E-3</v>
      </c>
      <c r="J159" s="9">
        <f>(F159*B$2)*G159*3</f>
        <v>26.860617191699998</v>
      </c>
      <c r="K159" s="9">
        <f>H159/C159</f>
        <v>0.35553036029226504</v>
      </c>
      <c r="L159" s="9">
        <f>I159/C159+$F$256</f>
        <v>1.6633299374500206</v>
      </c>
      <c r="M159" s="9">
        <f>((J159)*(C159))*10^-6</f>
        <v>1.066097896338573E-7</v>
      </c>
      <c r="N159" s="2">
        <v>4.5999999999999996</v>
      </c>
      <c r="O159" s="2" t="s">
        <v>140</v>
      </c>
    </row>
    <row r="160" spans="1:15" ht="12.75">
      <c r="A160" s="2" t="s">
        <v>151</v>
      </c>
      <c r="B160" s="2">
        <v>0.63</v>
      </c>
      <c r="C160" s="9">
        <f>($B160)^2/$B$1</f>
        <v>3.9690000000000003E-3</v>
      </c>
      <c r="D160" s="2">
        <f t="shared" si="48"/>
        <v>2.8222000000000001E-2</v>
      </c>
      <c r="E160" s="2">
        <f t="shared" si="49"/>
        <v>2.8496E-2</v>
      </c>
      <c r="F160" s="2">
        <v>0.19</v>
      </c>
      <c r="G160" s="2">
        <v>0.15</v>
      </c>
      <c r="H160" s="9">
        <f>(D160*G160)/3</f>
        <v>1.4111E-3</v>
      </c>
      <c r="I160" s="9">
        <f>(E160*G160)/3</f>
        <v>1.4248000000000002E-3</v>
      </c>
      <c r="J160" s="9">
        <f>(F160*B$2)*G160*3</f>
        <v>26.860617191699998</v>
      </c>
      <c r="K160" s="9">
        <f>H160/C160</f>
        <v>0.35553036029226504</v>
      </c>
      <c r="L160" s="9">
        <f>I160/C160+$F$256</f>
        <v>1.6633299374500206</v>
      </c>
      <c r="M160" s="9">
        <f>((J160)*(C160))*10^-6</f>
        <v>1.066097896338573E-7</v>
      </c>
      <c r="N160" s="2">
        <v>4.5999999999999996</v>
      </c>
      <c r="O160" s="2" t="s">
        <v>140</v>
      </c>
    </row>
    <row r="161" spans="1:15" ht="12.75">
      <c r="A161" s="2" t="s">
        <v>150</v>
      </c>
      <c r="B161" s="2">
        <v>0.63</v>
      </c>
      <c r="C161" s="9">
        <f>($B161)^2/$B$1</f>
        <v>3.9690000000000003E-3</v>
      </c>
      <c r="D161" s="2">
        <f t="shared" si="48"/>
        <v>2.8222000000000001E-2</v>
      </c>
      <c r="E161" s="2">
        <f t="shared" si="49"/>
        <v>2.8496E-2</v>
      </c>
      <c r="F161" s="2">
        <v>0.19</v>
      </c>
      <c r="G161" s="2">
        <v>0.15</v>
      </c>
      <c r="H161" s="9">
        <f>(D161*G161)/3</f>
        <v>1.4111E-3</v>
      </c>
      <c r="I161" s="9">
        <f>(E161*G161)/3</f>
        <v>1.4248000000000002E-3</v>
      </c>
      <c r="J161" s="9">
        <f>(F161*B$2)*G161*3</f>
        <v>26.860617191699998</v>
      </c>
      <c r="K161" s="9">
        <f>H161/C161</f>
        <v>0.35553036029226504</v>
      </c>
      <c r="L161" s="9">
        <f>I161/C161+$F$256</f>
        <v>1.6633299374500206</v>
      </c>
      <c r="M161" s="9">
        <f>((J161)*(C161))*10^-6</f>
        <v>1.066097896338573E-7</v>
      </c>
      <c r="N161" s="2">
        <v>4.5999999999999996</v>
      </c>
      <c r="O161" s="2" t="s">
        <v>140</v>
      </c>
    </row>
    <row r="162" spans="1:15">
      <c r="A162" s="26" t="s">
        <v>158</v>
      </c>
    </row>
    <row r="163" spans="1:15">
      <c r="A163" s="2" t="s">
        <v>165</v>
      </c>
      <c r="B163" s="2">
        <v>0.63</v>
      </c>
      <c r="C163" s="9">
        <f>($B163)^2/$B$1</f>
        <v>3.9690000000000003E-3</v>
      </c>
      <c r="D163" s="2">
        <f t="shared" ref="D163:D169" si="50">0.206*0.137</f>
        <v>2.8222000000000001E-2</v>
      </c>
      <c r="E163" s="2">
        <f t="shared" ref="E163:E169" si="51">0.208*0.137</f>
        <v>2.8496E-2</v>
      </c>
      <c r="F163" s="2">
        <v>0.19</v>
      </c>
      <c r="G163" s="2">
        <v>0.15</v>
      </c>
      <c r="H163" s="9">
        <f>(D163*G163)/3</f>
        <v>1.4111E-3</v>
      </c>
      <c r="I163" s="9">
        <f>(E163*G163)/3</f>
        <v>1.4248000000000002E-3</v>
      </c>
      <c r="J163" s="9">
        <f>(F163*B$2)*G163*3</f>
        <v>26.860617191699998</v>
      </c>
      <c r="K163" s="9">
        <f>H163/C163</f>
        <v>0.35553036029226504</v>
      </c>
      <c r="L163" s="9">
        <f>I163/C163+$F$256</f>
        <v>1.6633299374500206</v>
      </c>
      <c r="M163" s="9">
        <f>((J163)*(C163))*10^-6</f>
        <v>1.066097896338573E-7</v>
      </c>
      <c r="N163" s="2">
        <v>4.5999999999999996</v>
      </c>
      <c r="O163" s="2" t="s">
        <v>140</v>
      </c>
    </row>
    <row r="164" spans="1:15">
      <c r="A164" s="2" t="s">
        <v>164</v>
      </c>
      <c r="B164" s="2">
        <v>0.4</v>
      </c>
      <c r="C164" s="9">
        <f>($B164)^2/$B$1</f>
        <v>1.6000000000000003E-3</v>
      </c>
      <c r="D164" s="2">
        <f t="shared" si="50"/>
        <v>2.8222000000000001E-2</v>
      </c>
      <c r="E164" s="2">
        <f t="shared" si="51"/>
        <v>2.8496E-2</v>
      </c>
      <c r="F164" s="2">
        <v>0.19</v>
      </c>
      <c r="G164" s="2">
        <v>0.16</v>
      </c>
      <c r="H164" s="9">
        <f>(D164*G164)/3</f>
        <v>1.5051733333333334E-3</v>
      </c>
      <c r="I164" s="9">
        <f>(E164*G164)/3</f>
        <v>1.5197866666666667E-3</v>
      </c>
      <c r="J164" s="9">
        <f>(F164*B$2)*G164*3</f>
        <v>28.65132500448</v>
      </c>
      <c r="K164" s="9">
        <f>H164/C164</f>
        <v>0.9407333333333332</v>
      </c>
      <c r="L164" s="9">
        <f>I164/C164+$F$255</f>
        <v>2.2831999999999999</v>
      </c>
      <c r="M164" s="9">
        <f>((J164)*(C164))*10^-6</f>
        <v>4.5842120007168009E-8</v>
      </c>
      <c r="N164" s="2">
        <v>4.5</v>
      </c>
      <c r="O164" s="2" t="s">
        <v>142</v>
      </c>
    </row>
    <row r="165" spans="1:15">
      <c r="A165" s="2" t="s">
        <v>163</v>
      </c>
      <c r="B165" s="2">
        <v>0.4</v>
      </c>
      <c r="C165" s="9">
        <f>($B165)^2/$B$1</f>
        <v>1.6000000000000003E-3</v>
      </c>
      <c r="D165" s="2">
        <f t="shared" si="50"/>
        <v>2.8222000000000001E-2</v>
      </c>
      <c r="E165" s="2">
        <f t="shared" si="51"/>
        <v>2.8496E-2</v>
      </c>
      <c r="F165" s="2">
        <v>0.19</v>
      </c>
      <c r="G165" s="2">
        <v>0.16</v>
      </c>
      <c r="H165" s="9">
        <f>(D165*G165)/3</f>
        <v>1.5051733333333334E-3</v>
      </c>
      <c r="I165" s="9">
        <f>(E165*G165)/3</f>
        <v>1.5197866666666667E-3</v>
      </c>
      <c r="J165" s="9">
        <f>(F165*B$2)*G165*3</f>
        <v>28.65132500448</v>
      </c>
      <c r="K165" s="9">
        <f>H165/C165</f>
        <v>0.9407333333333332</v>
      </c>
      <c r="L165" s="9">
        <f>I165/C165+$F$255</f>
        <v>2.2831999999999999</v>
      </c>
      <c r="M165" s="9">
        <f>((J165)*(C165))*10^-6</f>
        <v>4.5842120007168009E-8</v>
      </c>
      <c r="N165" s="2">
        <v>4.5</v>
      </c>
      <c r="O165" s="2" t="s">
        <v>142</v>
      </c>
    </row>
    <row r="166" spans="1:15">
      <c r="A166" s="2" t="s">
        <v>162</v>
      </c>
      <c r="B166" s="2">
        <v>0.4</v>
      </c>
      <c r="C166" s="9">
        <f t="shared" ref="C166" si="52">($B166)^2/$B$1</f>
        <v>1.6000000000000003E-3</v>
      </c>
      <c r="D166" s="2">
        <f t="shared" si="50"/>
        <v>2.8222000000000001E-2</v>
      </c>
      <c r="E166" s="2">
        <f t="shared" si="51"/>
        <v>2.8496E-2</v>
      </c>
      <c r="F166" s="2">
        <v>0.19</v>
      </c>
      <c r="G166" s="2">
        <v>0.16</v>
      </c>
      <c r="H166" s="9">
        <f t="shared" ref="H166" si="53">(D166*G166)/3</f>
        <v>1.5051733333333334E-3</v>
      </c>
      <c r="I166" s="9">
        <f t="shared" ref="I166" si="54">(E166*G166)/3</f>
        <v>1.5197866666666667E-3</v>
      </c>
      <c r="J166" s="9">
        <f t="shared" ref="J166" si="55">(F166*B$2)*G166*3</f>
        <v>28.65132500448</v>
      </c>
      <c r="K166" s="9">
        <f t="shared" ref="K166" si="56">H166/C166</f>
        <v>0.9407333333333332</v>
      </c>
      <c r="L166" s="9">
        <f>I166/C166+$F$255</f>
        <v>2.2831999999999999</v>
      </c>
      <c r="M166" s="9">
        <f t="shared" ref="M166" si="57">((J166)*(C166))*10^-6</f>
        <v>4.5842120007168009E-8</v>
      </c>
      <c r="N166" s="2">
        <v>4.5</v>
      </c>
      <c r="O166" s="2" t="s">
        <v>142</v>
      </c>
    </row>
    <row r="167" spans="1:15">
      <c r="A167" s="2" t="s">
        <v>159</v>
      </c>
      <c r="B167" s="2">
        <v>0.63</v>
      </c>
      <c r="C167" s="9">
        <f>($B167)^2/$B$1</f>
        <v>3.9690000000000003E-3</v>
      </c>
      <c r="D167" s="2">
        <f t="shared" si="50"/>
        <v>2.8222000000000001E-2</v>
      </c>
      <c r="E167" s="2">
        <f t="shared" si="51"/>
        <v>2.8496E-2</v>
      </c>
      <c r="F167" s="2">
        <v>0.19</v>
      </c>
      <c r="G167" s="2">
        <v>0.15</v>
      </c>
      <c r="H167" s="9">
        <f>(D167*G167)/3</f>
        <v>1.4111E-3</v>
      </c>
      <c r="I167" s="9">
        <f>(E167*G167)/3</f>
        <v>1.4248000000000002E-3</v>
      </c>
      <c r="J167" s="9">
        <f>(F167*B$2)*G167*3</f>
        <v>26.860617191699998</v>
      </c>
      <c r="K167" s="9">
        <f>H167/C167</f>
        <v>0.35553036029226504</v>
      </c>
      <c r="L167" s="9">
        <f>I167/C167+$F$256</f>
        <v>1.6633299374500206</v>
      </c>
      <c r="M167" s="9">
        <f>((J167)*(C167))*10^-6</f>
        <v>1.066097896338573E-7</v>
      </c>
      <c r="N167" s="2">
        <v>4.5999999999999996</v>
      </c>
      <c r="O167" s="2" t="s">
        <v>140</v>
      </c>
    </row>
    <row r="168" spans="1:15" ht="12.75">
      <c r="A168" s="2" t="s">
        <v>161</v>
      </c>
      <c r="B168" s="2">
        <v>0.63</v>
      </c>
      <c r="C168" s="9">
        <f>($B168)^2/$B$1</f>
        <v>3.9690000000000003E-3</v>
      </c>
      <c r="D168" s="2">
        <f t="shared" si="50"/>
        <v>2.8222000000000001E-2</v>
      </c>
      <c r="E168" s="2">
        <f t="shared" si="51"/>
        <v>2.8496E-2</v>
      </c>
      <c r="F168" s="2">
        <v>0.19</v>
      </c>
      <c r="G168" s="2">
        <v>0.15</v>
      </c>
      <c r="H168" s="9">
        <f>(D168*G168)/3</f>
        <v>1.4111E-3</v>
      </c>
      <c r="I168" s="9">
        <f>(E168*G168)/3</f>
        <v>1.4248000000000002E-3</v>
      </c>
      <c r="J168" s="9">
        <f>(F168*B$2)*G168*3</f>
        <v>26.860617191699998</v>
      </c>
      <c r="K168" s="9">
        <f>H168/C168</f>
        <v>0.35553036029226504</v>
      </c>
      <c r="L168" s="9">
        <f>I168/C168+$F$256</f>
        <v>1.6633299374500206</v>
      </c>
      <c r="M168" s="9">
        <f>((J168)*(C168))*10^-6</f>
        <v>1.066097896338573E-7</v>
      </c>
      <c r="N168" s="2">
        <v>4.5999999999999996</v>
      </c>
      <c r="O168" s="2" t="s">
        <v>140</v>
      </c>
    </row>
    <row r="169" spans="1:15" ht="12.75">
      <c r="A169" s="2" t="s">
        <v>160</v>
      </c>
      <c r="B169" s="2">
        <v>0.63</v>
      </c>
      <c r="C169" s="9">
        <f>($B169)^2/$B$1</f>
        <v>3.9690000000000003E-3</v>
      </c>
      <c r="D169" s="2">
        <f t="shared" si="50"/>
        <v>2.8222000000000001E-2</v>
      </c>
      <c r="E169" s="2">
        <f t="shared" si="51"/>
        <v>2.8496E-2</v>
      </c>
      <c r="F169" s="2">
        <v>0.19</v>
      </c>
      <c r="G169" s="2">
        <v>0.15</v>
      </c>
      <c r="H169" s="9">
        <f>(D169*G169)/3</f>
        <v>1.4111E-3</v>
      </c>
      <c r="I169" s="9">
        <f>(E169*G169)/3</f>
        <v>1.4248000000000002E-3</v>
      </c>
      <c r="J169" s="9">
        <f>(F169*B$2)*G169*3</f>
        <v>26.860617191699998</v>
      </c>
      <c r="K169" s="9">
        <f>H169/C169</f>
        <v>0.35553036029226504</v>
      </c>
      <c r="L169" s="9">
        <f>I169/C169+$F$256</f>
        <v>1.6633299374500206</v>
      </c>
      <c r="M169" s="9">
        <f>((J169)*(C169))*10^-6</f>
        <v>1.066097896338573E-7</v>
      </c>
      <c r="N169" s="2">
        <v>4.5999999999999996</v>
      </c>
      <c r="O169" s="2" t="s">
        <v>140</v>
      </c>
    </row>
    <row r="170" spans="1:15">
      <c r="A170" s="25" t="s">
        <v>166</v>
      </c>
    </row>
    <row r="171" spans="1:15">
      <c r="A171" s="26" t="s">
        <v>167</v>
      </c>
    </row>
    <row r="172" spans="1:15">
      <c r="A172" s="2" t="s">
        <v>174</v>
      </c>
      <c r="B172" s="2">
        <v>0.4</v>
      </c>
      <c r="C172" s="9">
        <f>($B172)^2/$B$1</f>
        <v>1.6000000000000003E-3</v>
      </c>
      <c r="D172" s="2">
        <f t="shared" ref="D172:D178" si="58">0.206*0.137</f>
        <v>2.8222000000000001E-2</v>
      </c>
      <c r="E172" s="2">
        <f t="shared" ref="E172:E178" si="59">0.208*0.137</f>
        <v>2.8496E-2</v>
      </c>
      <c r="F172" s="2">
        <v>0.19</v>
      </c>
      <c r="G172" s="2">
        <v>0.16</v>
      </c>
      <c r="H172" s="9">
        <f>(D172*G172)/3</f>
        <v>1.5051733333333334E-3</v>
      </c>
      <c r="I172" s="9">
        <f>(E172*G172)/3</f>
        <v>1.5197866666666667E-3</v>
      </c>
      <c r="J172" s="9">
        <f>(F172*B$2)*G172*3</f>
        <v>28.65132500448</v>
      </c>
      <c r="K172" s="9">
        <f>H172/C172</f>
        <v>0.9407333333333332</v>
      </c>
      <c r="L172" s="9">
        <f>I172/C172+$F$255</f>
        <v>2.2831999999999999</v>
      </c>
      <c r="M172" s="9">
        <f>((J172)*(C172))*10^-6</f>
        <v>4.5842120007168009E-8</v>
      </c>
      <c r="N172" s="2">
        <v>4.5</v>
      </c>
      <c r="O172" s="2" t="s">
        <v>142</v>
      </c>
    </row>
    <row r="173" spans="1:15">
      <c r="A173" s="2" t="s">
        <v>173</v>
      </c>
      <c r="B173" s="2">
        <v>0.4</v>
      </c>
      <c r="C173" s="9">
        <f>($B173)^2/$B$1</f>
        <v>1.6000000000000003E-3</v>
      </c>
      <c r="D173" s="2">
        <f t="shared" si="58"/>
        <v>2.8222000000000001E-2</v>
      </c>
      <c r="E173" s="2">
        <f t="shared" si="59"/>
        <v>2.8496E-2</v>
      </c>
      <c r="F173" s="2">
        <v>0.19</v>
      </c>
      <c r="G173" s="2">
        <v>0.16</v>
      </c>
      <c r="H173" s="9">
        <f>(D173*G173)/3</f>
        <v>1.5051733333333334E-3</v>
      </c>
      <c r="I173" s="9">
        <f>(E173*G173)/3</f>
        <v>1.5197866666666667E-3</v>
      </c>
      <c r="J173" s="9">
        <f>(F173*B$2)*G173*3</f>
        <v>28.65132500448</v>
      </c>
      <c r="K173" s="9">
        <f>H173/C173</f>
        <v>0.9407333333333332</v>
      </c>
      <c r="L173" s="9">
        <f>I173/C173+$F$255</f>
        <v>2.2831999999999999</v>
      </c>
      <c r="M173" s="9">
        <f>((J173)*(C173))*10^-6</f>
        <v>4.5842120007168009E-8</v>
      </c>
      <c r="N173" s="2">
        <v>4.5</v>
      </c>
      <c r="O173" s="2" t="s">
        <v>142</v>
      </c>
    </row>
    <row r="174" spans="1:15">
      <c r="A174" s="2" t="s">
        <v>172</v>
      </c>
      <c r="B174" s="2">
        <v>0.4</v>
      </c>
      <c r="C174" s="9">
        <f>($B174)^2/$B$1</f>
        <v>1.6000000000000003E-3</v>
      </c>
      <c r="D174" s="2">
        <f t="shared" si="58"/>
        <v>2.8222000000000001E-2</v>
      </c>
      <c r="E174" s="2">
        <f t="shared" si="59"/>
        <v>2.8496E-2</v>
      </c>
      <c r="F174" s="2">
        <v>0.19</v>
      </c>
      <c r="G174" s="2">
        <v>0.16</v>
      </c>
      <c r="H174" s="9">
        <f>(D174*G174)/3</f>
        <v>1.5051733333333334E-3</v>
      </c>
      <c r="I174" s="9">
        <f>(E174*G174)/3</f>
        <v>1.5197866666666667E-3</v>
      </c>
      <c r="J174" s="9">
        <f>(F174*B$2)*G174*3</f>
        <v>28.65132500448</v>
      </c>
      <c r="K174" s="9">
        <f>H174/C174</f>
        <v>0.9407333333333332</v>
      </c>
      <c r="L174" s="9">
        <f>I174/C174+$F$255</f>
        <v>2.2831999999999999</v>
      </c>
      <c r="M174" s="9">
        <f>((J174)*(C174))*10^-6</f>
        <v>4.5842120007168009E-8</v>
      </c>
      <c r="N174" s="2">
        <v>4.5</v>
      </c>
      <c r="O174" s="2" t="s">
        <v>142</v>
      </c>
    </row>
    <row r="175" spans="1:15">
      <c r="A175" s="2" t="s">
        <v>171</v>
      </c>
      <c r="B175" s="2">
        <v>0.63</v>
      </c>
      <c r="C175" s="9">
        <f t="shared" ref="C175" si="60">($B175)^2/$B$1</f>
        <v>3.9690000000000003E-3</v>
      </c>
      <c r="D175" s="2">
        <f t="shared" si="58"/>
        <v>2.8222000000000001E-2</v>
      </c>
      <c r="E175" s="2">
        <f t="shared" si="59"/>
        <v>2.8496E-2</v>
      </c>
      <c r="F175" s="2">
        <v>0.19</v>
      </c>
      <c r="G175" s="2">
        <v>0.15</v>
      </c>
      <c r="H175" s="9">
        <f t="shared" ref="H175" si="61">(D175*G175)/3</f>
        <v>1.4111E-3</v>
      </c>
      <c r="I175" s="9">
        <f t="shared" ref="I175" si="62">(E175*G175)/3</f>
        <v>1.4248000000000002E-3</v>
      </c>
      <c r="J175" s="9">
        <f t="shared" ref="J175" si="63">(F175*B$2)*G175*3</f>
        <v>26.860617191699998</v>
      </c>
      <c r="K175" s="9">
        <f t="shared" ref="K175" si="64">H175/C175</f>
        <v>0.35553036029226504</v>
      </c>
      <c r="L175" s="9">
        <f>I175/C175+$F$256</f>
        <v>1.6633299374500206</v>
      </c>
      <c r="M175" s="9">
        <f t="shared" ref="M175" si="65">((J175)*(C175))*10^-6</f>
        <v>1.066097896338573E-7</v>
      </c>
      <c r="N175" s="2">
        <v>4.5999999999999996</v>
      </c>
      <c r="O175" s="2" t="s">
        <v>140</v>
      </c>
    </row>
    <row r="176" spans="1:15">
      <c r="A176" s="2" t="s">
        <v>170</v>
      </c>
      <c r="B176" s="2">
        <v>0.63</v>
      </c>
      <c r="C176" s="9">
        <f>($B176)^2/$B$1</f>
        <v>3.9690000000000003E-3</v>
      </c>
      <c r="D176" s="2">
        <f t="shared" si="58"/>
        <v>2.8222000000000001E-2</v>
      </c>
      <c r="E176" s="2">
        <f t="shared" si="59"/>
        <v>2.8496E-2</v>
      </c>
      <c r="F176" s="2">
        <v>0.19</v>
      </c>
      <c r="G176" s="2">
        <v>0.15</v>
      </c>
      <c r="H176" s="9">
        <f>(D176*G176)/3</f>
        <v>1.4111E-3</v>
      </c>
      <c r="I176" s="9">
        <f>(E176*G176)/3</f>
        <v>1.4248000000000002E-3</v>
      </c>
      <c r="J176" s="9">
        <f>(F176*B$2)*G176*3</f>
        <v>26.860617191699998</v>
      </c>
      <c r="K176" s="9">
        <f>H176/C176</f>
        <v>0.35553036029226504</v>
      </c>
      <c r="L176" s="9">
        <f>I176/C176+$F$256</f>
        <v>1.6633299374500206</v>
      </c>
      <c r="M176" s="9">
        <f>((J176)*(C176))*10^-6</f>
        <v>1.066097896338573E-7</v>
      </c>
      <c r="N176" s="2">
        <v>4.5999999999999996</v>
      </c>
      <c r="O176" s="2" t="s">
        <v>140</v>
      </c>
    </row>
    <row r="177" spans="1:15" ht="12.75">
      <c r="A177" s="2" t="s">
        <v>169</v>
      </c>
      <c r="B177" s="2">
        <v>0.63</v>
      </c>
      <c r="C177" s="9">
        <f>($B177)^2/$B$1</f>
        <v>3.9690000000000003E-3</v>
      </c>
      <c r="D177" s="2">
        <f t="shared" si="58"/>
        <v>2.8222000000000001E-2</v>
      </c>
      <c r="E177" s="2">
        <f t="shared" si="59"/>
        <v>2.8496E-2</v>
      </c>
      <c r="F177" s="2">
        <v>0.19</v>
      </c>
      <c r="G177" s="2">
        <v>0.15</v>
      </c>
      <c r="H177" s="9">
        <f>(D177*G177)/3</f>
        <v>1.4111E-3</v>
      </c>
      <c r="I177" s="9">
        <f>(E177*G177)/3</f>
        <v>1.4248000000000002E-3</v>
      </c>
      <c r="J177" s="9">
        <f>(F177*B$2)*G177*3</f>
        <v>26.860617191699998</v>
      </c>
      <c r="K177" s="9">
        <f>H177/C177</f>
        <v>0.35553036029226504</v>
      </c>
      <c r="L177" s="9">
        <f>I177/C177+$F$256</f>
        <v>1.6633299374500206</v>
      </c>
      <c r="M177" s="9">
        <f>((J177)*(C177))*10^-6</f>
        <v>1.066097896338573E-7</v>
      </c>
      <c r="N177" s="2">
        <v>4.5999999999999996</v>
      </c>
      <c r="O177" s="2" t="s">
        <v>140</v>
      </c>
    </row>
    <row r="178" spans="1:15" ht="12.75">
      <c r="A178" s="2" t="s">
        <v>168</v>
      </c>
      <c r="B178" s="2">
        <v>0.63</v>
      </c>
      <c r="C178" s="9">
        <f>($B178)^2/$B$1</f>
        <v>3.9690000000000003E-3</v>
      </c>
      <c r="D178" s="2">
        <f t="shared" si="58"/>
        <v>2.8222000000000001E-2</v>
      </c>
      <c r="E178" s="2">
        <f t="shared" si="59"/>
        <v>2.8496E-2</v>
      </c>
      <c r="F178" s="2">
        <v>0.19</v>
      </c>
      <c r="G178" s="2">
        <v>0.15</v>
      </c>
      <c r="H178" s="9">
        <f>(D178*G178)/3</f>
        <v>1.4111E-3</v>
      </c>
      <c r="I178" s="9">
        <f>(E178*G178)/3</f>
        <v>1.4248000000000002E-3</v>
      </c>
      <c r="J178" s="9">
        <f>(F178*B$2)*G178*3</f>
        <v>26.860617191699998</v>
      </c>
      <c r="K178" s="9">
        <f>H178/C178</f>
        <v>0.35553036029226504</v>
      </c>
      <c r="L178" s="9">
        <f>I178/C178+$F$256</f>
        <v>1.6633299374500206</v>
      </c>
      <c r="M178" s="9">
        <f>((J178)*(C178))*10^-6</f>
        <v>1.066097896338573E-7</v>
      </c>
      <c r="N178" s="2">
        <v>4.5999999999999996</v>
      </c>
      <c r="O178" s="2" t="s">
        <v>140</v>
      </c>
    </row>
    <row r="179" spans="1:15">
      <c r="A179" s="26" t="s">
        <v>175</v>
      </c>
    </row>
    <row r="180" spans="1:15">
      <c r="A180" s="2" t="s">
        <v>187</v>
      </c>
      <c r="B180" s="2">
        <v>0.4</v>
      </c>
      <c r="C180" s="9">
        <f>($B180)^2/$B$1</f>
        <v>1.6000000000000003E-3</v>
      </c>
      <c r="D180" s="2">
        <f t="shared" ref="D180:D190" si="66">0.206*0.137</f>
        <v>2.8222000000000001E-2</v>
      </c>
      <c r="E180" s="2">
        <f t="shared" ref="E180:E190" si="67">0.208*0.137</f>
        <v>2.8496E-2</v>
      </c>
      <c r="F180" s="2">
        <v>0.19</v>
      </c>
      <c r="G180" s="2">
        <v>0.16</v>
      </c>
      <c r="H180" s="9">
        <f>(D180*G180)/3</f>
        <v>1.5051733333333334E-3</v>
      </c>
      <c r="I180" s="9">
        <f>(E180*G180)/3</f>
        <v>1.5197866666666667E-3</v>
      </c>
      <c r="J180" s="9">
        <f>(F180*B$2)*G180*3</f>
        <v>28.65132500448</v>
      </c>
      <c r="K180" s="9">
        <f>H180/C180</f>
        <v>0.9407333333333332</v>
      </c>
      <c r="L180" s="9">
        <f>I180/C180+$F$257</f>
        <v>3.3498666666666668</v>
      </c>
      <c r="M180" s="9">
        <f>((J180)*(C180))*10^-6</f>
        <v>4.5842120007168009E-8</v>
      </c>
      <c r="N180" s="2">
        <v>2.5</v>
      </c>
      <c r="O180" s="2" t="s">
        <v>179</v>
      </c>
    </row>
    <row r="181" spans="1:15">
      <c r="A181" s="2" t="s">
        <v>185</v>
      </c>
      <c r="B181" s="2">
        <v>0.4</v>
      </c>
      <c r="C181" s="9">
        <f>($B181)^2/$B$1</f>
        <v>1.6000000000000003E-3</v>
      </c>
      <c r="D181" s="2">
        <f t="shared" si="66"/>
        <v>2.8222000000000001E-2</v>
      </c>
      <c r="E181" s="2">
        <f t="shared" si="67"/>
        <v>2.8496E-2</v>
      </c>
      <c r="F181" s="2">
        <v>0.19</v>
      </c>
      <c r="G181" s="2">
        <v>0.16</v>
      </c>
      <c r="H181" s="9">
        <f>(D181*G181)/3</f>
        <v>1.5051733333333334E-3</v>
      </c>
      <c r="I181" s="9">
        <f>(E181*G181)/3</f>
        <v>1.5197866666666667E-3</v>
      </c>
      <c r="J181" s="9">
        <f>(F181*B$2)*G181*3</f>
        <v>28.65132500448</v>
      </c>
      <c r="K181" s="9">
        <f>H181/C181</f>
        <v>0.9407333333333332</v>
      </c>
      <c r="L181" s="9">
        <f>I181/C181+$F$257</f>
        <v>3.3498666666666668</v>
      </c>
      <c r="M181" s="9">
        <f>((J181)*(C181))*10^-6</f>
        <v>4.5842120007168009E-8</v>
      </c>
      <c r="N181" s="2">
        <v>2.5</v>
      </c>
      <c r="O181" s="2" t="s">
        <v>179</v>
      </c>
    </row>
    <row r="182" spans="1:15">
      <c r="A182" s="2" t="s">
        <v>183</v>
      </c>
      <c r="B182" s="2">
        <v>0.4</v>
      </c>
      <c r="C182" s="9">
        <f>($B182)^2/$B$1</f>
        <v>1.6000000000000003E-3</v>
      </c>
      <c r="D182" s="2">
        <f t="shared" si="66"/>
        <v>2.8222000000000001E-2</v>
      </c>
      <c r="E182" s="2">
        <f t="shared" si="67"/>
        <v>2.8496E-2</v>
      </c>
      <c r="F182" s="2">
        <v>0.19</v>
      </c>
      <c r="G182" s="2">
        <v>0.16</v>
      </c>
      <c r="H182" s="9">
        <f>(D182*G182)/3</f>
        <v>1.5051733333333334E-3</v>
      </c>
      <c r="I182" s="9">
        <f>(E182*G182)/3</f>
        <v>1.5197866666666667E-3</v>
      </c>
      <c r="J182" s="9">
        <f>(F182*B$2)*G182*3</f>
        <v>28.65132500448</v>
      </c>
      <c r="K182" s="9">
        <f>H182/C182</f>
        <v>0.9407333333333332</v>
      </c>
      <c r="L182" s="9">
        <f>I182/C182+$F$257</f>
        <v>3.3498666666666668</v>
      </c>
      <c r="M182" s="9">
        <f>((J182)*(C182))*10^-6</f>
        <v>4.5842120007168009E-8</v>
      </c>
      <c r="N182" s="2">
        <v>2.5</v>
      </c>
      <c r="O182" s="2" t="s">
        <v>179</v>
      </c>
    </row>
    <row r="183" spans="1:15">
      <c r="A183" s="2" t="s">
        <v>181</v>
      </c>
      <c r="B183" s="2">
        <v>0.4</v>
      </c>
      <c r="C183" s="9">
        <f>($B183)^2/$B$1</f>
        <v>1.6000000000000003E-3</v>
      </c>
      <c r="D183" s="2">
        <f t="shared" si="66"/>
        <v>2.8222000000000001E-2</v>
      </c>
      <c r="E183" s="2">
        <f t="shared" si="67"/>
        <v>2.8496E-2</v>
      </c>
      <c r="F183" s="2">
        <v>0.19</v>
      </c>
      <c r="G183" s="2">
        <v>0.16</v>
      </c>
      <c r="H183" s="9">
        <f t="shared" ref="H183" si="68">(D183*G183)/3</f>
        <v>1.5051733333333334E-3</v>
      </c>
      <c r="I183" s="9">
        <f t="shared" ref="I183" si="69">(E183*G183)/3</f>
        <v>1.5197866666666667E-3</v>
      </c>
      <c r="J183" s="9">
        <f>(F183*B$2)*G183*3</f>
        <v>28.65132500448</v>
      </c>
      <c r="K183" s="9">
        <f t="shared" ref="K183" si="70">H183/C183</f>
        <v>0.9407333333333332</v>
      </c>
      <c r="L183" s="9">
        <f>I183/C183+$F$257</f>
        <v>3.3498666666666668</v>
      </c>
      <c r="M183" s="9">
        <f t="shared" ref="M183" si="71">((J183)*(C183))*10^-6</f>
        <v>4.5842120007168009E-8</v>
      </c>
      <c r="N183" s="2">
        <v>2.5</v>
      </c>
      <c r="O183" s="2" t="s">
        <v>179</v>
      </c>
    </row>
    <row r="184" spans="1:15" ht="12.75">
      <c r="A184" s="2" t="s">
        <v>186</v>
      </c>
      <c r="B184" s="2">
        <v>0.4</v>
      </c>
      <c r="C184" s="9">
        <f>($B184)^2/$B$1</f>
        <v>1.6000000000000003E-3</v>
      </c>
      <c r="D184" s="2">
        <f t="shared" si="66"/>
        <v>2.8222000000000001E-2</v>
      </c>
      <c r="E184" s="2">
        <f t="shared" si="67"/>
        <v>2.8496E-2</v>
      </c>
      <c r="F184" s="2">
        <v>0.19</v>
      </c>
      <c r="G184" s="2">
        <v>0.16</v>
      </c>
      <c r="H184" s="9">
        <f>(D184*G184)/3</f>
        <v>1.5051733333333334E-3</v>
      </c>
      <c r="I184" s="9">
        <f>(E184*G184)/3</f>
        <v>1.5197866666666667E-3</v>
      </c>
      <c r="J184" s="9">
        <f>(F184*B$2)*G184*3</f>
        <v>28.65132500448</v>
      </c>
      <c r="K184" s="9">
        <f>H184/C184</f>
        <v>0.9407333333333332</v>
      </c>
      <c r="L184" s="9">
        <f>I184/C184+$F$257</f>
        <v>3.3498666666666668</v>
      </c>
      <c r="M184" s="9">
        <f>((J184)*(C184))*10^-6</f>
        <v>4.5842120007168009E-8</v>
      </c>
      <c r="N184" s="2">
        <v>2.5</v>
      </c>
      <c r="O184" s="2" t="s">
        <v>179</v>
      </c>
    </row>
    <row r="185" spans="1:15" ht="12.75">
      <c r="A185" s="2" t="s">
        <v>184</v>
      </c>
      <c r="B185" s="2">
        <v>0.4</v>
      </c>
      <c r="C185" s="9">
        <f>($B185)^2/$B$1</f>
        <v>1.6000000000000003E-3</v>
      </c>
      <c r="D185" s="2">
        <f t="shared" si="66"/>
        <v>2.8222000000000001E-2</v>
      </c>
      <c r="E185" s="2">
        <f t="shared" si="67"/>
        <v>2.8496E-2</v>
      </c>
      <c r="F185" s="2">
        <v>0.19</v>
      </c>
      <c r="G185" s="2">
        <v>0.16</v>
      </c>
      <c r="H185" s="9">
        <f>(D185*G185)/3</f>
        <v>1.5051733333333334E-3</v>
      </c>
      <c r="I185" s="9">
        <f>(E185*G185)/3</f>
        <v>1.5197866666666667E-3</v>
      </c>
      <c r="J185" s="9">
        <f>(F185*B$2)*G185*3</f>
        <v>28.65132500448</v>
      </c>
      <c r="K185" s="9">
        <f>H185/C185</f>
        <v>0.9407333333333332</v>
      </c>
      <c r="L185" s="9">
        <f>I185/C185+$F$257</f>
        <v>3.3498666666666668</v>
      </c>
      <c r="M185" s="9">
        <f>((J185)*(C185))*10^-6</f>
        <v>4.5842120007168009E-8</v>
      </c>
      <c r="N185" s="2">
        <v>2.5</v>
      </c>
      <c r="O185" s="2" t="s">
        <v>179</v>
      </c>
    </row>
    <row r="186" spans="1:15" ht="12.75">
      <c r="A186" s="2" t="s">
        <v>182</v>
      </c>
      <c r="B186" s="2">
        <v>0.4</v>
      </c>
      <c r="C186" s="9">
        <f>($B186)^2/$B$1</f>
        <v>1.6000000000000003E-3</v>
      </c>
      <c r="D186" s="2">
        <f t="shared" si="66"/>
        <v>2.8222000000000001E-2</v>
      </c>
      <c r="E186" s="2">
        <f t="shared" si="67"/>
        <v>2.8496E-2</v>
      </c>
      <c r="F186" s="2">
        <v>0.19</v>
      </c>
      <c r="G186" s="2">
        <v>0.16</v>
      </c>
      <c r="H186" s="9">
        <f>(D186*G186)/3</f>
        <v>1.5051733333333334E-3</v>
      </c>
      <c r="I186" s="9">
        <f>(E186*G186)/3</f>
        <v>1.5197866666666667E-3</v>
      </c>
      <c r="J186" s="9">
        <f>(F186*B$2)*G186*3</f>
        <v>28.65132500448</v>
      </c>
      <c r="K186" s="9">
        <f>H186/C186</f>
        <v>0.9407333333333332</v>
      </c>
      <c r="L186" s="9">
        <f>I186/C186+$F$257</f>
        <v>3.3498666666666668</v>
      </c>
      <c r="M186" s="9">
        <f>((J186)*(C186))*10^-6</f>
        <v>4.5842120007168009E-8</v>
      </c>
      <c r="N186" s="2">
        <v>2.5</v>
      </c>
      <c r="O186" s="2" t="s">
        <v>179</v>
      </c>
    </row>
    <row r="187" spans="1:15" ht="12.75">
      <c r="A187" s="2" t="s">
        <v>180</v>
      </c>
      <c r="B187" s="2">
        <v>0.4</v>
      </c>
      <c r="C187" s="9">
        <f>($B187)^2/$B$1</f>
        <v>1.6000000000000003E-3</v>
      </c>
      <c r="D187" s="2">
        <f t="shared" si="66"/>
        <v>2.8222000000000001E-2</v>
      </c>
      <c r="E187" s="2">
        <f t="shared" si="67"/>
        <v>2.8496E-2</v>
      </c>
      <c r="F187" s="2">
        <v>0.19</v>
      </c>
      <c r="G187" s="2">
        <v>0.16</v>
      </c>
      <c r="H187" s="9">
        <f>(D187*G187)/3</f>
        <v>1.5051733333333334E-3</v>
      </c>
      <c r="I187" s="9">
        <f>(E187*G187)/3</f>
        <v>1.5197866666666667E-3</v>
      </c>
      <c r="J187" s="9">
        <f>(F187*B$2)*G187*3</f>
        <v>28.65132500448</v>
      </c>
      <c r="K187" s="9">
        <f>H187/C187</f>
        <v>0.9407333333333332</v>
      </c>
      <c r="L187" s="9">
        <f>I187/C187+$F$257</f>
        <v>3.3498666666666668</v>
      </c>
      <c r="M187" s="9">
        <f>((J187)*(C187))*10^-6</f>
        <v>4.5842120007168009E-8</v>
      </c>
      <c r="N187" s="2">
        <v>2.5</v>
      </c>
      <c r="O187" s="2" t="s">
        <v>179</v>
      </c>
    </row>
    <row r="188" spans="1:15" ht="12.75">
      <c r="A188" s="2" t="s">
        <v>178</v>
      </c>
      <c r="B188" s="2">
        <v>0.4</v>
      </c>
      <c r="C188" s="9">
        <f>($B188)^2/$B$1</f>
        <v>1.6000000000000003E-3</v>
      </c>
      <c r="D188" s="2">
        <f t="shared" si="66"/>
        <v>2.8222000000000001E-2</v>
      </c>
      <c r="E188" s="2">
        <f t="shared" si="67"/>
        <v>2.8496E-2</v>
      </c>
      <c r="F188" s="2">
        <v>0.19</v>
      </c>
      <c r="G188" s="2">
        <v>0.16</v>
      </c>
      <c r="H188" s="9">
        <f>(D188*G188)/3</f>
        <v>1.5051733333333334E-3</v>
      </c>
      <c r="I188" s="9">
        <f>(E188*G188)/3</f>
        <v>1.5197866666666667E-3</v>
      </c>
      <c r="J188" s="9">
        <f>(F188*B$2)*G188*3</f>
        <v>28.65132500448</v>
      </c>
      <c r="K188" s="9">
        <f>H188/C188</f>
        <v>0.9407333333333332</v>
      </c>
      <c r="L188" s="9">
        <f>I188/C188+$F$257</f>
        <v>3.3498666666666668</v>
      </c>
      <c r="M188" s="9">
        <f>((J188)*(C188))*10^-6</f>
        <v>4.5842120007168009E-8</v>
      </c>
      <c r="N188" s="2">
        <v>2.5</v>
      </c>
      <c r="O188" s="2" t="s">
        <v>179</v>
      </c>
    </row>
    <row r="189" spans="1:15" ht="12.75">
      <c r="A189" s="2" t="s">
        <v>177</v>
      </c>
      <c r="B189" s="2">
        <v>0.4</v>
      </c>
      <c r="C189" s="9">
        <f>($B189)^2/$B$1</f>
        <v>1.6000000000000003E-3</v>
      </c>
      <c r="D189" s="2">
        <f t="shared" si="66"/>
        <v>2.8222000000000001E-2</v>
      </c>
      <c r="E189" s="2">
        <f t="shared" si="67"/>
        <v>2.8496E-2</v>
      </c>
      <c r="F189" s="2">
        <v>0.19</v>
      </c>
      <c r="G189" s="2">
        <v>0.16</v>
      </c>
      <c r="H189" s="9">
        <f>(D189*G189)/3</f>
        <v>1.5051733333333334E-3</v>
      </c>
      <c r="I189" s="9">
        <f>(E189*G189)/3</f>
        <v>1.5197866666666667E-3</v>
      </c>
      <c r="J189" s="9">
        <f>(F189*B$2)*G189*3</f>
        <v>28.65132500448</v>
      </c>
      <c r="K189" s="9">
        <f>H189/C189</f>
        <v>0.9407333333333332</v>
      </c>
      <c r="L189" s="9">
        <f>I189/C189+$F$255</f>
        <v>2.2831999999999999</v>
      </c>
      <c r="M189" s="9">
        <f>((J189)*(C189))*10^-6</f>
        <v>4.5842120007168009E-8</v>
      </c>
      <c r="N189" s="2">
        <v>4.5</v>
      </c>
      <c r="O189" s="2" t="s">
        <v>142</v>
      </c>
    </row>
    <row r="190" spans="1:15" ht="12.75">
      <c r="A190" s="2" t="s">
        <v>176</v>
      </c>
      <c r="B190" s="2">
        <v>0.4</v>
      </c>
      <c r="C190" s="9">
        <f>($B190)^2/$B$1</f>
        <v>1.6000000000000003E-3</v>
      </c>
      <c r="D190" s="2">
        <f t="shared" si="66"/>
        <v>2.8222000000000001E-2</v>
      </c>
      <c r="E190" s="2">
        <f t="shared" si="67"/>
        <v>2.8496E-2</v>
      </c>
      <c r="F190" s="2">
        <v>0.19</v>
      </c>
      <c r="G190" s="2">
        <v>0.16</v>
      </c>
      <c r="H190" s="9">
        <f>(D190*G190)/3</f>
        <v>1.5051733333333334E-3</v>
      </c>
      <c r="I190" s="9">
        <f>(E190*G190)/3</f>
        <v>1.5197866666666667E-3</v>
      </c>
      <c r="J190" s="9">
        <f>(F190*B$2)*G190*3</f>
        <v>28.65132500448</v>
      </c>
      <c r="K190" s="9">
        <f>H190/C190</f>
        <v>0.9407333333333332</v>
      </c>
      <c r="L190" s="9">
        <f>I190/C190+$F$255</f>
        <v>2.2831999999999999</v>
      </c>
      <c r="M190" s="9">
        <f>((J190)*(C190))*10^-6</f>
        <v>4.5842120007168009E-8</v>
      </c>
      <c r="N190" s="2">
        <v>4.5</v>
      </c>
      <c r="O190" s="2" t="s">
        <v>142</v>
      </c>
    </row>
    <row r="191" spans="1:15">
      <c r="A191" s="26" t="s">
        <v>188</v>
      </c>
    </row>
    <row r="192" spans="1:15">
      <c r="A192" s="2" t="s">
        <v>195</v>
      </c>
      <c r="B192" s="2">
        <v>0.4</v>
      </c>
      <c r="C192" s="9">
        <f>($B192)^2/$B$1</f>
        <v>1.6000000000000003E-3</v>
      </c>
      <c r="D192" s="2">
        <f t="shared" ref="D192:D198" si="72">0.206*0.137</f>
        <v>2.8222000000000001E-2</v>
      </c>
      <c r="E192" s="2">
        <f t="shared" ref="E192:E198" si="73">0.208*0.137</f>
        <v>2.8496E-2</v>
      </c>
      <c r="F192" s="2">
        <v>0.19</v>
      </c>
      <c r="G192" s="2">
        <v>0.16</v>
      </c>
      <c r="H192" s="9">
        <f>(D192*G192)/3</f>
        <v>1.5051733333333334E-3</v>
      </c>
      <c r="I192" s="9">
        <f>(E192*G192)/3</f>
        <v>1.5197866666666667E-3</v>
      </c>
      <c r="J192" s="9">
        <f>(F192*B$2)*G192*3</f>
        <v>28.65132500448</v>
      </c>
      <c r="K192" s="9">
        <f>H192/C192</f>
        <v>0.9407333333333332</v>
      </c>
      <c r="L192" s="9">
        <f>I192/C192+$F$255</f>
        <v>2.2831999999999999</v>
      </c>
      <c r="M192" s="9">
        <f>((J192)*(C192))*10^-6</f>
        <v>4.5842120007168009E-8</v>
      </c>
      <c r="N192" s="2">
        <v>4.5</v>
      </c>
      <c r="O192" s="2" t="s">
        <v>142</v>
      </c>
    </row>
    <row r="193" spans="1:15">
      <c r="A193" s="2" t="s">
        <v>194</v>
      </c>
      <c r="B193" s="2">
        <v>0.4</v>
      </c>
      <c r="C193" s="9">
        <f>($B193)^2/$B$1</f>
        <v>1.6000000000000003E-3</v>
      </c>
      <c r="D193" s="2">
        <f t="shared" si="72"/>
        <v>2.8222000000000001E-2</v>
      </c>
      <c r="E193" s="2">
        <f t="shared" si="73"/>
        <v>2.8496E-2</v>
      </c>
      <c r="F193" s="2">
        <v>0.19</v>
      </c>
      <c r="G193" s="2">
        <v>0.16</v>
      </c>
      <c r="H193" s="9">
        <f>(D193*G193)/3</f>
        <v>1.5051733333333334E-3</v>
      </c>
      <c r="I193" s="9">
        <f>(E193*G193)/3</f>
        <v>1.5197866666666667E-3</v>
      </c>
      <c r="J193" s="9">
        <f>(F193*B$2)*G193*3</f>
        <v>28.65132500448</v>
      </c>
      <c r="K193" s="9">
        <f>H193/C193</f>
        <v>0.9407333333333332</v>
      </c>
      <c r="L193" s="9">
        <f>I193/C193+$F$255</f>
        <v>2.2831999999999999</v>
      </c>
      <c r="M193" s="9">
        <f>((J193)*(C193))*10^-6</f>
        <v>4.5842120007168009E-8</v>
      </c>
      <c r="N193" s="2">
        <v>4.5</v>
      </c>
      <c r="O193" s="2" t="s">
        <v>142</v>
      </c>
    </row>
    <row r="194" spans="1:15">
      <c r="A194" s="2" t="s">
        <v>193</v>
      </c>
      <c r="B194" s="2">
        <v>0.4</v>
      </c>
      <c r="C194" s="9">
        <f>($B194)^2/$B$1</f>
        <v>1.6000000000000003E-3</v>
      </c>
      <c r="D194" s="2">
        <f t="shared" si="72"/>
        <v>2.8222000000000001E-2</v>
      </c>
      <c r="E194" s="2">
        <f t="shared" si="73"/>
        <v>2.8496E-2</v>
      </c>
      <c r="F194" s="2">
        <v>0.19</v>
      </c>
      <c r="G194" s="2">
        <v>0.16</v>
      </c>
      <c r="H194" s="9">
        <f>(D194*G194)/3</f>
        <v>1.5051733333333334E-3</v>
      </c>
      <c r="I194" s="9">
        <f>(E194*G194)/3</f>
        <v>1.5197866666666667E-3</v>
      </c>
      <c r="J194" s="9">
        <f>(F194*B$2)*G194*3</f>
        <v>28.65132500448</v>
      </c>
      <c r="K194" s="9">
        <f>H194/C194</f>
        <v>0.9407333333333332</v>
      </c>
      <c r="L194" s="9">
        <f>I194/C194+$F$255</f>
        <v>2.2831999999999999</v>
      </c>
      <c r="M194" s="9">
        <f>((J194)*(C194))*10^-6</f>
        <v>4.5842120007168009E-8</v>
      </c>
      <c r="N194" s="2">
        <v>4.5</v>
      </c>
      <c r="O194" s="2" t="s">
        <v>142</v>
      </c>
    </row>
    <row r="195" spans="1:15">
      <c r="A195" s="2" t="s">
        <v>192</v>
      </c>
      <c r="B195" s="2">
        <v>0.4</v>
      </c>
      <c r="C195" s="9">
        <f t="shared" ref="C195" si="74">($B195)^2/$B$1</f>
        <v>1.6000000000000003E-3</v>
      </c>
      <c r="D195" s="2">
        <f t="shared" si="72"/>
        <v>2.8222000000000001E-2</v>
      </c>
      <c r="E195" s="2">
        <f t="shared" si="73"/>
        <v>2.8496E-2</v>
      </c>
      <c r="F195" s="2">
        <v>0.19</v>
      </c>
      <c r="G195" s="2">
        <v>0.16</v>
      </c>
      <c r="H195" s="9">
        <f t="shared" ref="H195" si="75">(D195*G195)/3</f>
        <v>1.5051733333333334E-3</v>
      </c>
      <c r="I195" s="9">
        <f t="shared" ref="I195" si="76">(E195*G195)/3</f>
        <v>1.5197866666666667E-3</v>
      </c>
      <c r="J195" s="9">
        <f t="shared" ref="J195" si="77">(F195*B$2)*G195*3</f>
        <v>28.65132500448</v>
      </c>
      <c r="K195" s="9">
        <f t="shared" ref="K195" si="78">H195/C195</f>
        <v>0.9407333333333332</v>
      </c>
      <c r="L195" s="9">
        <f>I195/C195+$F$255</f>
        <v>2.2831999999999999</v>
      </c>
      <c r="M195" s="9">
        <f t="shared" ref="M195" si="79">((J195)*(C195))*10^-6</f>
        <v>4.5842120007168009E-8</v>
      </c>
      <c r="N195" s="2">
        <v>4.5</v>
      </c>
      <c r="O195" s="2" t="s">
        <v>142</v>
      </c>
    </row>
    <row r="196" spans="1:15">
      <c r="A196" s="2" t="s">
        <v>191</v>
      </c>
      <c r="B196" s="2">
        <v>0.4</v>
      </c>
      <c r="C196" s="9">
        <f>($B196)^2/$B$1</f>
        <v>1.6000000000000003E-3</v>
      </c>
      <c r="D196" s="2">
        <f t="shared" si="72"/>
        <v>2.8222000000000001E-2</v>
      </c>
      <c r="E196" s="2">
        <f t="shared" si="73"/>
        <v>2.8496E-2</v>
      </c>
      <c r="F196" s="2">
        <v>0.19</v>
      </c>
      <c r="G196" s="2">
        <v>0.16</v>
      </c>
      <c r="H196" s="9">
        <f>(D196*G196)/3</f>
        <v>1.5051733333333334E-3</v>
      </c>
      <c r="I196" s="9">
        <f>(E196*G196)/3</f>
        <v>1.5197866666666667E-3</v>
      </c>
      <c r="J196" s="9">
        <f>(F196*B$2)*G196*3</f>
        <v>28.65132500448</v>
      </c>
      <c r="K196" s="9">
        <f>H196/C196</f>
        <v>0.9407333333333332</v>
      </c>
      <c r="L196" s="9">
        <f>I196/C196+$F$255</f>
        <v>2.2831999999999999</v>
      </c>
      <c r="M196" s="9">
        <f>((J196)*(C196))*10^-6</f>
        <v>4.5842120007168009E-8</v>
      </c>
      <c r="N196" s="2">
        <v>4.5</v>
      </c>
      <c r="O196" s="2" t="s">
        <v>142</v>
      </c>
    </row>
    <row r="197" spans="1:15" ht="12.75">
      <c r="A197" s="2" t="s">
        <v>190</v>
      </c>
      <c r="B197" s="2">
        <v>0.4</v>
      </c>
      <c r="C197" s="9">
        <f>($B197)^2/$B$1</f>
        <v>1.6000000000000003E-3</v>
      </c>
      <c r="D197" s="2">
        <f t="shared" si="72"/>
        <v>2.8222000000000001E-2</v>
      </c>
      <c r="E197" s="2">
        <f t="shared" si="73"/>
        <v>2.8496E-2</v>
      </c>
      <c r="F197" s="2">
        <v>0.19</v>
      </c>
      <c r="G197" s="2">
        <v>0.16</v>
      </c>
      <c r="H197" s="9">
        <f>(D197*G197)/3</f>
        <v>1.5051733333333334E-3</v>
      </c>
      <c r="I197" s="9">
        <f>(E197*G197)/3</f>
        <v>1.5197866666666667E-3</v>
      </c>
      <c r="J197" s="9">
        <f>(F197*B$2)*G197*3</f>
        <v>28.65132500448</v>
      </c>
      <c r="K197" s="9">
        <f>H197/C197</f>
        <v>0.9407333333333332</v>
      </c>
      <c r="L197" s="9">
        <f>I197/C197+$F$255</f>
        <v>2.2831999999999999</v>
      </c>
      <c r="M197" s="9">
        <f>((J197)*(C197))*10^-6</f>
        <v>4.5842120007168009E-8</v>
      </c>
      <c r="N197" s="2">
        <v>4.5</v>
      </c>
      <c r="O197" s="2" t="s">
        <v>142</v>
      </c>
    </row>
    <row r="198" spans="1:15" ht="12.75">
      <c r="A198" s="2" t="s">
        <v>189</v>
      </c>
      <c r="B198" s="2">
        <v>0.4</v>
      </c>
      <c r="C198" s="9">
        <f>($B198)^2/$B$1</f>
        <v>1.6000000000000003E-3</v>
      </c>
      <c r="D198" s="2">
        <f t="shared" si="72"/>
        <v>2.8222000000000001E-2</v>
      </c>
      <c r="E198" s="2">
        <f t="shared" si="73"/>
        <v>2.8496E-2</v>
      </c>
      <c r="F198" s="2">
        <v>0.19</v>
      </c>
      <c r="G198" s="2">
        <v>0.16</v>
      </c>
      <c r="H198" s="9">
        <f>(D198*G198)/3</f>
        <v>1.5051733333333334E-3</v>
      </c>
      <c r="I198" s="9">
        <f>(E198*G198)/3</f>
        <v>1.5197866666666667E-3</v>
      </c>
      <c r="J198" s="9">
        <f>(F198*B$2)*G198*3</f>
        <v>28.65132500448</v>
      </c>
      <c r="K198" s="9">
        <f>H198/C198</f>
        <v>0.9407333333333332</v>
      </c>
      <c r="L198" s="9">
        <f>I198/C198+$F$255</f>
        <v>2.2831999999999999</v>
      </c>
      <c r="M198" s="9">
        <f>((J198)*(C198))*10^-6</f>
        <v>4.5842120007168009E-8</v>
      </c>
      <c r="N198" s="2">
        <v>4.5</v>
      </c>
      <c r="O198" s="2" t="s">
        <v>142</v>
      </c>
    </row>
    <row r="199" spans="1:15">
      <c r="A199" s="25" t="s">
        <v>196</v>
      </c>
    </row>
    <row r="200" spans="1:15">
      <c r="A200" s="26" t="s">
        <v>197</v>
      </c>
    </row>
    <row r="201" spans="1:15">
      <c r="A201" s="7" t="s">
        <v>201</v>
      </c>
      <c r="B201" s="2">
        <v>0.4</v>
      </c>
      <c r="C201" s="9">
        <f>($B201)^2/$B$1</f>
        <v>1.6000000000000003E-3</v>
      </c>
      <c r="D201" s="2">
        <f t="shared" ref="D201:D204" si="80">0.206*0.137</f>
        <v>2.8222000000000001E-2</v>
      </c>
      <c r="E201" s="2">
        <f t="shared" ref="E201:E204" si="81">0.208*0.137</f>
        <v>2.8496E-2</v>
      </c>
      <c r="F201" s="2">
        <v>0.19</v>
      </c>
      <c r="G201" s="2">
        <v>0.16</v>
      </c>
      <c r="H201" s="9">
        <f>(D201*G201)/3</f>
        <v>1.5051733333333334E-3</v>
      </c>
      <c r="I201" s="9">
        <f>(E201*G201)/3</f>
        <v>1.5197866666666667E-3</v>
      </c>
      <c r="J201" s="9">
        <f>(F201*B$2)*G201*3</f>
        <v>28.65132500448</v>
      </c>
      <c r="K201" s="9">
        <f>H201/C201</f>
        <v>0.9407333333333332</v>
      </c>
      <c r="L201" s="9">
        <f>I201/C201+$F$255</f>
        <v>2.2831999999999999</v>
      </c>
      <c r="M201" s="9">
        <f>((J201)*(C201))*10^-6</f>
        <v>4.5842120007168009E-8</v>
      </c>
      <c r="N201" s="2">
        <v>4.5</v>
      </c>
      <c r="O201" s="2" t="s">
        <v>142</v>
      </c>
    </row>
    <row r="202" spans="1:15">
      <c r="A202" s="7" t="s">
        <v>200</v>
      </c>
      <c r="B202" s="2">
        <v>0.4</v>
      </c>
      <c r="C202" s="9">
        <f>($B202)^2/$B$1</f>
        <v>1.6000000000000003E-3</v>
      </c>
      <c r="D202" s="2">
        <f t="shared" si="80"/>
        <v>2.8222000000000001E-2</v>
      </c>
      <c r="E202" s="2">
        <f t="shared" si="81"/>
        <v>2.8496E-2</v>
      </c>
      <c r="F202" s="2">
        <v>0.19</v>
      </c>
      <c r="G202" s="2">
        <v>0.16</v>
      </c>
      <c r="H202" s="9">
        <f t="shared" ref="H202" si="82">(D202*G202)/3</f>
        <v>1.5051733333333334E-3</v>
      </c>
      <c r="I202" s="9">
        <f t="shared" ref="I202" si="83">(E202*G202)/3</f>
        <v>1.5197866666666667E-3</v>
      </c>
      <c r="J202" s="9">
        <f>(F202*B$2)*G202*3</f>
        <v>28.65132500448</v>
      </c>
      <c r="K202" s="9">
        <f t="shared" ref="K202" si="84">H202/C202</f>
        <v>0.9407333333333332</v>
      </c>
      <c r="L202" s="9">
        <f>I202/C202+$F$255</f>
        <v>2.2831999999999999</v>
      </c>
      <c r="M202" s="9">
        <f t="shared" ref="M202" si="85">((J202)*(C202))*10^-6</f>
        <v>4.5842120007168009E-8</v>
      </c>
      <c r="N202" s="2">
        <v>4.5</v>
      </c>
      <c r="O202" s="2" t="s">
        <v>142</v>
      </c>
    </row>
    <row r="203" spans="1:15" ht="12.75">
      <c r="A203" s="7" t="s">
        <v>199</v>
      </c>
      <c r="B203" s="2">
        <v>0.4</v>
      </c>
      <c r="C203" s="9">
        <f>($B203)^2/$B$1</f>
        <v>1.6000000000000003E-3</v>
      </c>
      <c r="D203" s="2">
        <f t="shared" si="80"/>
        <v>2.8222000000000001E-2</v>
      </c>
      <c r="E203" s="2">
        <f t="shared" si="81"/>
        <v>2.8496E-2</v>
      </c>
      <c r="F203" s="2">
        <v>0.19</v>
      </c>
      <c r="G203" s="2">
        <v>0.16</v>
      </c>
      <c r="H203" s="9">
        <f>(D203*G203)/3</f>
        <v>1.5051733333333334E-3</v>
      </c>
      <c r="I203" s="9">
        <f>(E203*G203)/3</f>
        <v>1.5197866666666667E-3</v>
      </c>
      <c r="J203" s="9">
        <f>(F203*B$2)*G203*3</f>
        <v>28.65132500448</v>
      </c>
      <c r="K203" s="9">
        <f>H203/C203</f>
        <v>0.9407333333333332</v>
      </c>
      <c r="L203" s="9">
        <f>I203/C203+$F$255</f>
        <v>2.2831999999999999</v>
      </c>
      <c r="M203" s="9">
        <f>((J203)*(C203))*10^-6</f>
        <v>4.5842120007168009E-8</v>
      </c>
      <c r="N203" s="2">
        <v>4.5</v>
      </c>
      <c r="O203" s="2" t="s">
        <v>142</v>
      </c>
    </row>
    <row r="204" spans="1:15" ht="12.75">
      <c r="A204" s="7" t="s">
        <v>198</v>
      </c>
      <c r="B204" s="2">
        <v>0.4</v>
      </c>
      <c r="C204" s="9">
        <f>($B204)^2/$B$1</f>
        <v>1.6000000000000003E-3</v>
      </c>
      <c r="D204" s="2">
        <f t="shared" si="80"/>
        <v>2.8222000000000001E-2</v>
      </c>
      <c r="E204" s="2">
        <f t="shared" si="81"/>
        <v>2.8496E-2</v>
      </c>
      <c r="F204" s="2">
        <v>0.19</v>
      </c>
      <c r="G204" s="2">
        <v>0.16</v>
      </c>
      <c r="H204" s="9">
        <f>(D204*G204)/3</f>
        <v>1.5051733333333334E-3</v>
      </c>
      <c r="I204" s="9">
        <f>(E204*G204)/3</f>
        <v>1.5197866666666667E-3</v>
      </c>
      <c r="J204" s="9">
        <f>(F204*B$2)*G204*3</f>
        <v>28.65132500448</v>
      </c>
      <c r="K204" s="9">
        <f>H204/C204</f>
        <v>0.9407333333333332</v>
      </c>
      <c r="L204" s="9">
        <f>I204/C204+$F$255</f>
        <v>2.2831999999999999</v>
      </c>
      <c r="M204" s="9">
        <f>((J204)*(C204))*10^-6</f>
        <v>4.5842120007168009E-8</v>
      </c>
      <c r="N204" s="2">
        <v>4.5</v>
      </c>
      <c r="O204" s="2" t="s">
        <v>142</v>
      </c>
    </row>
    <row r="205" spans="1:15" ht="12.75">
      <c r="A205" s="27" t="s">
        <v>202</v>
      </c>
    </row>
    <row r="206" spans="1:15">
      <c r="A206" s="2" t="s">
        <v>206</v>
      </c>
      <c r="B206" s="2">
        <v>0.63</v>
      </c>
      <c r="C206" s="9">
        <f>($B206)^2/$B$1</f>
        <v>3.9690000000000003E-3</v>
      </c>
      <c r="D206" s="2">
        <f t="shared" ref="D206:D209" si="86">0.206*0.137</f>
        <v>2.8222000000000001E-2</v>
      </c>
      <c r="E206" s="2">
        <f t="shared" ref="E206:E209" si="87">0.208*0.137</f>
        <v>2.8496E-2</v>
      </c>
      <c r="F206" s="2">
        <v>0.19</v>
      </c>
      <c r="G206" s="2">
        <v>0.22</v>
      </c>
      <c r="H206" s="9">
        <f>(D206*G206)/3</f>
        <v>2.0696133333333333E-3</v>
      </c>
      <c r="I206" s="9">
        <f>(E206*G206)/3</f>
        <v>2.089706666666667E-3</v>
      </c>
      <c r="J206" s="9">
        <f>(F206*B$2)*G206*3</f>
        <v>39.395571881159995</v>
      </c>
      <c r="K206" s="9">
        <f>H206/C206</f>
        <v>0.52144452842865541</v>
      </c>
      <c r="L206" s="9">
        <f>I206/C206+$F$254</f>
        <v>1.7265070966658267</v>
      </c>
      <c r="M206" s="9">
        <f>((J206)*(C206))*10^-6</f>
        <v>1.5636102479632401E-7</v>
      </c>
      <c r="N206" s="2">
        <v>5</v>
      </c>
      <c r="O206" s="2" t="s">
        <v>155</v>
      </c>
    </row>
    <row r="207" spans="1:15">
      <c r="A207" s="2" t="s">
        <v>205</v>
      </c>
      <c r="B207" s="2">
        <v>0.63</v>
      </c>
      <c r="C207" s="9">
        <f>($B207)^2/$B$1</f>
        <v>3.9690000000000003E-3</v>
      </c>
      <c r="D207" s="2">
        <f t="shared" si="86"/>
        <v>2.8222000000000001E-2</v>
      </c>
      <c r="E207" s="2">
        <f t="shared" si="87"/>
        <v>2.8496E-2</v>
      </c>
      <c r="F207" s="2">
        <v>0.19</v>
      </c>
      <c r="G207" s="2">
        <v>0.22</v>
      </c>
      <c r="H207" s="9">
        <f t="shared" ref="H207" si="88">(D207*G207)/3</f>
        <v>2.0696133333333333E-3</v>
      </c>
      <c r="I207" s="9">
        <f t="shared" ref="I207" si="89">(E207*G207)/3</f>
        <v>2.089706666666667E-3</v>
      </c>
      <c r="J207" s="9">
        <f>(F207*B$2)*G207*3</f>
        <v>39.395571881159995</v>
      </c>
      <c r="K207" s="9">
        <f t="shared" ref="K207" si="90">H207/C207</f>
        <v>0.52144452842865541</v>
      </c>
      <c r="L207" s="9">
        <f>I207/C207+$F$254</f>
        <v>1.7265070966658267</v>
      </c>
      <c r="M207" s="9">
        <f t="shared" ref="M207" si="91">((J207)*(C207))*10^-6</f>
        <v>1.5636102479632401E-7</v>
      </c>
      <c r="N207" s="2">
        <v>5</v>
      </c>
      <c r="O207" s="2" t="s">
        <v>155</v>
      </c>
    </row>
    <row r="208" spans="1:15" ht="12.75">
      <c r="A208" s="2" t="s">
        <v>204</v>
      </c>
      <c r="B208" s="2">
        <v>0.4</v>
      </c>
      <c r="C208" s="9">
        <f>($B208)^2/$B$1</f>
        <v>1.6000000000000003E-3</v>
      </c>
      <c r="D208" s="2">
        <f t="shared" si="86"/>
        <v>2.8222000000000001E-2</v>
      </c>
      <c r="E208" s="2">
        <f t="shared" si="87"/>
        <v>2.8496E-2</v>
      </c>
      <c r="F208" s="2">
        <v>0.19</v>
      </c>
      <c r="G208" s="2">
        <v>0.15</v>
      </c>
      <c r="H208" s="9">
        <f>(D208*G208)/3</f>
        <v>1.4111E-3</v>
      </c>
      <c r="I208" s="9">
        <f>(E208*G208)/3</f>
        <v>1.4248000000000002E-3</v>
      </c>
      <c r="J208" s="9">
        <f>(F208*B$2)*G208*3</f>
        <v>26.860617191699998</v>
      </c>
      <c r="K208" s="9">
        <f>H208/C208</f>
        <v>0.88193749999999982</v>
      </c>
      <c r="L208" s="9">
        <f>I208/C208+$F$256</f>
        <v>2.1948478260869568</v>
      </c>
      <c r="M208" s="9">
        <f>((J208)*(C208))*10^-6</f>
        <v>4.2976987506720005E-8</v>
      </c>
      <c r="N208" s="2">
        <v>4.5999999999999996</v>
      </c>
      <c r="O208" s="2" t="s">
        <v>140</v>
      </c>
    </row>
    <row r="209" spans="1:15" ht="12.75">
      <c r="A209" s="2" t="s">
        <v>203</v>
      </c>
      <c r="B209" s="2">
        <v>0.4</v>
      </c>
      <c r="C209" s="9">
        <f>($B209)^2/$B$1</f>
        <v>1.6000000000000003E-3</v>
      </c>
      <c r="D209" s="2">
        <f t="shared" si="86"/>
        <v>2.8222000000000001E-2</v>
      </c>
      <c r="E209" s="2">
        <f t="shared" si="87"/>
        <v>2.8496E-2</v>
      </c>
      <c r="F209" s="2">
        <v>0.19</v>
      </c>
      <c r="G209" s="2">
        <v>0.15</v>
      </c>
      <c r="H209" s="9">
        <f>(D209*G209)/3</f>
        <v>1.4111E-3</v>
      </c>
      <c r="I209" s="9">
        <f>(E209*G209)/3</f>
        <v>1.4248000000000002E-3</v>
      </c>
      <c r="J209" s="9">
        <f>(F209*B$2)*G209*3</f>
        <v>26.860617191699998</v>
      </c>
      <c r="K209" s="9">
        <f>H209/C209</f>
        <v>0.88193749999999982</v>
      </c>
      <c r="L209" s="9">
        <f>I209/C209+$F$256</f>
        <v>2.1948478260869568</v>
      </c>
      <c r="M209" s="9">
        <f>((J209)*(C209))*10^-6</f>
        <v>4.2976987506720005E-8</v>
      </c>
      <c r="N209" s="2">
        <v>4.5999999999999996</v>
      </c>
      <c r="O209" s="2" t="s">
        <v>140</v>
      </c>
    </row>
    <row r="210" spans="1:15">
      <c r="A210" s="26" t="s">
        <v>207</v>
      </c>
    </row>
    <row r="211" spans="1:15">
      <c r="A211" s="2" t="s">
        <v>214</v>
      </c>
      <c r="B211" s="2">
        <v>0.4</v>
      </c>
      <c r="C211" s="9">
        <f>($B211)^2/$B$1</f>
        <v>1.6000000000000003E-3</v>
      </c>
      <c r="D211" s="2">
        <f t="shared" ref="D211:D217" si="92">0.206*0.137</f>
        <v>2.8222000000000001E-2</v>
      </c>
      <c r="E211" s="2">
        <f t="shared" ref="E211:E217" si="93">0.208*0.137</f>
        <v>2.8496E-2</v>
      </c>
      <c r="F211" s="2">
        <v>0.19</v>
      </c>
      <c r="G211" s="2">
        <v>0.16</v>
      </c>
      <c r="H211" s="9">
        <f>(D211*G211)/3</f>
        <v>1.5051733333333334E-3</v>
      </c>
      <c r="I211" s="9">
        <f>(E211*G211)/3</f>
        <v>1.5197866666666667E-3</v>
      </c>
      <c r="J211" s="9">
        <f>(F211*B$2)*G211*3</f>
        <v>28.65132500448</v>
      </c>
      <c r="K211" s="9">
        <f>H211/C211</f>
        <v>0.9407333333333332</v>
      </c>
      <c r="L211" s="9">
        <f>I211/C211+$F$255</f>
        <v>2.2831999999999999</v>
      </c>
      <c r="M211" s="9">
        <f>((J211)*(C211))*10^-6</f>
        <v>4.5842120007168009E-8</v>
      </c>
      <c r="N211" s="2">
        <v>4.5</v>
      </c>
      <c r="O211" s="2" t="s">
        <v>142</v>
      </c>
    </row>
    <row r="212" spans="1:15">
      <c r="A212" s="2" t="s">
        <v>213</v>
      </c>
      <c r="B212" s="2">
        <v>0.4</v>
      </c>
      <c r="C212" s="9">
        <f>($B212)^2/$B$1</f>
        <v>1.6000000000000003E-3</v>
      </c>
      <c r="D212" s="2">
        <f t="shared" si="92"/>
        <v>2.8222000000000001E-2</v>
      </c>
      <c r="E212" s="2">
        <f t="shared" si="93"/>
        <v>2.8496E-2</v>
      </c>
      <c r="F212" s="2">
        <v>0.19</v>
      </c>
      <c r="G212" s="2">
        <v>0.16</v>
      </c>
      <c r="H212" s="9">
        <f>(D212*G212)/3</f>
        <v>1.5051733333333334E-3</v>
      </c>
      <c r="I212" s="9">
        <f>(E212*G212)/3</f>
        <v>1.5197866666666667E-3</v>
      </c>
      <c r="J212" s="9">
        <f>(F212*B$2)*G212*3</f>
        <v>28.65132500448</v>
      </c>
      <c r="K212" s="9">
        <f>H212/C212</f>
        <v>0.9407333333333332</v>
      </c>
      <c r="L212" s="9">
        <f>I212/C212+$F$255</f>
        <v>2.2831999999999999</v>
      </c>
      <c r="M212" s="9">
        <f>((J212)*(C212))*10^-6</f>
        <v>4.5842120007168009E-8</v>
      </c>
      <c r="N212" s="2">
        <v>4.5</v>
      </c>
      <c r="O212" s="2" t="s">
        <v>142</v>
      </c>
    </row>
    <row r="213" spans="1:15">
      <c r="A213" s="2" t="s">
        <v>212</v>
      </c>
      <c r="B213" s="2">
        <v>0.4</v>
      </c>
      <c r="C213" s="9">
        <f>($B213)^2/$B$1</f>
        <v>1.6000000000000003E-3</v>
      </c>
      <c r="D213" s="2">
        <f t="shared" si="92"/>
        <v>2.8222000000000001E-2</v>
      </c>
      <c r="E213" s="2">
        <f t="shared" si="93"/>
        <v>2.8496E-2</v>
      </c>
      <c r="F213" s="2">
        <v>0.19</v>
      </c>
      <c r="G213" s="2">
        <v>0.16</v>
      </c>
      <c r="H213" s="9">
        <f>(D213*G213)/3</f>
        <v>1.5051733333333334E-3</v>
      </c>
      <c r="I213" s="9">
        <f>(E213*G213)/3</f>
        <v>1.5197866666666667E-3</v>
      </c>
      <c r="J213" s="9">
        <f>(F213*B$2)*G213*3</f>
        <v>28.65132500448</v>
      </c>
      <c r="K213" s="9">
        <f>H213/C213</f>
        <v>0.9407333333333332</v>
      </c>
      <c r="L213" s="9">
        <f>I213/C213+$F$255</f>
        <v>2.2831999999999999</v>
      </c>
      <c r="M213" s="9">
        <f>((J213)*(C213))*10^-6</f>
        <v>4.5842120007168009E-8</v>
      </c>
      <c r="N213" s="2">
        <v>4.5</v>
      </c>
      <c r="O213" s="2" t="s">
        <v>142</v>
      </c>
    </row>
    <row r="214" spans="1:15">
      <c r="A214" s="2" t="s">
        <v>211</v>
      </c>
      <c r="B214" s="2">
        <v>0.4</v>
      </c>
      <c r="C214" s="9">
        <f t="shared" ref="C214" si="94">($B214)^2/$B$1</f>
        <v>1.6000000000000003E-3</v>
      </c>
      <c r="D214" s="2">
        <f t="shared" si="92"/>
        <v>2.8222000000000001E-2</v>
      </c>
      <c r="E214" s="2">
        <f t="shared" si="93"/>
        <v>2.8496E-2</v>
      </c>
      <c r="F214" s="2">
        <v>0.19</v>
      </c>
      <c r="G214" s="2">
        <v>0.16</v>
      </c>
      <c r="H214" s="9">
        <f t="shared" ref="H214" si="95">(D214*G214)/3</f>
        <v>1.5051733333333334E-3</v>
      </c>
      <c r="I214" s="9">
        <f t="shared" ref="I214" si="96">(E214*G214)/3</f>
        <v>1.5197866666666667E-3</v>
      </c>
      <c r="J214" s="9">
        <f t="shared" ref="J214" si="97">(F214*B$2)*G214*3</f>
        <v>28.65132500448</v>
      </c>
      <c r="K214" s="9">
        <f t="shared" ref="K214" si="98">H214/C214</f>
        <v>0.9407333333333332</v>
      </c>
      <c r="L214" s="9">
        <f>I214/C214+$F$255</f>
        <v>2.2831999999999999</v>
      </c>
      <c r="M214" s="9">
        <f t="shared" ref="M214" si="99">((J214)*(C214))*10^-6</f>
        <v>4.5842120007168009E-8</v>
      </c>
      <c r="N214" s="2">
        <v>4.5</v>
      </c>
      <c r="O214" s="2" t="s">
        <v>142</v>
      </c>
    </row>
    <row r="215" spans="1:15">
      <c r="A215" s="2" t="s">
        <v>210</v>
      </c>
      <c r="B215" s="2">
        <v>0.4</v>
      </c>
      <c r="C215" s="9">
        <f>($B215)^2/$B$1</f>
        <v>1.6000000000000003E-3</v>
      </c>
      <c r="D215" s="2">
        <f t="shared" si="92"/>
        <v>2.8222000000000001E-2</v>
      </c>
      <c r="E215" s="2">
        <f t="shared" si="93"/>
        <v>2.8496E-2</v>
      </c>
      <c r="F215" s="2">
        <v>0.19</v>
      </c>
      <c r="G215" s="2">
        <v>0.16</v>
      </c>
      <c r="H215" s="9">
        <f>(D215*G215)/3</f>
        <v>1.5051733333333334E-3</v>
      </c>
      <c r="I215" s="9">
        <f>(E215*G215)/3</f>
        <v>1.5197866666666667E-3</v>
      </c>
      <c r="J215" s="9">
        <f>(F215*B$2)*G215*3</f>
        <v>28.65132500448</v>
      </c>
      <c r="K215" s="9">
        <f>H215/C215</f>
        <v>0.9407333333333332</v>
      </c>
      <c r="L215" s="9">
        <f>I215/C215+$F$255</f>
        <v>2.2831999999999999</v>
      </c>
      <c r="M215" s="9">
        <f>((J215)*(C215))*10^-6</f>
        <v>4.5842120007168009E-8</v>
      </c>
      <c r="N215" s="2">
        <v>4.5</v>
      </c>
      <c r="O215" s="2" t="s">
        <v>142</v>
      </c>
    </row>
    <row r="216" spans="1:15" ht="12.75">
      <c r="A216" s="2" t="s">
        <v>209</v>
      </c>
      <c r="B216" s="2">
        <v>0.4</v>
      </c>
      <c r="C216" s="9">
        <f>($B216)^2/$B$1</f>
        <v>1.6000000000000003E-3</v>
      </c>
      <c r="D216" s="2">
        <f t="shared" si="92"/>
        <v>2.8222000000000001E-2</v>
      </c>
      <c r="E216" s="2">
        <f t="shared" si="93"/>
        <v>2.8496E-2</v>
      </c>
      <c r="F216" s="2">
        <v>0.19</v>
      </c>
      <c r="G216" s="2">
        <v>0.16</v>
      </c>
      <c r="H216" s="9">
        <f>(D216*G216)/3</f>
        <v>1.5051733333333334E-3</v>
      </c>
      <c r="I216" s="9">
        <f>(E216*G216)/3</f>
        <v>1.5197866666666667E-3</v>
      </c>
      <c r="J216" s="9">
        <f>(F216*B$2)*G216*3</f>
        <v>28.65132500448</v>
      </c>
      <c r="K216" s="9">
        <f>H216/C216</f>
        <v>0.9407333333333332</v>
      </c>
      <c r="L216" s="9">
        <f>I216/C216+$F$255</f>
        <v>2.2831999999999999</v>
      </c>
      <c r="M216" s="9">
        <f>((J216)*(C216))*10^-6</f>
        <v>4.5842120007168009E-8</v>
      </c>
      <c r="N216" s="2">
        <v>4.5</v>
      </c>
      <c r="O216" s="2" t="s">
        <v>142</v>
      </c>
    </row>
    <row r="217" spans="1:15" ht="12.75">
      <c r="A217" s="2" t="s">
        <v>208</v>
      </c>
      <c r="B217" s="2">
        <v>0.4</v>
      </c>
      <c r="C217" s="9">
        <f>($B217)^2/$B$1</f>
        <v>1.6000000000000003E-3</v>
      </c>
      <c r="D217" s="2">
        <f t="shared" si="92"/>
        <v>2.8222000000000001E-2</v>
      </c>
      <c r="E217" s="2">
        <f t="shared" si="93"/>
        <v>2.8496E-2</v>
      </c>
      <c r="F217" s="2">
        <v>0.19</v>
      </c>
      <c r="G217" s="2">
        <v>0.16</v>
      </c>
      <c r="H217" s="9">
        <f>(D217*G217)/3</f>
        <v>1.5051733333333334E-3</v>
      </c>
      <c r="I217" s="9">
        <f>(E217*G217)/3</f>
        <v>1.5197866666666667E-3</v>
      </c>
      <c r="J217" s="9">
        <f>(F217*B$2)*G217*3</f>
        <v>28.65132500448</v>
      </c>
      <c r="K217" s="9">
        <f>H217/C217</f>
        <v>0.9407333333333332</v>
      </c>
      <c r="L217" s="9">
        <f>I217/C217+$F$255</f>
        <v>2.2831999999999999</v>
      </c>
      <c r="M217" s="9">
        <f>((J217)*(C217))*10^-6</f>
        <v>4.5842120007168009E-8</v>
      </c>
      <c r="N217" s="2">
        <v>4.5</v>
      </c>
      <c r="O217" s="2" t="s">
        <v>142</v>
      </c>
    </row>
    <row r="218" spans="1:15">
      <c r="A218" s="26" t="s">
        <v>215</v>
      </c>
    </row>
    <row r="219" spans="1:15">
      <c r="A219" s="2" t="s">
        <v>223</v>
      </c>
      <c r="B219" s="2">
        <v>0.4</v>
      </c>
      <c r="C219" s="9">
        <f>($B219)^2/$B$1</f>
        <v>1.6000000000000003E-3</v>
      </c>
      <c r="D219" s="2">
        <f t="shared" ref="D219:D226" si="100">0.206*0.137</f>
        <v>2.8222000000000001E-2</v>
      </c>
      <c r="E219" s="2">
        <f t="shared" ref="E219:E226" si="101">0.208*0.137</f>
        <v>2.8496E-2</v>
      </c>
      <c r="F219" s="2">
        <v>0.19</v>
      </c>
      <c r="G219" s="2">
        <v>0.16</v>
      </c>
      <c r="H219" s="9">
        <f>(D219*G219)/3</f>
        <v>1.5051733333333334E-3</v>
      </c>
      <c r="I219" s="9">
        <f>(E219*G219)/3</f>
        <v>1.5197866666666667E-3</v>
      </c>
      <c r="J219" s="9">
        <f>(F219*B$2)*G219*3</f>
        <v>28.65132500448</v>
      </c>
      <c r="K219" s="9">
        <f>H219/C219</f>
        <v>0.9407333333333332</v>
      </c>
      <c r="L219" s="9">
        <f>I219/C219+$F$255</f>
        <v>2.2831999999999999</v>
      </c>
      <c r="M219" s="9">
        <f>((J219)*(C219))*10^-6</f>
        <v>4.5842120007168009E-8</v>
      </c>
      <c r="N219" s="2">
        <v>4.5</v>
      </c>
      <c r="O219" s="2" t="s">
        <v>142</v>
      </c>
    </row>
    <row r="220" spans="1:15" ht="12.75">
      <c r="A220" s="2" t="s">
        <v>222</v>
      </c>
      <c r="B220" s="2">
        <v>0.4</v>
      </c>
      <c r="C220" s="9">
        <f>($B220)^2/$B$1</f>
        <v>1.6000000000000003E-3</v>
      </c>
      <c r="D220" s="2">
        <f t="shared" si="100"/>
        <v>2.8222000000000001E-2</v>
      </c>
      <c r="E220" s="2">
        <f t="shared" si="101"/>
        <v>2.8496E-2</v>
      </c>
      <c r="F220" s="2">
        <v>0.19</v>
      </c>
      <c r="G220" s="2">
        <v>0.16</v>
      </c>
      <c r="H220" s="9">
        <f>(D220*G220)/3</f>
        <v>1.5051733333333334E-3</v>
      </c>
      <c r="I220" s="9">
        <f>(E220*G220)/3</f>
        <v>1.5197866666666667E-3</v>
      </c>
      <c r="J220" s="9">
        <f>(F220*B$2)*G220*3</f>
        <v>28.65132500448</v>
      </c>
      <c r="K220" s="9">
        <f>H220/C220</f>
        <v>0.9407333333333332</v>
      </c>
      <c r="L220" s="9">
        <f>I220/C220+$F$255</f>
        <v>2.2831999999999999</v>
      </c>
      <c r="M220" s="9">
        <f>((J220)*(C220))*10^-6</f>
        <v>4.5842120007168009E-8</v>
      </c>
      <c r="N220" s="2">
        <v>4.5</v>
      </c>
      <c r="O220" s="2" t="s">
        <v>142</v>
      </c>
    </row>
    <row r="221" spans="1:15">
      <c r="A221" s="2" t="s">
        <v>221</v>
      </c>
      <c r="B221" s="2">
        <v>0.4</v>
      </c>
      <c r="C221" s="9">
        <f>($B221)^2/$B$1</f>
        <v>1.6000000000000003E-3</v>
      </c>
      <c r="D221" s="2">
        <f t="shared" si="100"/>
        <v>2.8222000000000001E-2</v>
      </c>
      <c r="E221" s="2">
        <f t="shared" si="101"/>
        <v>2.8496E-2</v>
      </c>
      <c r="F221" s="2">
        <v>0.19</v>
      </c>
      <c r="G221" s="2">
        <v>0.16</v>
      </c>
      <c r="H221" s="9">
        <f>(D221*G221)/3</f>
        <v>1.5051733333333334E-3</v>
      </c>
      <c r="I221" s="9">
        <f>(E221*G221)/3</f>
        <v>1.5197866666666667E-3</v>
      </c>
      <c r="J221" s="9">
        <f>(F221*B$2)*G221*3</f>
        <v>28.65132500448</v>
      </c>
      <c r="K221" s="9">
        <f>H221/C221</f>
        <v>0.9407333333333332</v>
      </c>
      <c r="L221" s="9">
        <f>I221/C221+$F$255</f>
        <v>2.2831999999999999</v>
      </c>
      <c r="M221" s="9">
        <f>((J221)*(C221))*10^-6</f>
        <v>4.5842120007168009E-8</v>
      </c>
      <c r="N221" s="2">
        <v>4.5</v>
      </c>
      <c r="O221" s="2" t="s">
        <v>142</v>
      </c>
    </row>
    <row r="222" spans="1:15">
      <c r="A222" s="2" t="s">
        <v>220</v>
      </c>
      <c r="B222" s="2">
        <v>0.4</v>
      </c>
      <c r="C222" s="9">
        <f>($B222)^2/$B$1</f>
        <v>1.6000000000000003E-3</v>
      </c>
      <c r="D222" s="2">
        <f t="shared" si="100"/>
        <v>2.8222000000000001E-2</v>
      </c>
      <c r="E222" s="2">
        <f t="shared" si="101"/>
        <v>2.8496E-2</v>
      </c>
      <c r="F222" s="2">
        <v>0.19</v>
      </c>
      <c r="G222" s="2">
        <v>0.16</v>
      </c>
      <c r="H222" s="9">
        <f t="shared" ref="H222" si="102">(D222*G222)/3</f>
        <v>1.5051733333333334E-3</v>
      </c>
      <c r="I222" s="9">
        <f t="shared" ref="I222" si="103">(E222*G222)/3</f>
        <v>1.5197866666666667E-3</v>
      </c>
      <c r="J222" s="9">
        <f>(F222*B$2)*G222*3</f>
        <v>28.65132500448</v>
      </c>
      <c r="K222" s="9">
        <f t="shared" ref="K222" si="104">H222/C222</f>
        <v>0.9407333333333332</v>
      </c>
      <c r="L222" s="9">
        <f>I222/C222+$F$255</f>
        <v>2.2831999999999999</v>
      </c>
      <c r="M222" s="9">
        <f t="shared" ref="M222" si="105">((J222)*(C222))*10^-6</f>
        <v>4.5842120007168009E-8</v>
      </c>
      <c r="N222" s="2">
        <v>4.5</v>
      </c>
      <c r="O222" s="2" t="s">
        <v>142</v>
      </c>
    </row>
    <row r="223" spans="1:15" ht="12.75">
      <c r="A223" s="2" t="s">
        <v>219</v>
      </c>
      <c r="B223" s="2">
        <v>0.4</v>
      </c>
      <c r="C223" s="9">
        <f>($B223)^2/$B$1</f>
        <v>1.6000000000000003E-3</v>
      </c>
      <c r="D223" s="2">
        <f t="shared" si="100"/>
        <v>2.8222000000000001E-2</v>
      </c>
      <c r="E223" s="2">
        <f t="shared" si="101"/>
        <v>2.8496E-2</v>
      </c>
      <c r="F223" s="2">
        <v>0.19</v>
      </c>
      <c r="G223" s="2">
        <v>0.16</v>
      </c>
      <c r="H223" s="9">
        <f>(D223*G223)/3</f>
        <v>1.5051733333333334E-3</v>
      </c>
      <c r="I223" s="9">
        <f>(E223*G223)/3</f>
        <v>1.5197866666666667E-3</v>
      </c>
      <c r="J223" s="9">
        <f>(F223*B$2)*G223*3</f>
        <v>28.65132500448</v>
      </c>
      <c r="K223" s="9">
        <f>H223/C223</f>
        <v>0.9407333333333332</v>
      </c>
      <c r="L223" s="9">
        <f>I223/C223+$F$255</f>
        <v>2.2831999999999999</v>
      </c>
      <c r="M223" s="9">
        <f>((J223)*(C223))*10^-6</f>
        <v>4.5842120007168009E-8</v>
      </c>
      <c r="N223" s="2">
        <v>4.5</v>
      </c>
      <c r="O223" s="2" t="s">
        <v>142</v>
      </c>
    </row>
    <row r="224" spans="1:15" ht="12.75">
      <c r="A224" s="2" t="s">
        <v>216</v>
      </c>
      <c r="B224" s="2">
        <v>0.4</v>
      </c>
      <c r="C224" s="9">
        <f>($B224)^2/$B$1</f>
        <v>1.6000000000000003E-3</v>
      </c>
      <c r="D224" s="2">
        <f t="shared" si="100"/>
        <v>2.8222000000000001E-2</v>
      </c>
      <c r="E224" s="2">
        <f t="shared" si="101"/>
        <v>2.8496E-2</v>
      </c>
      <c r="F224" s="2">
        <v>0.19</v>
      </c>
      <c r="G224" s="2">
        <v>0.16</v>
      </c>
      <c r="H224" s="9">
        <f>(D224*G224)/3</f>
        <v>1.5051733333333334E-3</v>
      </c>
      <c r="I224" s="9">
        <f>(E224*G224)/3</f>
        <v>1.5197866666666667E-3</v>
      </c>
      <c r="J224" s="9">
        <f>(F224*B$2)*G224*3</f>
        <v>28.65132500448</v>
      </c>
      <c r="K224" s="9">
        <f>H224/C224</f>
        <v>0.9407333333333332</v>
      </c>
      <c r="L224" s="9">
        <f>I224/C224+$F$255</f>
        <v>2.2831999999999999</v>
      </c>
      <c r="M224" s="9">
        <f>((J224)*(C224))*10^-6</f>
        <v>4.5842120007168009E-8</v>
      </c>
      <c r="N224" s="2">
        <v>4.5</v>
      </c>
      <c r="O224" s="2" t="s">
        <v>142</v>
      </c>
    </row>
    <row r="225" spans="1:15" ht="12.75">
      <c r="A225" s="2" t="s">
        <v>218</v>
      </c>
      <c r="B225" s="2">
        <v>0.4</v>
      </c>
      <c r="C225" s="9">
        <f>($B225)^2/$B$1</f>
        <v>1.6000000000000003E-3</v>
      </c>
      <c r="D225" s="2">
        <f t="shared" si="100"/>
        <v>2.8222000000000001E-2</v>
      </c>
      <c r="E225" s="2">
        <f t="shared" si="101"/>
        <v>2.8496E-2</v>
      </c>
      <c r="F225" s="2">
        <v>0.19</v>
      </c>
      <c r="G225" s="2">
        <v>0.16</v>
      </c>
      <c r="H225" s="9">
        <f>(D225*G225)/3</f>
        <v>1.5051733333333334E-3</v>
      </c>
      <c r="I225" s="9">
        <f>(E225*G225)/3</f>
        <v>1.5197866666666667E-3</v>
      </c>
      <c r="J225" s="9">
        <f>(F225*B$2)*G225*3</f>
        <v>28.65132500448</v>
      </c>
      <c r="K225" s="9">
        <f>H225/C225</f>
        <v>0.9407333333333332</v>
      </c>
      <c r="L225" s="9">
        <f>I225/C225+$F$255</f>
        <v>2.2831999999999999</v>
      </c>
      <c r="M225" s="9">
        <f>((J225)*(C225))*10^-6</f>
        <v>4.5842120007168009E-8</v>
      </c>
      <c r="N225" s="2">
        <v>4.5</v>
      </c>
      <c r="O225" s="2" t="s">
        <v>142</v>
      </c>
    </row>
    <row r="226" spans="1:15" ht="12.75">
      <c r="A226" s="2" t="s">
        <v>217</v>
      </c>
      <c r="B226" s="2">
        <v>0.4</v>
      </c>
      <c r="C226" s="9">
        <f>($B226)^2/$B$1</f>
        <v>1.6000000000000003E-3</v>
      </c>
      <c r="D226" s="2">
        <f t="shared" si="100"/>
        <v>2.8222000000000001E-2</v>
      </c>
      <c r="E226" s="2">
        <f t="shared" si="101"/>
        <v>2.8496E-2</v>
      </c>
      <c r="F226" s="2">
        <v>0.19</v>
      </c>
      <c r="G226" s="2">
        <v>0.16</v>
      </c>
      <c r="H226" s="9">
        <f>(D226*G226)/3</f>
        <v>1.5051733333333334E-3</v>
      </c>
      <c r="I226" s="9">
        <f>(E226*G226)/3</f>
        <v>1.5197866666666667E-3</v>
      </c>
      <c r="J226" s="9">
        <f>(F226*B$2)*G226*3</f>
        <v>28.65132500448</v>
      </c>
      <c r="K226" s="9">
        <f>H226/C226</f>
        <v>0.9407333333333332</v>
      </c>
      <c r="L226" s="9">
        <f>I226/C226+$F$255</f>
        <v>2.2831999999999999</v>
      </c>
      <c r="M226" s="9">
        <f>((J226)*(C226))*10^-6</f>
        <v>4.5842120007168009E-8</v>
      </c>
      <c r="N226" s="2">
        <v>4.5</v>
      </c>
      <c r="O226" s="2" t="s">
        <v>142</v>
      </c>
    </row>
    <row r="227" spans="1:15">
      <c r="A227" s="25" t="s">
        <v>224</v>
      </c>
    </row>
    <row r="228" spans="1:15">
      <c r="A228" s="26" t="s">
        <v>225</v>
      </c>
    </row>
    <row r="229" spans="1:15">
      <c r="A229" s="2" t="s">
        <v>232</v>
      </c>
      <c r="B229" s="2">
        <v>0.63</v>
      </c>
      <c r="C229" s="9">
        <f>($B229)^2/$B$1</f>
        <v>3.9690000000000003E-3</v>
      </c>
      <c r="D229" s="2">
        <f t="shared" ref="D229:D235" si="106">0.206*0.137</f>
        <v>2.8222000000000001E-2</v>
      </c>
      <c r="E229" s="2">
        <f t="shared" ref="E229:E235" si="107">0.208*0.137</f>
        <v>2.8496E-2</v>
      </c>
      <c r="F229" s="2">
        <v>0.19</v>
      </c>
      <c r="G229" s="2">
        <v>0.22</v>
      </c>
      <c r="H229" s="9">
        <f>(D229*G229)/3</f>
        <v>2.0696133333333333E-3</v>
      </c>
      <c r="I229" s="9">
        <f>(E229*G229)/3</f>
        <v>2.089706666666667E-3</v>
      </c>
      <c r="J229" s="9">
        <f>(F229*B$2)*G229*3</f>
        <v>39.395571881159995</v>
      </c>
      <c r="K229" s="9">
        <f>H229/C229</f>
        <v>0.52144452842865541</v>
      </c>
      <c r="L229" s="9">
        <f>I229/C229+$F$254</f>
        <v>1.7265070966658267</v>
      </c>
      <c r="M229" s="9">
        <f>((J229)*(C229))*10^-6</f>
        <v>1.5636102479632401E-7</v>
      </c>
      <c r="N229" s="2">
        <v>5</v>
      </c>
      <c r="O229" s="2" t="s">
        <v>155</v>
      </c>
    </row>
    <row r="230" spans="1:15">
      <c r="A230" s="2" t="s">
        <v>231</v>
      </c>
      <c r="B230" s="2">
        <v>0.63</v>
      </c>
      <c r="C230" s="9">
        <f>($B230)^2/$B$1</f>
        <v>3.9690000000000003E-3</v>
      </c>
      <c r="D230" s="2">
        <f t="shared" si="106"/>
        <v>2.8222000000000001E-2</v>
      </c>
      <c r="E230" s="2">
        <f t="shared" si="107"/>
        <v>2.8496E-2</v>
      </c>
      <c r="F230" s="2">
        <v>0.19</v>
      </c>
      <c r="G230" s="2">
        <v>0.22</v>
      </c>
      <c r="H230" s="9">
        <f>(D230*G230)/3</f>
        <v>2.0696133333333333E-3</v>
      </c>
      <c r="I230" s="9">
        <f>(E230*G230)/3</f>
        <v>2.089706666666667E-3</v>
      </c>
      <c r="J230" s="9">
        <f>(F230*B$2)*G230*3</f>
        <v>39.395571881159995</v>
      </c>
      <c r="K230" s="9">
        <f>H230/C230</f>
        <v>0.52144452842865541</v>
      </c>
      <c r="L230" s="9">
        <f>I230/C230+$F$254</f>
        <v>1.7265070966658267</v>
      </c>
      <c r="M230" s="9">
        <f>((J230)*(C230))*10^-6</f>
        <v>1.5636102479632401E-7</v>
      </c>
      <c r="N230" s="2">
        <v>5</v>
      </c>
      <c r="O230" s="2" t="s">
        <v>155</v>
      </c>
    </row>
    <row r="231" spans="1:15">
      <c r="A231" s="2" t="s">
        <v>230</v>
      </c>
      <c r="B231" s="2">
        <v>0.63</v>
      </c>
      <c r="C231" s="9">
        <f>($B231)^2/$B$1</f>
        <v>3.9690000000000003E-3</v>
      </c>
      <c r="D231" s="2">
        <f t="shared" si="106"/>
        <v>2.8222000000000001E-2</v>
      </c>
      <c r="E231" s="2">
        <f t="shared" si="107"/>
        <v>2.8496E-2</v>
      </c>
      <c r="F231" s="2">
        <v>0.19</v>
      </c>
      <c r="G231" s="2">
        <v>0.22</v>
      </c>
      <c r="H231" s="9">
        <f>(D231*G231)/3</f>
        <v>2.0696133333333333E-3</v>
      </c>
      <c r="I231" s="9">
        <f>(E231*G231)/3</f>
        <v>2.089706666666667E-3</v>
      </c>
      <c r="J231" s="9">
        <f>(F231*B$2)*G231*3</f>
        <v>39.395571881159995</v>
      </c>
      <c r="K231" s="9">
        <f>H231/C231</f>
        <v>0.52144452842865541</v>
      </c>
      <c r="L231" s="9">
        <f>I231/C231+$F$254</f>
        <v>1.7265070966658267</v>
      </c>
      <c r="M231" s="9">
        <f>((J231)*(C231))*10^-6</f>
        <v>1.5636102479632401E-7</v>
      </c>
      <c r="N231" s="2">
        <v>5</v>
      </c>
      <c r="O231" s="2" t="s">
        <v>155</v>
      </c>
    </row>
    <row r="232" spans="1:15">
      <c r="A232" s="2" t="s">
        <v>229</v>
      </c>
      <c r="B232" s="2">
        <v>0.63</v>
      </c>
      <c r="C232" s="9">
        <f t="shared" ref="C232" si="108">($B232)^2/$B$1</f>
        <v>3.9690000000000003E-3</v>
      </c>
      <c r="D232" s="2">
        <f t="shared" si="106"/>
        <v>2.8222000000000001E-2</v>
      </c>
      <c r="E232" s="2">
        <f t="shared" si="107"/>
        <v>2.8496E-2</v>
      </c>
      <c r="F232" s="2">
        <v>0.19</v>
      </c>
      <c r="G232" s="2">
        <v>0.22</v>
      </c>
      <c r="H232" s="9">
        <f t="shared" ref="H232" si="109">(D232*G232)/3</f>
        <v>2.0696133333333333E-3</v>
      </c>
      <c r="I232" s="9">
        <f t="shared" ref="I232" si="110">(E232*G232)/3</f>
        <v>2.089706666666667E-3</v>
      </c>
      <c r="J232" s="9">
        <f t="shared" ref="J232" si="111">(F232*B$2)*G232*3</f>
        <v>39.395571881159995</v>
      </c>
      <c r="K232" s="9">
        <f t="shared" ref="K232" si="112">H232/C232</f>
        <v>0.52144452842865541</v>
      </c>
      <c r="L232" s="9">
        <f>I232/C232+$F$254</f>
        <v>1.7265070966658267</v>
      </c>
      <c r="M232" s="9">
        <f t="shared" ref="M232" si="113">((J232)*(C232))*10^-6</f>
        <v>1.5636102479632401E-7</v>
      </c>
      <c r="N232" s="2">
        <v>5</v>
      </c>
      <c r="O232" s="2" t="s">
        <v>155</v>
      </c>
    </row>
    <row r="233" spans="1:15">
      <c r="A233" s="2" t="s">
        <v>228</v>
      </c>
      <c r="B233" s="2">
        <v>0.63</v>
      </c>
      <c r="C233" s="9">
        <f>($B233)^2/$B$1</f>
        <v>3.9690000000000003E-3</v>
      </c>
      <c r="D233" s="2">
        <f t="shared" si="106"/>
        <v>2.8222000000000001E-2</v>
      </c>
      <c r="E233" s="2">
        <f t="shared" si="107"/>
        <v>2.8496E-2</v>
      </c>
      <c r="F233" s="2">
        <v>0.19</v>
      </c>
      <c r="G233" s="2">
        <v>0.22</v>
      </c>
      <c r="H233" s="9">
        <f>(D233*G233)/3</f>
        <v>2.0696133333333333E-3</v>
      </c>
      <c r="I233" s="9">
        <f>(E233*G233)/3</f>
        <v>2.089706666666667E-3</v>
      </c>
      <c r="J233" s="9">
        <f>(F233*B$2)*G233*3</f>
        <v>39.395571881159995</v>
      </c>
      <c r="K233" s="9">
        <f>H233/C233</f>
        <v>0.52144452842865541</v>
      </c>
      <c r="L233" s="9">
        <f>I233/C233+$F$254</f>
        <v>1.7265070966658267</v>
      </c>
      <c r="M233" s="9">
        <f>((J233)*(C233))*10^-6</f>
        <v>1.5636102479632401E-7</v>
      </c>
      <c r="N233" s="2">
        <v>5</v>
      </c>
      <c r="O233" s="2" t="s">
        <v>155</v>
      </c>
    </row>
    <row r="234" spans="1:15" ht="12.75">
      <c r="A234" s="2" t="s">
        <v>227</v>
      </c>
      <c r="B234" s="2">
        <v>0.63</v>
      </c>
      <c r="C234" s="9">
        <f>($B234)^2/$B$1</f>
        <v>3.9690000000000003E-3</v>
      </c>
      <c r="D234" s="2">
        <f t="shared" si="106"/>
        <v>2.8222000000000001E-2</v>
      </c>
      <c r="E234" s="2">
        <f t="shared" si="107"/>
        <v>2.8496E-2</v>
      </c>
      <c r="F234" s="2">
        <v>0.19</v>
      </c>
      <c r="G234" s="2">
        <v>0.22</v>
      </c>
      <c r="H234" s="9">
        <f>(D234*G234)/3</f>
        <v>2.0696133333333333E-3</v>
      </c>
      <c r="I234" s="9">
        <f>(E234*G234)/3</f>
        <v>2.089706666666667E-3</v>
      </c>
      <c r="J234" s="9">
        <f>(F234*B$2)*G234*3</f>
        <v>39.395571881159995</v>
      </c>
      <c r="K234" s="9">
        <f>H234/C234</f>
        <v>0.52144452842865541</v>
      </c>
      <c r="L234" s="9">
        <f>I234/C234+$F$254</f>
        <v>1.7265070966658267</v>
      </c>
      <c r="M234" s="9">
        <f>((J234)*(C234))*10^-6</f>
        <v>1.5636102479632401E-7</v>
      </c>
      <c r="N234" s="2">
        <v>5</v>
      </c>
      <c r="O234" s="2" t="s">
        <v>155</v>
      </c>
    </row>
    <row r="235" spans="1:15" ht="12.75">
      <c r="A235" s="2" t="s">
        <v>226</v>
      </c>
      <c r="B235" s="2">
        <v>0.63</v>
      </c>
      <c r="C235" s="9">
        <f>($B235)^2/$B$1</f>
        <v>3.9690000000000003E-3</v>
      </c>
      <c r="D235" s="2">
        <f t="shared" si="106"/>
        <v>2.8222000000000001E-2</v>
      </c>
      <c r="E235" s="2">
        <f t="shared" si="107"/>
        <v>2.8496E-2</v>
      </c>
      <c r="F235" s="2">
        <v>0.19</v>
      </c>
      <c r="G235" s="2">
        <v>0.22</v>
      </c>
      <c r="H235" s="9">
        <f>(D235*G235)/3</f>
        <v>2.0696133333333333E-3</v>
      </c>
      <c r="I235" s="9">
        <f>(E235*G235)/3</f>
        <v>2.089706666666667E-3</v>
      </c>
      <c r="J235" s="9">
        <f>(F235*B$2)*G235*3</f>
        <v>39.395571881159995</v>
      </c>
      <c r="K235" s="9">
        <f>H235/C235</f>
        <v>0.52144452842865541</v>
      </c>
      <c r="L235" s="9">
        <f>I235/C235+$F$254</f>
        <v>1.7265070966658267</v>
      </c>
      <c r="M235" s="9">
        <f>((J235)*(C235))*10^-6</f>
        <v>1.5636102479632401E-7</v>
      </c>
      <c r="N235" s="2">
        <v>5</v>
      </c>
      <c r="O235" s="2" t="s">
        <v>155</v>
      </c>
    </row>
    <row r="236" spans="1:15">
      <c r="A236" s="26" t="s">
        <v>233</v>
      </c>
    </row>
    <row r="237" spans="1:15">
      <c r="A237" s="2" t="s">
        <v>240</v>
      </c>
      <c r="B237" s="2">
        <v>0.63</v>
      </c>
      <c r="C237" s="9">
        <f>($B237)^2/$B$1</f>
        <v>3.9690000000000003E-3</v>
      </c>
      <c r="D237" s="2">
        <f t="shared" ref="D237:D243" si="114">0.206*0.137</f>
        <v>2.8222000000000001E-2</v>
      </c>
      <c r="E237" s="2">
        <f t="shared" ref="E237:E243" si="115">0.208*0.137</f>
        <v>2.8496E-2</v>
      </c>
      <c r="F237" s="2">
        <v>0.19</v>
      </c>
      <c r="G237" s="2">
        <v>0.22</v>
      </c>
      <c r="H237" s="9">
        <f>(D237*G237)/3</f>
        <v>2.0696133333333333E-3</v>
      </c>
      <c r="I237" s="9">
        <f>(E237*G237)/3</f>
        <v>2.089706666666667E-3</v>
      </c>
      <c r="J237" s="9">
        <f>(F237*B$2)*G237*3</f>
        <v>39.395571881159995</v>
      </c>
      <c r="K237" s="9">
        <f>H237/C237</f>
        <v>0.52144452842865541</v>
      </c>
      <c r="L237" s="9">
        <f>I237/C237+$F$254</f>
        <v>1.7265070966658267</v>
      </c>
      <c r="M237" s="9">
        <f>((J237)*(C237))*10^-6</f>
        <v>1.5636102479632401E-7</v>
      </c>
      <c r="N237" s="2">
        <v>5</v>
      </c>
      <c r="O237" s="2" t="s">
        <v>155</v>
      </c>
    </row>
    <row r="238" spans="1:15">
      <c r="A238" s="2" t="s">
        <v>239</v>
      </c>
      <c r="B238" s="2">
        <v>0.63</v>
      </c>
      <c r="C238" s="9">
        <f>($B238)^2/$B$1</f>
        <v>3.9690000000000003E-3</v>
      </c>
      <c r="D238" s="2">
        <f t="shared" si="114"/>
        <v>2.8222000000000001E-2</v>
      </c>
      <c r="E238" s="2">
        <f t="shared" si="115"/>
        <v>2.8496E-2</v>
      </c>
      <c r="F238" s="2">
        <v>0.19</v>
      </c>
      <c r="G238" s="2">
        <v>0.22</v>
      </c>
      <c r="H238" s="9">
        <f>(D238*G238)/3</f>
        <v>2.0696133333333333E-3</v>
      </c>
      <c r="I238" s="9">
        <f>(E238*G238)/3</f>
        <v>2.089706666666667E-3</v>
      </c>
      <c r="J238" s="9">
        <f>(F238*B$2)*G238*3</f>
        <v>39.395571881159995</v>
      </c>
      <c r="K238" s="9">
        <f>H238/C238</f>
        <v>0.52144452842865541</v>
      </c>
      <c r="L238" s="9">
        <f>I238/C238+$F$254</f>
        <v>1.7265070966658267</v>
      </c>
      <c r="M238" s="9">
        <f>((J238)*(C238))*10^-6</f>
        <v>1.5636102479632401E-7</v>
      </c>
      <c r="N238" s="2">
        <v>5</v>
      </c>
      <c r="O238" s="2" t="s">
        <v>155</v>
      </c>
    </row>
    <row r="239" spans="1:15">
      <c r="A239" s="2" t="s">
        <v>238</v>
      </c>
      <c r="B239" s="2">
        <v>0.63</v>
      </c>
      <c r="C239" s="9">
        <f>($B239)^2/$B$1</f>
        <v>3.9690000000000003E-3</v>
      </c>
      <c r="D239" s="2">
        <f t="shared" si="114"/>
        <v>2.8222000000000001E-2</v>
      </c>
      <c r="E239" s="2">
        <f t="shared" si="115"/>
        <v>2.8496E-2</v>
      </c>
      <c r="F239" s="2">
        <v>0.19</v>
      </c>
      <c r="G239" s="2">
        <v>0.22</v>
      </c>
      <c r="H239" s="9">
        <f>(D239*G239)/3</f>
        <v>2.0696133333333333E-3</v>
      </c>
      <c r="I239" s="9">
        <f>(E239*G239)/3</f>
        <v>2.089706666666667E-3</v>
      </c>
      <c r="J239" s="9">
        <f>(F239*B$2)*G239*3</f>
        <v>39.395571881159995</v>
      </c>
      <c r="K239" s="9">
        <f>H239/C239</f>
        <v>0.52144452842865541</v>
      </c>
      <c r="L239" s="9">
        <f>I239/C239+$F$254</f>
        <v>1.7265070966658267</v>
      </c>
      <c r="M239" s="9">
        <f>((J239)*(C239))*10^-6</f>
        <v>1.5636102479632401E-7</v>
      </c>
      <c r="N239" s="2">
        <v>5</v>
      </c>
      <c r="O239" s="2" t="s">
        <v>155</v>
      </c>
    </row>
    <row r="240" spans="1:15">
      <c r="A240" s="2" t="s">
        <v>237</v>
      </c>
      <c r="B240" s="2">
        <v>0.63</v>
      </c>
      <c r="C240" s="9">
        <f t="shared" ref="C240" si="116">($B240)^2/$B$1</f>
        <v>3.9690000000000003E-3</v>
      </c>
      <c r="D240" s="2">
        <f t="shared" si="114"/>
        <v>2.8222000000000001E-2</v>
      </c>
      <c r="E240" s="2">
        <f t="shared" si="115"/>
        <v>2.8496E-2</v>
      </c>
      <c r="F240" s="2">
        <v>0.19</v>
      </c>
      <c r="G240" s="2">
        <v>0.22</v>
      </c>
      <c r="H240" s="9">
        <f t="shared" ref="H240" si="117">(D240*G240)/3</f>
        <v>2.0696133333333333E-3</v>
      </c>
      <c r="I240" s="9">
        <f t="shared" ref="I240" si="118">(E240*G240)/3</f>
        <v>2.089706666666667E-3</v>
      </c>
      <c r="J240" s="9">
        <f t="shared" ref="J240" si="119">(F240*B$2)*G240*3</f>
        <v>39.395571881159995</v>
      </c>
      <c r="K240" s="9">
        <f t="shared" ref="K240" si="120">H240/C240</f>
        <v>0.52144452842865541</v>
      </c>
      <c r="L240" s="9">
        <f>I240/C240+$F$254</f>
        <v>1.7265070966658267</v>
      </c>
      <c r="M240" s="9">
        <f t="shared" ref="M240" si="121">((J240)*(C240))*10^-6</f>
        <v>1.5636102479632401E-7</v>
      </c>
      <c r="N240" s="2">
        <v>5</v>
      </c>
      <c r="O240" s="2" t="s">
        <v>155</v>
      </c>
    </row>
    <row r="241" spans="1:15">
      <c r="A241" s="2" t="s">
        <v>236</v>
      </c>
      <c r="B241" s="2">
        <v>0.63</v>
      </c>
      <c r="C241" s="9">
        <f>($B241)^2/$B$1</f>
        <v>3.9690000000000003E-3</v>
      </c>
      <c r="D241" s="2">
        <f t="shared" si="114"/>
        <v>2.8222000000000001E-2</v>
      </c>
      <c r="E241" s="2">
        <f t="shared" si="115"/>
        <v>2.8496E-2</v>
      </c>
      <c r="F241" s="2">
        <v>0.19</v>
      </c>
      <c r="G241" s="2">
        <v>0.22</v>
      </c>
      <c r="H241" s="9">
        <f>(D241*G241)/3</f>
        <v>2.0696133333333333E-3</v>
      </c>
      <c r="I241" s="9">
        <f>(E241*G241)/3</f>
        <v>2.089706666666667E-3</v>
      </c>
      <c r="J241" s="9">
        <f>(F241*B$2)*G241*3</f>
        <v>39.395571881159995</v>
      </c>
      <c r="K241" s="9">
        <f>H241/C241</f>
        <v>0.52144452842865541</v>
      </c>
      <c r="L241" s="9">
        <f>I241/C241+$F$254</f>
        <v>1.7265070966658267</v>
      </c>
      <c r="M241" s="9">
        <f>((J241)*(C241))*10^-6</f>
        <v>1.5636102479632401E-7</v>
      </c>
      <c r="N241" s="2">
        <v>5</v>
      </c>
      <c r="O241" s="2" t="s">
        <v>155</v>
      </c>
    </row>
    <row r="242" spans="1:15" ht="12.75">
      <c r="A242" s="2" t="s">
        <v>235</v>
      </c>
      <c r="B242" s="2">
        <v>0.63</v>
      </c>
      <c r="C242" s="9">
        <f>($B242)^2/$B$1</f>
        <v>3.9690000000000003E-3</v>
      </c>
      <c r="D242" s="2">
        <f t="shared" si="114"/>
        <v>2.8222000000000001E-2</v>
      </c>
      <c r="E242" s="2">
        <f t="shared" si="115"/>
        <v>2.8496E-2</v>
      </c>
      <c r="F242" s="2">
        <v>0.19</v>
      </c>
      <c r="G242" s="2">
        <v>0.22</v>
      </c>
      <c r="H242" s="9">
        <f>(D242*G242)/3</f>
        <v>2.0696133333333333E-3</v>
      </c>
      <c r="I242" s="9">
        <f>(E242*G242)/3</f>
        <v>2.089706666666667E-3</v>
      </c>
      <c r="J242" s="9">
        <f>(F242*B$2)*G242*3</f>
        <v>39.395571881159995</v>
      </c>
      <c r="K242" s="9">
        <f>H242/C242</f>
        <v>0.52144452842865541</v>
      </c>
      <c r="L242" s="9">
        <f>I242/C242+$F$254</f>
        <v>1.7265070966658267</v>
      </c>
      <c r="M242" s="9">
        <f>((J242)*(C242))*10^-6</f>
        <v>1.5636102479632401E-7</v>
      </c>
      <c r="N242" s="2">
        <v>5</v>
      </c>
      <c r="O242" s="2" t="s">
        <v>155</v>
      </c>
    </row>
    <row r="243" spans="1:15" ht="12.75">
      <c r="A243" s="2" t="s">
        <v>234</v>
      </c>
      <c r="B243" s="2">
        <v>0.63</v>
      </c>
      <c r="C243" s="9">
        <f>($B243)^2/$B$1</f>
        <v>3.9690000000000003E-3</v>
      </c>
      <c r="D243" s="2">
        <f t="shared" si="114"/>
        <v>2.8222000000000001E-2</v>
      </c>
      <c r="E243" s="2">
        <f t="shared" si="115"/>
        <v>2.8496E-2</v>
      </c>
      <c r="F243" s="2">
        <v>0.19</v>
      </c>
      <c r="G243" s="2">
        <v>0.22</v>
      </c>
      <c r="H243" s="9">
        <f>(D243*G243)/3</f>
        <v>2.0696133333333333E-3</v>
      </c>
      <c r="I243" s="9">
        <f>(E243*G243)/3</f>
        <v>2.089706666666667E-3</v>
      </c>
      <c r="J243" s="9">
        <f>(F243*B$2)*G243*3</f>
        <v>39.395571881159995</v>
      </c>
      <c r="K243" s="9">
        <f>H243/C243</f>
        <v>0.52144452842865541</v>
      </c>
      <c r="L243" s="9">
        <f>I243/C243+$F$254</f>
        <v>1.7265070966658267</v>
      </c>
      <c r="M243" s="9">
        <f>((J243)*(C243))*10^-6</f>
        <v>1.5636102479632401E-7</v>
      </c>
      <c r="N243" s="2">
        <v>5</v>
      </c>
      <c r="O243" s="2" t="s">
        <v>155</v>
      </c>
    </row>
    <row r="244" spans="1:15">
      <c r="A244" s="26" t="s">
        <v>241</v>
      </c>
    </row>
    <row r="245" spans="1:15">
      <c r="A245" s="2" t="s">
        <v>248</v>
      </c>
      <c r="B245" s="2">
        <v>0.63</v>
      </c>
      <c r="C245" s="9">
        <f>($B245)^2/$B$1</f>
        <v>3.9690000000000003E-3</v>
      </c>
      <c r="D245" s="2">
        <f t="shared" ref="D245:D251" si="122">0.206*0.137</f>
        <v>2.8222000000000001E-2</v>
      </c>
      <c r="E245" s="2">
        <f t="shared" ref="E245:E251" si="123">0.208*0.137</f>
        <v>2.8496E-2</v>
      </c>
      <c r="F245" s="2">
        <v>0.19</v>
      </c>
      <c r="G245" s="2">
        <v>0.15</v>
      </c>
      <c r="H245" s="9">
        <f>(D245*G245)/3</f>
        <v>1.4111E-3</v>
      </c>
      <c r="I245" s="9">
        <f>(E245*G245)/3</f>
        <v>1.4248000000000002E-3</v>
      </c>
      <c r="J245" s="9">
        <f>(F245*B$2)*G245*3</f>
        <v>26.860617191699998</v>
      </c>
      <c r="K245" s="9">
        <f>H245/C245</f>
        <v>0.35553036029226504</v>
      </c>
      <c r="L245" s="9">
        <f>I245/C245+$F$256</f>
        <v>1.6633299374500206</v>
      </c>
      <c r="M245" s="9">
        <f>((J245)*(C245))*10^-6</f>
        <v>1.066097896338573E-7</v>
      </c>
      <c r="N245" s="2">
        <v>4.5999999999999996</v>
      </c>
      <c r="O245" s="2" t="s">
        <v>140</v>
      </c>
    </row>
    <row r="246" spans="1:15" ht="12.75">
      <c r="A246" s="2" t="s">
        <v>247</v>
      </c>
      <c r="B246" s="2">
        <v>0.63</v>
      </c>
      <c r="C246" s="9">
        <f>($B246)^2/$B$1</f>
        <v>3.9690000000000003E-3</v>
      </c>
      <c r="D246" s="2">
        <f t="shared" si="122"/>
        <v>2.8222000000000001E-2</v>
      </c>
      <c r="E246" s="2">
        <f t="shared" si="123"/>
        <v>2.8496E-2</v>
      </c>
      <c r="F246" s="2">
        <v>0.19</v>
      </c>
      <c r="G246" s="2">
        <v>0.15</v>
      </c>
      <c r="H246" s="9">
        <f>(D246*G246)/3</f>
        <v>1.4111E-3</v>
      </c>
      <c r="I246" s="9">
        <f>(E246*G246)/3</f>
        <v>1.4248000000000002E-3</v>
      </c>
      <c r="J246" s="9">
        <f>(F246*B$2)*G246*3</f>
        <v>26.860617191699998</v>
      </c>
      <c r="K246" s="9">
        <f>H246/C246</f>
        <v>0.35553036029226504</v>
      </c>
      <c r="L246" s="9">
        <f>I246/C246+$F$256</f>
        <v>1.6633299374500206</v>
      </c>
      <c r="M246" s="9">
        <f>((J246)*(C246))*10^-6</f>
        <v>1.066097896338573E-7</v>
      </c>
      <c r="N246" s="2">
        <v>4.5999999999999996</v>
      </c>
      <c r="O246" s="2" t="s">
        <v>140</v>
      </c>
    </row>
    <row r="247" spans="1:15" ht="12.75">
      <c r="A247" s="2" t="s">
        <v>246</v>
      </c>
      <c r="B247" s="2">
        <v>0.63</v>
      </c>
      <c r="C247" s="9">
        <f>($B247)^2/$B$1</f>
        <v>3.9690000000000003E-3</v>
      </c>
      <c r="D247" s="2">
        <f t="shared" si="122"/>
        <v>2.8222000000000001E-2</v>
      </c>
      <c r="E247" s="2">
        <f t="shared" si="123"/>
        <v>2.8496E-2</v>
      </c>
      <c r="F247" s="2">
        <v>0.19</v>
      </c>
      <c r="G247" s="2">
        <v>0.15</v>
      </c>
      <c r="H247" s="9">
        <f>(D247*G247)/3</f>
        <v>1.4111E-3</v>
      </c>
      <c r="I247" s="9">
        <f>(E247*G247)/3</f>
        <v>1.4248000000000002E-3</v>
      </c>
      <c r="J247" s="9">
        <f>(F247*B$2)*G247*3</f>
        <v>26.860617191699998</v>
      </c>
      <c r="K247" s="9">
        <f>H247/C247</f>
        <v>0.35553036029226504</v>
      </c>
      <c r="L247" s="9">
        <f>I247/C247</f>
        <v>0.35898211136306374</v>
      </c>
      <c r="M247" s="9">
        <f>((J247)*(C247))*10^-6</f>
        <v>1.066097896338573E-7</v>
      </c>
      <c r="N247" s="2">
        <v>4.5999999999999996</v>
      </c>
      <c r="O247" s="2" t="s">
        <v>140</v>
      </c>
    </row>
    <row r="248" spans="1:15" ht="12.75">
      <c r="A248" s="2" t="s">
        <v>242</v>
      </c>
      <c r="B248" s="2">
        <v>0.63</v>
      </c>
      <c r="C248" s="9">
        <f>($B248)^2/$B$1</f>
        <v>3.9690000000000003E-3</v>
      </c>
      <c r="D248" s="2">
        <f t="shared" si="122"/>
        <v>2.8222000000000001E-2</v>
      </c>
      <c r="E248" s="2">
        <f t="shared" si="123"/>
        <v>2.8496E-2</v>
      </c>
      <c r="F248" s="2">
        <v>0.19</v>
      </c>
      <c r="G248" s="2">
        <v>0.15</v>
      </c>
      <c r="H248" s="9">
        <f t="shared" ref="H248" si="124">(D248*G248)/3</f>
        <v>1.4111E-3</v>
      </c>
      <c r="I248" s="9">
        <f t="shared" ref="I248" si="125">(E248*G248)/3</f>
        <v>1.4248000000000002E-3</v>
      </c>
      <c r="J248" s="9">
        <f>(F248*B$2)*G248*3</f>
        <v>26.860617191699998</v>
      </c>
      <c r="K248" s="9">
        <f t="shared" ref="K248" si="126">H248/C248</f>
        <v>0.35553036029226504</v>
      </c>
      <c r="L248" s="9">
        <f>I248/C248+$F$256</f>
        <v>1.6633299374500206</v>
      </c>
      <c r="M248" s="9">
        <f t="shared" ref="M248" si="127">((J248)*(C248))*10^-6</f>
        <v>1.066097896338573E-7</v>
      </c>
      <c r="N248" s="2">
        <v>4.5999999999999996</v>
      </c>
      <c r="O248" s="2" t="s">
        <v>140</v>
      </c>
    </row>
    <row r="249" spans="1:15" ht="12.75">
      <c r="A249" s="2" t="s">
        <v>245</v>
      </c>
      <c r="B249" s="2">
        <v>0.63</v>
      </c>
      <c r="C249" s="9">
        <f>($B249)^2/$B$1</f>
        <v>3.9690000000000003E-3</v>
      </c>
      <c r="D249" s="2">
        <f t="shared" si="122"/>
        <v>2.8222000000000001E-2</v>
      </c>
      <c r="E249" s="2">
        <f t="shared" si="123"/>
        <v>2.8496E-2</v>
      </c>
      <c r="F249" s="2">
        <v>0.19</v>
      </c>
      <c r="G249" s="2">
        <v>0.22</v>
      </c>
      <c r="H249" s="9">
        <f>(D249*G249)/3</f>
        <v>2.0696133333333333E-3</v>
      </c>
      <c r="I249" s="9">
        <f>(E249*G249)/3</f>
        <v>2.089706666666667E-3</v>
      </c>
      <c r="J249" s="9">
        <f>(F249*B$2)*G249*3</f>
        <v>39.395571881159995</v>
      </c>
      <c r="K249" s="9">
        <f>H249/C249</f>
        <v>0.52144452842865541</v>
      </c>
      <c r="L249" s="9">
        <f>I249/C249+$F$254</f>
        <v>1.7265070966658267</v>
      </c>
      <c r="M249" s="9">
        <f>((J249)*(C249))*10^-6</f>
        <v>1.5636102479632401E-7</v>
      </c>
      <c r="N249" s="2">
        <v>5</v>
      </c>
      <c r="O249" s="2" t="s">
        <v>155</v>
      </c>
    </row>
    <row r="250" spans="1:15" ht="12.75">
      <c r="A250" s="2" t="s">
        <v>244</v>
      </c>
      <c r="B250" s="2">
        <v>0.63</v>
      </c>
      <c r="C250" s="9">
        <f>($B250)^2/$B$1</f>
        <v>3.9690000000000003E-3</v>
      </c>
      <c r="D250" s="2">
        <f t="shared" si="122"/>
        <v>2.8222000000000001E-2</v>
      </c>
      <c r="E250" s="2">
        <f t="shared" si="123"/>
        <v>2.8496E-2</v>
      </c>
      <c r="F250" s="2">
        <v>0.19</v>
      </c>
      <c r="G250" s="2">
        <v>0.22</v>
      </c>
      <c r="H250" s="9">
        <f>(D250*G250)/3</f>
        <v>2.0696133333333333E-3</v>
      </c>
      <c r="I250" s="9">
        <f>(E250*G250)/3</f>
        <v>2.089706666666667E-3</v>
      </c>
      <c r="J250" s="9">
        <f>(F250*B$2)*G250*3</f>
        <v>39.395571881159995</v>
      </c>
      <c r="K250" s="9">
        <f>H250/C250</f>
        <v>0.52144452842865541</v>
      </c>
      <c r="L250" s="9">
        <f>I250/C250+$F$254</f>
        <v>1.7265070966658267</v>
      </c>
      <c r="M250" s="9">
        <f>((J250)*(C250))*10^-6</f>
        <v>1.5636102479632401E-7</v>
      </c>
      <c r="N250" s="2">
        <v>5</v>
      </c>
      <c r="O250" s="2" t="s">
        <v>155</v>
      </c>
    </row>
    <row r="251" spans="1:15" ht="12.75">
      <c r="A251" s="2" t="s">
        <v>243</v>
      </c>
      <c r="B251" s="2">
        <v>0.63</v>
      </c>
      <c r="C251" s="9">
        <f>($B251)^2/$B$1</f>
        <v>3.9690000000000003E-3</v>
      </c>
      <c r="D251" s="2">
        <f t="shared" si="122"/>
        <v>2.8222000000000001E-2</v>
      </c>
      <c r="E251" s="2">
        <f t="shared" si="123"/>
        <v>2.8496E-2</v>
      </c>
      <c r="F251" s="2">
        <v>0.19</v>
      </c>
      <c r="G251" s="2">
        <v>0.22</v>
      </c>
      <c r="H251" s="9">
        <f>(D251*G251)/3</f>
        <v>2.0696133333333333E-3</v>
      </c>
      <c r="I251" s="9">
        <f>(E251*G251)/3</f>
        <v>2.089706666666667E-3</v>
      </c>
      <c r="J251" s="9">
        <f>(F251*B$2)*G251*3</f>
        <v>39.395571881159995</v>
      </c>
      <c r="K251" s="9">
        <f>H251/C251</f>
        <v>0.52144452842865541</v>
      </c>
      <c r="L251" s="9">
        <f>I251/C251+$F$254</f>
        <v>1.7265070966658267</v>
      </c>
      <c r="M251" s="9">
        <f>((J251)*(C251))*10^-6</f>
        <v>1.5636102479632401E-7</v>
      </c>
      <c r="N251" s="2">
        <v>5</v>
      </c>
      <c r="O251" s="2" t="s">
        <v>155</v>
      </c>
    </row>
    <row r="252" spans="1:15">
      <c r="A252" s="26" t="s">
        <v>249</v>
      </c>
    </row>
    <row r="253" spans="1:15">
      <c r="B253" s="2" t="s">
        <v>250</v>
      </c>
      <c r="C253" s="2" t="s">
        <v>251</v>
      </c>
      <c r="D253" s="2" t="s">
        <v>252</v>
      </c>
      <c r="E253" s="2" t="s">
        <v>253</v>
      </c>
      <c r="F253" s="2" t="s">
        <v>254</v>
      </c>
    </row>
    <row r="254" spans="1:15">
      <c r="A254" s="2" t="s">
        <v>255</v>
      </c>
      <c r="B254" s="2">
        <v>5</v>
      </c>
      <c r="C254" s="2">
        <v>0.63</v>
      </c>
      <c r="D254" s="2">
        <v>6</v>
      </c>
      <c r="E254" s="9">
        <f t="shared" ref="E254:E258" si="128">(D254/100)*((C254^2)/B254)</f>
        <v>4.7628000000000002E-3</v>
      </c>
      <c r="F254" s="9">
        <f t="shared" ref="F254:F257" si="129">E254*(($B$141/C254)^2)/$C$13</f>
        <v>1.2</v>
      </c>
    </row>
    <row r="255" spans="1:15">
      <c r="A255" s="2" t="s">
        <v>256</v>
      </c>
      <c r="B255" s="2">
        <v>4.5</v>
      </c>
      <c r="C255" s="2">
        <v>0.4</v>
      </c>
      <c r="D255" s="2">
        <v>6</v>
      </c>
      <c r="E255" s="9">
        <f t="shared" si="128"/>
        <v>2.1333333333333339E-3</v>
      </c>
      <c r="F255" s="9">
        <f t="shared" si="129"/>
        <v>1.3333333333333335</v>
      </c>
    </row>
    <row r="256" spans="1:15">
      <c r="A256" s="2" t="s">
        <v>257</v>
      </c>
      <c r="B256" s="2">
        <v>4.5999999999999996</v>
      </c>
      <c r="C256" s="2">
        <v>0.63</v>
      </c>
      <c r="D256" s="2">
        <v>6</v>
      </c>
      <c r="E256" s="9">
        <f t="shared" si="128"/>
        <v>5.176956521739131E-3</v>
      </c>
      <c r="F256" s="9">
        <f t="shared" si="129"/>
        <v>1.3043478260869568</v>
      </c>
    </row>
    <row r="257" spans="1:6">
      <c r="A257" s="2" t="s">
        <v>258</v>
      </c>
      <c r="B257" s="2">
        <v>2.5</v>
      </c>
      <c r="C257" s="2">
        <v>0.4</v>
      </c>
      <c r="D257" s="2">
        <v>6</v>
      </c>
      <c r="E257" s="9">
        <f t="shared" si="128"/>
        <v>3.840000000000001E-3</v>
      </c>
      <c r="F257" s="9">
        <f t="shared" si="129"/>
        <v>2.4000000000000004</v>
      </c>
    </row>
    <row r="258" spans="1:6">
      <c r="A258" s="2" t="s">
        <v>259</v>
      </c>
      <c r="B258" s="2">
        <v>240</v>
      </c>
      <c r="C258" s="2">
        <v>33</v>
      </c>
      <c r="D258" s="2">
        <v>15</v>
      </c>
      <c r="E258" s="9">
        <f t="shared" si="128"/>
        <v>0.68062499999999992</v>
      </c>
      <c r="F258" s="9">
        <f>E258*((B8/C258)^2)/$C$8</f>
        <v>6.2500000000000014E-2</v>
      </c>
    </row>
  </sheetData>
  <hyperlinks>
    <hyperlink ref="B4" r:id="rId1" location="G19lkm58XQq1Cf3l2TUfGfg6DbHJpP-a03" xr:uid="{00000000-0004-0000-0000-000000000000}"/>
    <hyperlink ref="B5" r:id="rId2" location="G1soRX8OS1u6B6LxdbMUrvngw27k8BDYeG" xr:uid="{00000000-0004-0000-00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Neagu</cp:lastModifiedBy>
  <dcterms:modified xsi:type="dcterms:W3CDTF">2020-06-22T11:59:16Z</dcterms:modified>
</cp:coreProperties>
</file>