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c890a0317471c1a2/Documents/TU Delft/EE3/BAP/Code/GitHub PC/cwfc/optimisation/"/>
    </mc:Choice>
  </mc:AlternateContent>
  <xr:revisionPtr revIDLastSave="15" documentId="11_956C2C749F4094129B16F99E3CA2F935C790F77B" xr6:coauthVersionLast="45" xr6:coauthVersionMax="45" xr10:uidLastSave="{80B303E6-E619-4974-B8AB-B6C1B031800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J38" i="1" l="1"/>
  <c r="I38" i="1"/>
  <c r="H38" i="1"/>
  <c r="C38" i="1"/>
  <c r="J37" i="1"/>
  <c r="I37" i="1"/>
  <c r="H37" i="1"/>
  <c r="C37" i="1"/>
  <c r="K37" i="1" s="1"/>
  <c r="I36" i="1"/>
  <c r="H36" i="1"/>
  <c r="C36" i="1"/>
  <c r="I35" i="1"/>
  <c r="H35" i="1"/>
  <c r="C35" i="1"/>
  <c r="L35" i="1" s="1"/>
  <c r="J34" i="1"/>
  <c r="I34" i="1"/>
  <c r="H34" i="1"/>
  <c r="C34" i="1"/>
  <c r="L34" i="1" s="1"/>
  <c r="I33" i="1"/>
  <c r="H33" i="1"/>
  <c r="C33" i="1"/>
  <c r="I32" i="1"/>
  <c r="H32" i="1"/>
  <c r="C32" i="1"/>
  <c r="I31" i="1"/>
  <c r="H31" i="1"/>
  <c r="C31" i="1"/>
  <c r="J30" i="1"/>
  <c r="I30" i="1"/>
  <c r="H30" i="1"/>
  <c r="C30" i="1"/>
  <c r="L30" i="1" s="1"/>
  <c r="J29" i="1"/>
  <c r="I29" i="1"/>
  <c r="H29" i="1"/>
  <c r="C29" i="1"/>
  <c r="K29" i="1" s="1"/>
  <c r="I28" i="1"/>
  <c r="H28" i="1"/>
  <c r="C28" i="1"/>
  <c r="L28" i="1" s="1"/>
  <c r="I27" i="1"/>
  <c r="H27" i="1"/>
  <c r="C27" i="1"/>
  <c r="L27" i="1" s="1"/>
  <c r="I26" i="1"/>
  <c r="H26" i="1"/>
  <c r="C26" i="1"/>
  <c r="J25" i="1"/>
  <c r="M25" i="1" s="1"/>
  <c r="I25" i="1"/>
  <c r="L25" i="1" s="1"/>
  <c r="H25" i="1"/>
  <c r="C25" i="1"/>
  <c r="K25" i="1" s="1"/>
  <c r="I24" i="1"/>
  <c r="H24" i="1"/>
  <c r="C24" i="1"/>
  <c r="K23" i="1"/>
  <c r="I23" i="1"/>
  <c r="H23" i="1"/>
  <c r="C23" i="1"/>
  <c r="L23" i="1" s="1"/>
  <c r="J22" i="1"/>
  <c r="M22" i="1" s="1"/>
  <c r="I22" i="1"/>
  <c r="H22" i="1"/>
  <c r="C22" i="1"/>
  <c r="K22" i="1" s="1"/>
  <c r="I21" i="1"/>
  <c r="H21" i="1"/>
  <c r="C21" i="1"/>
  <c r="J20" i="1"/>
  <c r="I20" i="1"/>
  <c r="L20" i="1" s="1"/>
  <c r="H20" i="1"/>
  <c r="C20" i="1"/>
  <c r="I19" i="1"/>
  <c r="H19" i="1"/>
  <c r="C19" i="1"/>
  <c r="J18" i="1"/>
  <c r="I18" i="1"/>
  <c r="H18" i="1"/>
  <c r="C18" i="1"/>
  <c r="L18" i="1" s="1"/>
  <c r="J17" i="1"/>
  <c r="I17" i="1"/>
  <c r="H17" i="1"/>
  <c r="C17" i="1"/>
  <c r="K17" i="1" s="1"/>
  <c r="I16" i="1"/>
  <c r="H16" i="1"/>
  <c r="C16" i="1"/>
  <c r="L16" i="1" s="1"/>
  <c r="I15" i="1"/>
  <c r="H15" i="1"/>
  <c r="C15" i="1"/>
  <c r="I14" i="1"/>
  <c r="L14" i="1" s="1"/>
  <c r="H14" i="1"/>
  <c r="C14" i="1"/>
  <c r="J13" i="1"/>
  <c r="I13" i="1"/>
  <c r="H13" i="1"/>
  <c r="C13" i="1"/>
  <c r="K13" i="1" s="1"/>
  <c r="J12" i="1"/>
  <c r="M12" i="1" s="1"/>
  <c r="J10" i="1"/>
  <c r="I10" i="1"/>
  <c r="H10" i="1"/>
  <c r="C10" i="1"/>
  <c r="I9" i="1"/>
  <c r="L9" i="1" s="1"/>
  <c r="H9" i="1"/>
  <c r="C9" i="1"/>
  <c r="J8" i="1"/>
  <c r="I8" i="1"/>
  <c r="H8" i="1"/>
  <c r="C8" i="1"/>
  <c r="L8" i="1" s="1"/>
  <c r="B2" i="1"/>
  <c r="J35" i="1" s="1"/>
  <c r="K26" i="1" l="1"/>
  <c r="M8" i="1"/>
  <c r="L26" i="1"/>
  <c r="K8" i="1"/>
  <c r="M20" i="1"/>
  <c r="K14" i="1"/>
  <c r="M17" i="1"/>
  <c r="K31" i="1"/>
  <c r="K16" i="1"/>
  <c r="M34" i="1"/>
  <c r="K36" i="1"/>
  <c r="L36" i="1"/>
  <c r="L10" i="1"/>
  <c r="K21" i="1"/>
  <c r="K24" i="1"/>
  <c r="M30" i="1"/>
  <c r="L33" i="1"/>
  <c r="K15" i="1"/>
  <c r="M10" i="1"/>
  <c r="M18" i="1"/>
  <c r="L21" i="1"/>
  <c r="L24" i="1"/>
  <c r="K30" i="1"/>
  <c r="K33" i="1"/>
  <c r="K10" i="1"/>
  <c r="K27" i="1"/>
  <c r="M35" i="1"/>
  <c r="L15" i="1"/>
  <c r="K18" i="1"/>
  <c r="K28" i="1"/>
  <c r="L37" i="1"/>
  <c r="M37" i="1"/>
  <c r="L31" i="1"/>
  <c r="M13" i="1"/>
  <c r="L19" i="1"/>
  <c r="K38" i="1"/>
  <c r="L13" i="1"/>
  <c r="K19" i="1"/>
  <c r="L29" i="1"/>
  <c r="K32" i="1"/>
  <c r="K35" i="1"/>
  <c r="L38" i="1"/>
  <c r="K9" i="1"/>
  <c r="L17" i="1"/>
  <c r="K20" i="1"/>
  <c r="M29" i="1"/>
  <c r="L32" i="1"/>
  <c r="M38" i="1"/>
  <c r="J32" i="1"/>
  <c r="M32" i="1" s="1"/>
  <c r="J15" i="1"/>
  <c r="M15" i="1" s="1"/>
  <c r="J27" i="1"/>
  <c r="M27" i="1" s="1"/>
  <c r="K34" i="1"/>
  <c r="J11" i="1"/>
  <c r="M11" i="1" s="1"/>
  <c r="L22" i="1"/>
  <c r="J24" i="1"/>
  <c r="M24" i="1" s="1"/>
  <c r="J36" i="1"/>
  <c r="M36" i="1" s="1"/>
  <c r="J9" i="1"/>
  <c r="M9" i="1" s="1"/>
  <c r="J19" i="1"/>
  <c r="M19" i="1" s="1"/>
  <c r="J31" i="1"/>
  <c r="M31" i="1" s="1"/>
  <c r="J21" i="1"/>
  <c r="M21" i="1" s="1"/>
  <c r="J33" i="1"/>
  <c r="M33" i="1" s="1"/>
  <c r="J26" i="1"/>
  <c r="M26" i="1" s="1"/>
  <c r="J16" i="1"/>
  <c r="M16" i="1" s="1"/>
  <c r="J28" i="1"/>
  <c r="M28" i="1" s="1"/>
  <c r="J14" i="1"/>
  <c r="M14" i="1" s="1"/>
  <c r="J23" i="1"/>
  <c r="M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2000000}">
      <text>
        <r>
          <rPr>
            <sz val="10"/>
            <color rgb="FF000000"/>
            <rFont val="Arial"/>
          </rPr>
          <t>NOT SURE
	-farley rimon</t>
        </r>
      </text>
    </comment>
    <comment ref="L11" authorId="0" shapeId="0" xr:uid="{00000000-0006-0000-0000-000001000000}">
      <text>
        <r>
          <rPr>
            <sz val="10"/>
            <color rgb="FF000000"/>
            <rFont val="Arial"/>
          </rPr>
          <t>make a second model taking into account the transformer losses, no reactance approximation.
	-farley rimon</t>
        </r>
      </text>
    </comment>
    <comment ref="M11" authorId="0" shapeId="0" xr:uid="{00000000-0006-0000-0000-000003000000}">
      <text>
        <r>
          <rPr>
            <sz val="10"/>
            <color rgb="FF000000"/>
            <rFont val="Arial"/>
          </rPr>
          <t>https://drive.google.com/drive/u/0/folders/1ZyhV030gveSNmngMtJz5QxAOet9zs30W
	-farley rimon</t>
        </r>
      </text>
    </comment>
  </commentList>
</comments>
</file>

<file path=xl/sharedStrings.xml><?xml version="1.0" encoding="utf-8"?>
<sst xmlns="http://schemas.openxmlformats.org/spreadsheetml/2006/main" count="64" uniqueCount="36">
  <si>
    <t>Power Base(MVA)</t>
  </si>
  <si>
    <t>Frequency (rad/s)</t>
  </si>
  <si>
    <t>2 * pi * 50</t>
  </si>
  <si>
    <t>Schematics</t>
  </si>
  <si>
    <t>- Visual</t>
  </si>
  <si>
    <t>https://app.diagrams.net/#G19lkm58XQq1Cf3l2TUfGfg6DbHJpP-a03</t>
  </si>
  <si>
    <t>- Configuration</t>
  </si>
  <si>
    <t>https://app.diagrams.net/#G1soRX8OS1u6B6LxdbMUrvngw27k8BDYeG</t>
  </si>
  <si>
    <t>Branch</t>
  </si>
  <si>
    <t>Vbase(kV)</t>
  </si>
  <si>
    <t>Zbase(Ohm)</t>
  </si>
  <si>
    <t>Zreal (Ohm/km)</t>
  </si>
  <si>
    <t>Zim(Ohm/km)</t>
  </si>
  <si>
    <t>C(e-6* F/km)</t>
  </si>
  <si>
    <t>Length (km)</t>
  </si>
  <si>
    <t>Zreal(Ohm)</t>
  </si>
  <si>
    <t>Zim(Ohm)</t>
  </si>
  <si>
    <t>Bs(e-6* Siemens)</t>
  </si>
  <si>
    <t>Zreal (p.u.)</t>
  </si>
  <si>
    <t>Zim (p.u.)</t>
  </si>
  <si>
    <t>Bs (p.u.)</t>
  </si>
  <si>
    <t>Source</t>
  </si>
  <si>
    <t>https://drive.google.com/drive/u/0/folders/1NUnuGyrtuwMrNVxa2m9luWME-wP_k_wt</t>
  </si>
  <si>
    <t>N.A</t>
  </si>
  <si>
    <t>https://drive.google.com/drive/u/0/folders/1MeDK_eMX6gEPkG0e4vwrwT8z0FrIYL6P</t>
  </si>
  <si>
    <t xml:space="preserve">                     17-18</t>
  </si>
  <si>
    <t xml:space="preserve">                     17-19</t>
  </si>
  <si>
    <t xml:space="preserve">                     17-20</t>
  </si>
  <si>
    <t xml:space="preserve">                     17-21</t>
  </si>
  <si>
    <t xml:space="preserve">                     17-22</t>
  </si>
  <si>
    <t xml:space="preserve">                     17-23</t>
  </si>
  <si>
    <t xml:space="preserve">                     23-24</t>
  </si>
  <si>
    <t xml:space="preserve">                     23-25</t>
  </si>
  <si>
    <t xml:space="preserve">                     23-26</t>
  </si>
  <si>
    <t xml:space="preserve">                     23-27</t>
  </si>
  <si>
    <t xml:space="preserve">                     17-28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</si>
</sst>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3" fillId="0" borderId="0" xfId="0" applyFont="1" applyAlignment="1"/>
    <xf numFmtId="0" fontId="1" fillId="5" borderId="0" xfId="0" applyFont="1" applyFill="1" applyAlignment="1"/>
    <xf numFmtId="164" fontId="1" fillId="0" borderId="0" xfId="0" applyNumberFormat="1" applyFont="1" applyAlignment="1"/>
    <xf numFmtId="0" fontId="1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u/0/folders/1NUnuGyrtuwMrNVxa2m9luWME-wP_k_wt" TargetMode="External"/><Relationship Id="rId13" Type="http://schemas.openxmlformats.org/officeDocument/2006/relationships/hyperlink" Target="https://drive.google.com/drive/u/0/folders/1NUnuGyrtuwMrNVxa2m9luWME-wP_k_wt" TargetMode="External"/><Relationship Id="rId18" Type="http://schemas.openxmlformats.org/officeDocument/2006/relationships/hyperlink" Target="https://drive.google.com/drive/u/0/folders/1NUnuGyrtuwMrNVxa2m9luWME-wP_k_wt" TargetMode="External"/><Relationship Id="rId26" Type="http://schemas.openxmlformats.org/officeDocument/2006/relationships/hyperlink" Target="https://drive.google.com/drive/u/0/folders/1NUnuGyrtuwMrNVxa2m9luWME-wP_k_wt" TargetMode="External"/><Relationship Id="rId3" Type="http://schemas.openxmlformats.org/officeDocument/2006/relationships/hyperlink" Target="https://drive.google.com/drive/u/0/folders/1NUnuGyrtuwMrNVxa2m9luWME-wP_k_wt" TargetMode="External"/><Relationship Id="rId21" Type="http://schemas.openxmlformats.org/officeDocument/2006/relationships/hyperlink" Target="https://drive.google.com/drive/u/0/folders/1NUnuGyrtuwMrNVxa2m9luWME-wP_k_wt" TargetMode="External"/><Relationship Id="rId7" Type="http://schemas.openxmlformats.org/officeDocument/2006/relationships/hyperlink" Target="https://drive.google.com/drive/u/0/folders/1NUnuGyrtuwMrNVxa2m9luWME-wP_k_wt" TargetMode="External"/><Relationship Id="rId12" Type="http://schemas.openxmlformats.org/officeDocument/2006/relationships/hyperlink" Target="https://drive.google.com/drive/u/0/folders/1NUnuGyrtuwMrNVxa2m9luWME-wP_k_wt" TargetMode="External"/><Relationship Id="rId17" Type="http://schemas.openxmlformats.org/officeDocument/2006/relationships/hyperlink" Target="https://drive.google.com/drive/u/0/folders/1NUnuGyrtuwMrNVxa2m9luWME-wP_k_wt" TargetMode="External"/><Relationship Id="rId25" Type="http://schemas.openxmlformats.org/officeDocument/2006/relationships/hyperlink" Target="https://drive.google.com/drive/u/0/folders/1NUnuGyrtuwMrNVxa2m9luWME-wP_k_wt" TargetMode="External"/><Relationship Id="rId2" Type="http://schemas.openxmlformats.org/officeDocument/2006/relationships/hyperlink" Target="https://app.diagrams.net/" TargetMode="External"/><Relationship Id="rId16" Type="http://schemas.openxmlformats.org/officeDocument/2006/relationships/hyperlink" Target="https://drive.google.com/drive/u/0/folders/1NUnuGyrtuwMrNVxa2m9luWME-wP_k_wt" TargetMode="External"/><Relationship Id="rId20" Type="http://schemas.openxmlformats.org/officeDocument/2006/relationships/hyperlink" Target="https://drive.google.com/drive/u/0/folders/1NUnuGyrtuwMrNVxa2m9luWME-wP_k_wt" TargetMode="External"/><Relationship Id="rId29" Type="http://schemas.openxmlformats.org/officeDocument/2006/relationships/hyperlink" Target="https://drive.google.com/drive/u/0/folders/1NUnuGyrtuwMrNVxa2m9luWME-wP_k_wt" TargetMode="External"/><Relationship Id="rId1" Type="http://schemas.openxmlformats.org/officeDocument/2006/relationships/hyperlink" Target="https://app.diagrams.net/" TargetMode="External"/><Relationship Id="rId6" Type="http://schemas.openxmlformats.org/officeDocument/2006/relationships/hyperlink" Target="https://drive.google.com/drive/u/0/folders/1NUnuGyrtuwMrNVxa2m9luWME-wP_k_wt" TargetMode="External"/><Relationship Id="rId11" Type="http://schemas.openxmlformats.org/officeDocument/2006/relationships/hyperlink" Target="https://drive.google.com/drive/u/0/folders/1NUnuGyrtuwMrNVxa2m9luWME-wP_k_wt" TargetMode="External"/><Relationship Id="rId24" Type="http://schemas.openxmlformats.org/officeDocument/2006/relationships/hyperlink" Target="https://drive.google.com/drive/u/0/folders/1NUnuGyrtuwMrNVxa2m9luWME-wP_k_wt" TargetMode="External"/><Relationship Id="rId5" Type="http://schemas.openxmlformats.org/officeDocument/2006/relationships/hyperlink" Target="https://drive.google.com/drive/u/0/folders/1MeDK_eMX6gEPkG0e4vwrwT8z0FrIYL6P" TargetMode="External"/><Relationship Id="rId15" Type="http://schemas.openxmlformats.org/officeDocument/2006/relationships/hyperlink" Target="https://drive.google.com/drive/u/0/folders/1NUnuGyrtuwMrNVxa2m9luWME-wP_k_wt" TargetMode="External"/><Relationship Id="rId23" Type="http://schemas.openxmlformats.org/officeDocument/2006/relationships/hyperlink" Target="https://drive.google.com/drive/u/0/folders/1NUnuGyrtuwMrNVxa2m9luWME-wP_k_wt" TargetMode="External"/><Relationship Id="rId28" Type="http://schemas.openxmlformats.org/officeDocument/2006/relationships/hyperlink" Target="https://drive.google.com/drive/u/0/folders/1NUnuGyrtuwMrNVxa2m9luWME-wP_k_wt" TargetMode="External"/><Relationship Id="rId10" Type="http://schemas.openxmlformats.org/officeDocument/2006/relationships/hyperlink" Target="https://drive.google.com/drive/u/0/folders/1NUnuGyrtuwMrNVxa2m9luWME-wP_k_wt" TargetMode="External"/><Relationship Id="rId19" Type="http://schemas.openxmlformats.org/officeDocument/2006/relationships/hyperlink" Target="https://drive.google.com/drive/u/0/folders/1NUnuGyrtuwMrNVxa2m9luWME-wP_k_wt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drive.google.com/drive/u/0/folders/1MeDK_eMX6gEPkG0e4vwrwT8z0FrIYL6P" TargetMode="External"/><Relationship Id="rId9" Type="http://schemas.openxmlformats.org/officeDocument/2006/relationships/hyperlink" Target="https://drive.google.com/drive/u/0/folders/1NUnuGyrtuwMrNVxa2m9luWME-wP_k_wt" TargetMode="External"/><Relationship Id="rId14" Type="http://schemas.openxmlformats.org/officeDocument/2006/relationships/hyperlink" Target="https://drive.google.com/drive/u/0/folders/1NUnuGyrtuwMrNVxa2m9luWME-wP_k_wt" TargetMode="External"/><Relationship Id="rId22" Type="http://schemas.openxmlformats.org/officeDocument/2006/relationships/hyperlink" Target="https://drive.google.com/drive/u/0/folders/1NUnuGyrtuwMrNVxa2m9luWME-wP_k_wt" TargetMode="External"/><Relationship Id="rId27" Type="http://schemas.openxmlformats.org/officeDocument/2006/relationships/hyperlink" Target="https://drive.google.com/drive/u/0/folders/1NUnuGyrtuwMrNVxa2m9luWME-wP_k_wt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8"/>
  <sheetViews>
    <sheetView tabSelected="1" workbookViewId="0">
      <selection activeCell="C16" sqref="C16"/>
    </sheetView>
  </sheetViews>
  <sheetFormatPr defaultColWidth="14.42578125" defaultRowHeight="15.75" customHeight="1"/>
  <cols>
    <col min="1" max="1" width="17.5703125" customWidth="1"/>
    <col min="2" max="2" width="11.42578125" customWidth="1"/>
    <col min="3" max="3" width="13.85546875" customWidth="1"/>
    <col min="4" max="4" width="11.5703125" customWidth="1"/>
    <col min="6" max="6" width="11.85546875" customWidth="1"/>
    <col min="8" max="9" width="11.140625" customWidth="1"/>
    <col min="10" max="11" width="18.85546875" customWidth="1"/>
    <col min="12" max="12" width="14.85546875" customWidth="1"/>
    <col min="13" max="13" width="15" customWidth="1"/>
  </cols>
  <sheetData>
    <row r="1" spans="1:14">
      <c r="A1" s="1" t="s">
        <v>0</v>
      </c>
      <c r="B1" s="2">
        <v>350</v>
      </c>
    </row>
    <row r="2" spans="1:14">
      <c r="A2" s="3" t="s">
        <v>1</v>
      </c>
      <c r="B2" s="4">
        <f>314.1592654</f>
        <v>314.15926539999998</v>
      </c>
      <c r="C2" s="4" t="s">
        <v>2</v>
      </c>
      <c r="D2" s="4"/>
      <c r="E2" s="4"/>
      <c r="F2" s="4"/>
    </row>
    <row r="3" spans="1:14">
      <c r="A3" s="5" t="s">
        <v>3</v>
      </c>
      <c r="B3" s="4"/>
      <c r="C3" s="4"/>
      <c r="D3" s="4"/>
      <c r="E3" s="4"/>
      <c r="F3" s="4"/>
    </row>
    <row r="4" spans="1:14">
      <c r="A4" s="4" t="s">
        <v>4</v>
      </c>
      <c r="B4" s="6" t="s">
        <v>5</v>
      </c>
      <c r="C4" s="4"/>
      <c r="D4" s="4"/>
      <c r="E4" s="4"/>
      <c r="F4" s="4"/>
    </row>
    <row r="5" spans="1:14">
      <c r="A5" s="4" t="s">
        <v>6</v>
      </c>
      <c r="B5" s="6" t="s">
        <v>7</v>
      </c>
      <c r="C5" s="4"/>
      <c r="D5" s="4"/>
      <c r="E5" s="4"/>
      <c r="F5" s="4"/>
    </row>
    <row r="6" spans="1:14">
      <c r="A6" s="4"/>
      <c r="B6" s="4"/>
      <c r="C6" s="4"/>
      <c r="D6" s="4"/>
      <c r="E6" s="4"/>
      <c r="F6" s="4"/>
      <c r="G6" s="4"/>
      <c r="H6" s="4"/>
      <c r="I6" s="4"/>
    </row>
    <row r="7" spans="1:14">
      <c r="A7" s="7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4" t="s">
        <v>19</v>
      </c>
      <c r="M7" s="4" t="s">
        <v>20</v>
      </c>
      <c r="N7" s="4" t="s">
        <v>21</v>
      </c>
    </row>
    <row r="8" spans="1:14">
      <c r="A8" s="8">
        <v>43832</v>
      </c>
      <c r="B8" s="4">
        <v>150</v>
      </c>
      <c r="C8" s="9">
        <f t="shared" ref="C8:C10" si="0">($B8)^2/$B$1</f>
        <v>64.285714285714292</v>
      </c>
      <c r="D8" s="4">
        <v>0.377</v>
      </c>
      <c r="E8" s="4">
        <v>1.107</v>
      </c>
      <c r="F8" s="4">
        <v>0.3</v>
      </c>
      <c r="G8" s="4">
        <v>6.5</v>
      </c>
      <c r="H8" s="9">
        <f t="shared" ref="H8:H10" si="1">(D8*G8)/3</f>
        <v>0.8168333333333333</v>
      </c>
      <c r="I8" s="9">
        <f t="shared" ref="I8:I10" si="2">(E8*G8)/3</f>
        <v>2.3984999999999999</v>
      </c>
      <c r="J8" s="4">
        <f t="shared" ref="J8:J10" si="3">(F8*B$2)*G8*3</f>
        <v>1837.8317025899996</v>
      </c>
      <c r="K8" s="4">
        <f t="shared" ref="K8:K10" si="4">H8/C8</f>
        <v>1.2706296296296295E-2</v>
      </c>
      <c r="L8" s="9">
        <f t="shared" ref="L8:L10" si="5">I8/C8</f>
        <v>3.7309999999999996E-2</v>
      </c>
      <c r="M8" s="9">
        <f t="shared" ref="M8:M38" si="6">((J8)*(C8))*10^-6</f>
        <v>0.11814632373792855</v>
      </c>
      <c r="N8" s="10" t="s">
        <v>22</v>
      </c>
    </row>
    <row r="9" spans="1:14">
      <c r="A9" s="8">
        <v>43864</v>
      </c>
      <c r="B9" s="4">
        <v>150</v>
      </c>
      <c r="C9" s="9">
        <f t="shared" si="0"/>
        <v>64.285714285714292</v>
      </c>
      <c r="D9" s="4">
        <v>3.56E-2</v>
      </c>
      <c r="E9" s="4">
        <v>0.10100000000000001</v>
      </c>
      <c r="F9" s="4">
        <v>0.36599999999999999</v>
      </c>
      <c r="G9" s="4">
        <v>3.4000000000000002E-2</v>
      </c>
      <c r="H9" s="9">
        <f t="shared" si="1"/>
        <v>4.034666666666667E-4</v>
      </c>
      <c r="I9" s="9">
        <f t="shared" si="2"/>
        <v>1.1446666666666669E-3</v>
      </c>
      <c r="J9" s="4">
        <f t="shared" si="3"/>
        <v>11.7281936959128</v>
      </c>
      <c r="K9" s="4">
        <f t="shared" si="4"/>
        <v>6.2761481481481483E-6</v>
      </c>
      <c r="L9" s="9">
        <f t="shared" si="5"/>
        <v>1.7805925925925928E-5</v>
      </c>
      <c r="M9" s="9">
        <f t="shared" si="6"/>
        <v>7.539553090229658E-4</v>
      </c>
      <c r="N9" s="11"/>
    </row>
    <row r="10" spans="1:14">
      <c r="A10" s="8">
        <v>43866</v>
      </c>
      <c r="B10" s="4">
        <v>150</v>
      </c>
      <c r="C10" s="9">
        <f t="shared" si="0"/>
        <v>64.285714285714292</v>
      </c>
      <c r="D10" s="4">
        <v>3.56E-2</v>
      </c>
      <c r="E10" s="4">
        <v>0.10100000000000001</v>
      </c>
      <c r="F10" s="4">
        <v>0.36599999999999999</v>
      </c>
      <c r="G10" s="4">
        <v>2.2849999999999999E-2</v>
      </c>
      <c r="H10" s="9">
        <f t="shared" si="1"/>
        <v>2.7115333333333332E-4</v>
      </c>
      <c r="I10" s="9">
        <f t="shared" si="2"/>
        <v>7.6928333333333343E-4</v>
      </c>
      <c r="J10" s="4">
        <f t="shared" si="3"/>
        <v>7.8820360574002191</v>
      </c>
      <c r="K10" s="4">
        <f t="shared" si="4"/>
        <v>4.2179407407407403E-6</v>
      </c>
      <c r="L10" s="9">
        <f t="shared" si="5"/>
        <v>1.196662962962963E-5</v>
      </c>
      <c r="M10" s="9">
        <f t="shared" si="6"/>
        <v>5.0670231797572836E-4</v>
      </c>
      <c r="N10" s="11"/>
    </row>
    <row r="11" spans="1:14">
      <c r="A11" s="8">
        <v>43894</v>
      </c>
      <c r="B11" s="4">
        <v>33</v>
      </c>
      <c r="C11" s="4">
        <f>($B13)^2/$B$1</f>
        <v>3.1114285714285712</v>
      </c>
      <c r="D11" s="4" t="s">
        <v>23</v>
      </c>
      <c r="E11" s="4" t="s">
        <v>23</v>
      </c>
      <c r="F11" s="4">
        <v>0.20250000000000001</v>
      </c>
      <c r="G11" s="4">
        <v>0</v>
      </c>
      <c r="H11" s="4">
        <v>0</v>
      </c>
      <c r="I11" s="4">
        <v>1.6335</v>
      </c>
      <c r="J11" s="4">
        <f t="shared" ref="J11:J12" si="7">(F11*B$2)</f>
        <v>63.6172512435</v>
      </c>
      <c r="K11" s="4">
        <v>0</v>
      </c>
      <c r="L11" s="4">
        <v>0.15</v>
      </c>
      <c r="M11" s="9">
        <f t="shared" si="6"/>
        <v>1.9794053315477569E-4</v>
      </c>
      <c r="N11" s="12" t="s">
        <v>24</v>
      </c>
    </row>
    <row r="12" spans="1:14">
      <c r="A12" s="8">
        <v>43957</v>
      </c>
      <c r="B12" s="4">
        <v>33</v>
      </c>
      <c r="C12" s="4">
        <f>($B13)^2/$B$1</f>
        <v>3.1114285714285712</v>
      </c>
      <c r="D12" s="4" t="s">
        <v>23</v>
      </c>
      <c r="E12" s="4" t="s">
        <v>23</v>
      </c>
      <c r="F12" s="4">
        <v>0.20250000000000001</v>
      </c>
      <c r="G12" s="4">
        <v>0</v>
      </c>
      <c r="H12" s="4">
        <v>0</v>
      </c>
      <c r="I12" s="4">
        <v>1.6335</v>
      </c>
      <c r="J12" s="4">
        <f t="shared" si="7"/>
        <v>63.6172512435</v>
      </c>
      <c r="K12" s="4">
        <v>0</v>
      </c>
      <c r="L12" s="4">
        <v>0.15</v>
      </c>
      <c r="M12" s="9">
        <f t="shared" si="6"/>
        <v>1.9794053315477569E-4</v>
      </c>
      <c r="N12" s="12" t="s">
        <v>24</v>
      </c>
    </row>
    <row r="13" spans="1:14">
      <c r="A13" s="8">
        <v>43928</v>
      </c>
      <c r="B13" s="4">
        <v>33</v>
      </c>
      <c r="C13" s="9">
        <f t="shared" ref="C13:C38" si="8">($B13)^2/$B$1</f>
        <v>3.1114285714285712</v>
      </c>
      <c r="D13" s="4">
        <v>2.9100000000000001E-2</v>
      </c>
      <c r="E13" s="4">
        <v>0.16600000000000001</v>
      </c>
      <c r="F13" s="4">
        <v>0.38</v>
      </c>
      <c r="G13" s="4">
        <v>0.05</v>
      </c>
      <c r="H13" s="9">
        <f>(D13*G13)/4</f>
        <v>3.6375000000000003E-4</v>
      </c>
      <c r="I13" s="9">
        <f>(E13*G13)/4</f>
        <v>2.075E-3</v>
      </c>
      <c r="J13" s="4">
        <f>(F13*B$2)*G13*4</f>
        <v>23.876104170399998</v>
      </c>
      <c r="K13" s="4">
        <f t="shared" ref="K13:K38" si="9">H13/C13</f>
        <v>1.1690771349862261E-4</v>
      </c>
      <c r="L13" s="9">
        <f t="shared" ref="L13:L38" si="10">I13/C13</f>
        <v>6.6689623507805332E-4</v>
      </c>
      <c r="M13" s="9">
        <f t="shared" si="6"/>
        <v>7.428879269018742E-5</v>
      </c>
      <c r="N13" s="10" t="s">
        <v>22</v>
      </c>
    </row>
    <row r="14" spans="1:14">
      <c r="A14" s="13">
        <v>44020</v>
      </c>
      <c r="B14" s="4">
        <v>33</v>
      </c>
      <c r="C14" s="9">
        <f t="shared" si="8"/>
        <v>3.1114285714285712</v>
      </c>
      <c r="D14" s="4">
        <v>2.9100000000000001E-2</v>
      </c>
      <c r="E14" s="4">
        <v>0.16600000000000001</v>
      </c>
      <c r="F14" s="4">
        <v>0.38</v>
      </c>
      <c r="G14" s="4">
        <v>1.47</v>
      </c>
      <c r="H14" s="9">
        <f t="shared" ref="H14:H18" si="11">(D14*G14)/3</f>
        <v>1.4259000000000001E-2</v>
      </c>
      <c r="I14" s="9">
        <f t="shared" ref="I14:I18" si="12">(E14*G14)/3</f>
        <v>8.134000000000001E-2</v>
      </c>
      <c r="J14" s="4">
        <f t="shared" ref="J14:J18" si="13">(F14*B$2)*G14*3</f>
        <v>526.46809695731986</v>
      </c>
      <c r="K14" s="4">
        <f t="shared" si="9"/>
        <v>4.582782369146006E-3</v>
      </c>
      <c r="L14" s="9">
        <f t="shared" si="10"/>
        <v>2.6142332415059692E-2</v>
      </c>
      <c r="M14" s="9">
        <f t="shared" si="6"/>
        <v>1.638067878818632E-3</v>
      </c>
      <c r="N14" s="10" t="s">
        <v>22</v>
      </c>
    </row>
    <row r="15" spans="1:14">
      <c r="A15" s="13">
        <v>44021</v>
      </c>
      <c r="B15" s="4">
        <v>33</v>
      </c>
      <c r="C15" s="9">
        <f t="shared" si="8"/>
        <v>3.1114285714285712</v>
      </c>
      <c r="D15" s="4">
        <v>2.9100000000000001E-2</v>
      </c>
      <c r="E15" s="4">
        <v>0.16600000000000001</v>
      </c>
      <c r="F15" s="4">
        <v>0.38</v>
      </c>
      <c r="G15" s="4">
        <v>2.9929999999999999</v>
      </c>
      <c r="H15" s="9">
        <f t="shared" si="11"/>
        <v>2.9032100000000002E-2</v>
      </c>
      <c r="I15" s="9">
        <f t="shared" si="12"/>
        <v>0.16561266666666666</v>
      </c>
      <c r="J15" s="4">
        <f t="shared" si="13"/>
        <v>1071.917696730108</v>
      </c>
      <c r="K15" s="4">
        <f t="shared" si="9"/>
        <v>9.3307943067033987E-3</v>
      </c>
      <c r="L15" s="9">
        <f t="shared" si="10"/>
        <v>5.322721150902969E-2</v>
      </c>
      <c r="M15" s="9">
        <f t="shared" si="6"/>
        <v>3.3351953478259642E-3</v>
      </c>
      <c r="N15" s="10" t="s">
        <v>22</v>
      </c>
    </row>
    <row r="16" spans="1:14">
      <c r="A16" s="13">
        <v>44022</v>
      </c>
      <c r="B16" s="4">
        <v>33</v>
      </c>
      <c r="C16" s="9">
        <f t="shared" si="8"/>
        <v>3.1114285714285712</v>
      </c>
      <c r="D16" s="4">
        <v>2.9100000000000001E-2</v>
      </c>
      <c r="E16" s="4">
        <v>0.16600000000000001</v>
      </c>
      <c r="F16" s="4">
        <v>0.38</v>
      </c>
      <c r="G16" s="4">
        <v>1.7849999999999999</v>
      </c>
      <c r="H16" s="9">
        <f t="shared" si="11"/>
        <v>1.73145E-2</v>
      </c>
      <c r="I16" s="9">
        <f t="shared" si="12"/>
        <v>9.8770000000000011E-2</v>
      </c>
      <c r="J16" s="4">
        <f t="shared" si="13"/>
        <v>639.28268916245997</v>
      </c>
      <c r="K16" s="4">
        <f t="shared" si="9"/>
        <v>5.5648071625344353E-3</v>
      </c>
      <c r="L16" s="9">
        <f t="shared" si="10"/>
        <v>3.1744260789715338E-2</v>
      </c>
      <c r="M16" s="9">
        <f t="shared" si="6"/>
        <v>1.9890824242797681E-3</v>
      </c>
      <c r="N16" s="10" t="s">
        <v>22</v>
      </c>
    </row>
    <row r="17" spans="1:14">
      <c r="A17" s="13">
        <v>44023</v>
      </c>
      <c r="B17" s="4">
        <v>33</v>
      </c>
      <c r="C17" s="9">
        <f t="shared" si="8"/>
        <v>3.1114285714285712</v>
      </c>
      <c r="D17" s="4">
        <v>2.9100000000000001E-2</v>
      </c>
      <c r="E17" s="4">
        <v>0.16600000000000001</v>
      </c>
      <c r="F17" s="4">
        <v>0.38</v>
      </c>
      <c r="G17" s="4">
        <v>2.835</v>
      </c>
      <c r="H17" s="9">
        <f t="shared" si="11"/>
        <v>2.74995E-2</v>
      </c>
      <c r="I17" s="9">
        <f t="shared" si="12"/>
        <v>0.15687000000000001</v>
      </c>
      <c r="J17" s="4">
        <f t="shared" si="13"/>
        <v>1015.3313298462599</v>
      </c>
      <c r="K17" s="4">
        <f t="shared" si="9"/>
        <v>8.8382231404958676E-3</v>
      </c>
      <c r="L17" s="9">
        <f t="shared" si="10"/>
        <v>5.0417355371900834E-2</v>
      </c>
      <c r="M17" s="9">
        <f t="shared" si="6"/>
        <v>3.1591309091502195E-3</v>
      </c>
      <c r="N17" s="10" t="s">
        <v>22</v>
      </c>
    </row>
    <row r="18" spans="1:14">
      <c r="A18" s="14">
        <v>44024</v>
      </c>
      <c r="B18" s="4">
        <v>33</v>
      </c>
      <c r="C18" s="9">
        <f t="shared" si="8"/>
        <v>3.1114285714285712</v>
      </c>
      <c r="D18" s="4">
        <v>2.9100000000000001E-2</v>
      </c>
      <c r="E18" s="4">
        <v>0.16600000000000001</v>
      </c>
      <c r="F18" s="4">
        <v>0.38</v>
      </c>
      <c r="G18" s="4">
        <v>1.3299999999999999E-2</v>
      </c>
      <c r="H18" s="9">
        <f t="shared" si="11"/>
        <v>1.2901000000000001E-4</v>
      </c>
      <c r="I18" s="9">
        <f t="shared" si="12"/>
        <v>7.359333333333334E-4</v>
      </c>
      <c r="J18" s="4">
        <f t="shared" si="13"/>
        <v>4.7632827819947998</v>
      </c>
      <c r="K18" s="4">
        <f t="shared" si="9"/>
        <v>4.1463269054178154E-5</v>
      </c>
      <c r="L18" s="9">
        <f t="shared" si="10"/>
        <v>2.3652586470768294E-4</v>
      </c>
      <c r="M18" s="9">
        <f t="shared" si="6"/>
        <v>1.482061414169239E-5</v>
      </c>
      <c r="N18" s="10" t="s">
        <v>22</v>
      </c>
    </row>
    <row r="19" spans="1:14">
      <c r="A19" s="14">
        <v>43994</v>
      </c>
      <c r="B19" s="4">
        <v>33</v>
      </c>
      <c r="C19" s="9">
        <f t="shared" si="8"/>
        <v>3.1114285714285712</v>
      </c>
      <c r="D19" s="4">
        <v>2.9100000000000001E-2</v>
      </c>
      <c r="E19" s="4">
        <v>0.16600000000000001</v>
      </c>
      <c r="F19" s="4">
        <v>0.38</v>
      </c>
      <c r="G19" s="4">
        <v>0.1</v>
      </c>
      <c r="H19" s="9">
        <f>(D19*G19)/4</f>
        <v>7.2750000000000007E-4</v>
      </c>
      <c r="I19" s="9">
        <f>(E19*G19)/4</f>
        <v>4.15E-3</v>
      </c>
      <c r="J19" s="4">
        <f>(F19*B$2)*G19*4</f>
        <v>47.752208340799996</v>
      </c>
      <c r="K19" s="4">
        <f t="shared" si="9"/>
        <v>2.3381542699724522E-4</v>
      </c>
      <c r="L19" s="9">
        <f t="shared" si="10"/>
        <v>1.3337924701561066E-3</v>
      </c>
      <c r="M19" s="9">
        <f t="shared" si="6"/>
        <v>1.4857758538037484E-4</v>
      </c>
      <c r="N19" s="10" t="s">
        <v>22</v>
      </c>
    </row>
    <row r="20" spans="1:14">
      <c r="A20" s="14">
        <v>44178</v>
      </c>
      <c r="B20" s="4">
        <v>33</v>
      </c>
      <c r="C20" s="9">
        <f t="shared" si="8"/>
        <v>3.1114285714285712</v>
      </c>
      <c r="D20" s="4">
        <v>2.9100000000000001E-2</v>
      </c>
      <c r="E20" s="4">
        <v>0.16600000000000001</v>
      </c>
      <c r="F20" s="4">
        <v>0.38</v>
      </c>
      <c r="G20" s="4">
        <v>3.202</v>
      </c>
      <c r="H20" s="9">
        <f t="shared" ref="H20:H24" si="14">(D20*G20)/3</f>
        <v>3.1059400000000001E-2</v>
      </c>
      <c r="I20" s="9">
        <f t="shared" ref="I20:I24" si="15">(E20*G20)/3</f>
        <v>0.17717733333333333</v>
      </c>
      <c r="J20" s="4">
        <f t="shared" ref="J20:J24" si="16">(F20*B$2)*G20*3</f>
        <v>1146.7692833043118</v>
      </c>
      <c r="K20" s="4">
        <f t="shared" si="9"/>
        <v>9.9823599632690545E-3</v>
      </c>
      <c r="L20" s="9">
        <f t="shared" si="10"/>
        <v>5.6944046525864711E-2</v>
      </c>
      <c r="M20" s="9">
        <f t="shared" si="6"/>
        <v>3.5680907129097012E-3</v>
      </c>
      <c r="N20" s="10" t="s">
        <v>22</v>
      </c>
    </row>
    <row r="21" spans="1:14">
      <c r="A21" s="14">
        <v>44179</v>
      </c>
      <c r="B21" s="4">
        <v>33</v>
      </c>
      <c r="C21" s="9">
        <f t="shared" si="8"/>
        <v>3.1114285714285712</v>
      </c>
      <c r="D21" s="4">
        <v>2.9100000000000001E-2</v>
      </c>
      <c r="E21" s="4">
        <v>0.16600000000000001</v>
      </c>
      <c r="F21" s="4">
        <v>0.38</v>
      </c>
      <c r="G21" s="4">
        <v>7.8330000000000002</v>
      </c>
      <c r="H21" s="9">
        <f t="shared" si="14"/>
        <v>7.5980100000000009E-2</v>
      </c>
      <c r="I21" s="9">
        <f t="shared" si="15"/>
        <v>0.43342600000000003</v>
      </c>
      <c r="J21" s="4">
        <f t="shared" si="16"/>
        <v>2805.3228595011478</v>
      </c>
      <c r="K21" s="4">
        <f t="shared" si="9"/>
        <v>2.441968319559229E-2</v>
      </c>
      <c r="L21" s="9">
        <f t="shared" si="10"/>
        <v>0.13930128558310378</v>
      </c>
      <c r="M21" s="9">
        <f t="shared" si="6"/>
        <v>8.7285616971335706E-3</v>
      </c>
      <c r="N21" s="10" t="s">
        <v>22</v>
      </c>
    </row>
    <row r="22" spans="1:14">
      <c r="A22" s="14">
        <v>44180</v>
      </c>
      <c r="B22" s="4">
        <v>33</v>
      </c>
      <c r="C22" s="9">
        <f t="shared" si="8"/>
        <v>3.1114285714285712</v>
      </c>
      <c r="D22" s="4">
        <v>2.9100000000000001E-2</v>
      </c>
      <c r="E22" s="4">
        <v>0.16600000000000001</v>
      </c>
      <c r="F22" s="4">
        <v>0.38</v>
      </c>
      <c r="G22" s="4">
        <v>4.694</v>
      </c>
      <c r="H22" s="9">
        <f t="shared" si="14"/>
        <v>4.5531800000000004E-2</v>
      </c>
      <c r="I22" s="9">
        <f t="shared" si="15"/>
        <v>0.25973466666666667</v>
      </c>
      <c r="J22" s="4">
        <f t="shared" si="16"/>
        <v>1681.116494637864</v>
      </c>
      <c r="K22" s="4">
        <f t="shared" si="9"/>
        <v>1.463372819100092E-2</v>
      </c>
      <c r="L22" s="9">
        <f t="shared" si="10"/>
        <v>8.34776247321702E-2</v>
      </c>
      <c r="M22" s="9">
        <f t="shared" si="6"/>
        <v>5.2306738933160964E-3</v>
      </c>
      <c r="N22" s="10" t="s">
        <v>22</v>
      </c>
    </row>
    <row r="23" spans="1:14">
      <c r="A23" s="14">
        <v>44181</v>
      </c>
      <c r="B23" s="4">
        <v>33</v>
      </c>
      <c r="C23" s="9">
        <f t="shared" si="8"/>
        <v>3.1114285714285712</v>
      </c>
      <c r="D23" s="4">
        <v>2.9100000000000001E-2</v>
      </c>
      <c r="E23" s="4">
        <v>0.16600000000000001</v>
      </c>
      <c r="F23" s="4">
        <v>0.38</v>
      </c>
      <c r="G23" s="4">
        <v>3.7029999999999998</v>
      </c>
      <c r="H23" s="9">
        <f t="shared" si="14"/>
        <v>3.5919100000000002E-2</v>
      </c>
      <c r="I23" s="9">
        <f t="shared" si="15"/>
        <v>0.20489933333333332</v>
      </c>
      <c r="J23" s="4">
        <f t="shared" si="16"/>
        <v>1326.1982061448678</v>
      </c>
      <c r="K23" s="4">
        <f t="shared" si="9"/>
        <v>1.1544247015610654E-2</v>
      </c>
      <c r="L23" s="9">
        <f t="shared" si="10"/>
        <v>6.5853780226507494E-2</v>
      </c>
      <c r="M23" s="9">
        <f t="shared" si="6"/>
        <v>4.12637098997646E-3</v>
      </c>
      <c r="N23" s="10" t="s">
        <v>22</v>
      </c>
    </row>
    <row r="24" spans="1:14">
      <c r="A24" s="8">
        <v>44182</v>
      </c>
      <c r="B24" s="4">
        <v>33</v>
      </c>
      <c r="C24" s="9">
        <f t="shared" si="8"/>
        <v>3.1114285714285712</v>
      </c>
      <c r="D24" s="4">
        <v>2.9100000000000001E-2</v>
      </c>
      <c r="E24" s="4">
        <v>0.16600000000000001</v>
      </c>
      <c r="F24" s="4">
        <v>0.38</v>
      </c>
      <c r="G24" s="4">
        <v>5.9700000000000003E-2</v>
      </c>
      <c r="H24" s="9">
        <f t="shared" si="14"/>
        <v>5.790900000000001E-4</v>
      </c>
      <c r="I24" s="9">
        <f t="shared" si="15"/>
        <v>3.3034000000000002E-3</v>
      </c>
      <c r="J24" s="4">
        <f t="shared" si="16"/>
        <v>21.381051284593198</v>
      </c>
      <c r="K24" s="4">
        <f t="shared" si="9"/>
        <v>1.8611707988980719E-4</v>
      </c>
      <c r="L24" s="9">
        <f t="shared" si="10"/>
        <v>1.0616988062442608E-3</v>
      </c>
      <c r="M24" s="9">
        <f t="shared" si="6"/>
        <v>6.6525613854062827E-5</v>
      </c>
      <c r="N24" s="10" t="s">
        <v>22</v>
      </c>
    </row>
    <row r="25" spans="1:14">
      <c r="A25" s="8">
        <v>43999</v>
      </c>
      <c r="B25" s="4">
        <v>33</v>
      </c>
      <c r="C25" s="9">
        <f t="shared" si="8"/>
        <v>3.1114285714285712</v>
      </c>
      <c r="D25" s="4">
        <v>2.9100000000000001E-2</v>
      </c>
      <c r="E25" s="4">
        <v>0.16600000000000001</v>
      </c>
      <c r="F25" s="4">
        <v>0.38</v>
      </c>
      <c r="G25" s="4">
        <v>5.5E-2</v>
      </c>
      <c r="H25" s="9">
        <f>(D25*G25)/4</f>
        <v>4.0012500000000004E-4</v>
      </c>
      <c r="I25" s="9">
        <f>(E25*G25)/4</f>
        <v>2.2825000000000002E-3</v>
      </c>
      <c r="J25" s="4">
        <f>(F25*B$2)*G25*4</f>
        <v>26.263714587439999</v>
      </c>
      <c r="K25" s="4">
        <f t="shared" si="9"/>
        <v>1.2859848484848488E-4</v>
      </c>
      <c r="L25" s="9">
        <f t="shared" si="10"/>
        <v>7.3358585858585869E-4</v>
      </c>
      <c r="M25" s="9">
        <f t="shared" si="6"/>
        <v>8.171767195920615E-5</v>
      </c>
      <c r="N25" s="10" t="s">
        <v>22</v>
      </c>
    </row>
    <row r="26" spans="1:14">
      <c r="A26" s="4" t="s">
        <v>25</v>
      </c>
      <c r="B26" s="4">
        <v>33</v>
      </c>
      <c r="C26" s="9">
        <f t="shared" si="8"/>
        <v>3.1114285714285712</v>
      </c>
      <c r="D26" s="4">
        <v>2.9100000000000001E-2</v>
      </c>
      <c r="E26" s="4">
        <v>0.16600000000000001</v>
      </c>
      <c r="F26" s="4">
        <v>0.38</v>
      </c>
      <c r="G26" s="4">
        <v>6.6150000000000002</v>
      </c>
      <c r="H26" s="9">
        <f t="shared" ref="H26:H31" si="17">(D26*G26)/3</f>
        <v>6.41655E-2</v>
      </c>
      <c r="I26" s="9">
        <f t="shared" ref="I26:I31" si="18">(E26*G26)/3</f>
        <v>0.36603000000000002</v>
      </c>
      <c r="J26" s="4">
        <f t="shared" ref="J26:J31" si="19">(F26*B$2)*G26*3</f>
        <v>2369.1064363079395</v>
      </c>
      <c r="K26" s="4">
        <f t="shared" si="9"/>
        <v>2.0622520661157027E-2</v>
      </c>
      <c r="L26" s="9">
        <f t="shared" si="10"/>
        <v>0.1176404958677686</v>
      </c>
      <c r="M26" s="9">
        <f t="shared" si="6"/>
        <v>7.3713054546838451E-3</v>
      </c>
      <c r="N26" s="10" t="s">
        <v>22</v>
      </c>
    </row>
    <row r="27" spans="1:14">
      <c r="A27" s="4" t="s">
        <v>26</v>
      </c>
      <c r="B27" s="4">
        <v>33</v>
      </c>
      <c r="C27" s="9">
        <f t="shared" si="8"/>
        <v>3.1114285714285712</v>
      </c>
      <c r="D27" s="4">
        <v>2.9100000000000001E-2</v>
      </c>
      <c r="E27" s="4">
        <v>0.16600000000000001</v>
      </c>
      <c r="F27" s="4">
        <v>0.38</v>
      </c>
      <c r="G27" s="4">
        <v>5.3029999999999999</v>
      </c>
      <c r="H27" s="9">
        <f t="shared" si="17"/>
        <v>5.1439099999999995E-2</v>
      </c>
      <c r="I27" s="9">
        <f t="shared" si="18"/>
        <v>0.29343266666666667</v>
      </c>
      <c r="J27" s="4">
        <f t="shared" si="19"/>
        <v>1899.2247062344677</v>
      </c>
      <c r="K27" s="4">
        <f t="shared" si="9"/>
        <v>1.6532309458218548E-2</v>
      </c>
      <c r="L27" s="9">
        <f t="shared" si="10"/>
        <v>9.4308019589837783E-2</v>
      </c>
      <c r="M27" s="9">
        <f t="shared" si="6"/>
        <v>5.9093020145409569E-3</v>
      </c>
      <c r="N27" s="10" t="s">
        <v>22</v>
      </c>
    </row>
    <row r="28" spans="1:14">
      <c r="A28" s="4" t="s">
        <v>27</v>
      </c>
      <c r="B28" s="4">
        <v>33</v>
      </c>
      <c r="C28" s="9">
        <f t="shared" si="8"/>
        <v>3.1114285714285712</v>
      </c>
      <c r="D28" s="4">
        <v>2.9100000000000001E-2</v>
      </c>
      <c r="E28" s="4">
        <v>0.16600000000000001</v>
      </c>
      <c r="F28" s="4">
        <v>0.38</v>
      </c>
      <c r="G28" s="4">
        <v>3.444</v>
      </c>
      <c r="H28" s="9">
        <f t="shared" si="17"/>
        <v>3.34068E-2</v>
      </c>
      <c r="I28" s="9">
        <f t="shared" si="18"/>
        <v>0.19056799999999999</v>
      </c>
      <c r="J28" s="4">
        <f t="shared" si="19"/>
        <v>1233.4395414428639</v>
      </c>
      <c r="K28" s="4">
        <f t="shared" si="9"/>
        <v>1.0736804407713499E-2</v>
      </c>
      <c r="L28" s="9">
        <f t="shared" si="10"/>
        <v>6.124775022956841E-2</v>
      </c>
      <c r="M28" s="9">
        <f t="shared" si="6"/>
        <v>3.8377590303750814E-3</v>
      </c>
      <c r="N28" s="10" t="s">
        <v>22</v>
      </c>
    </row>
    <row r="29" spans="1:14">
      <c r="A29" s="4" t="s">
        <v>28</v>
      </c>
      <c r="B29" s="4">
        <v>33</v>
      </c>
      <c r="C29" s="9">
        <f t="shared" si="8"/>
        <v>3.1114285714285712</v>
      </c>
      <c r="D29" s="4">
        <v>2.9100000000000001E-2</v>
      </c>
      <c r="E29" s="4">
        <v>0.16600000000000001</v>
      </c>
      <c r="F29" s="4">
        <v>0.38</v>
      </c>
      <c r="G29" s="4">
        <v>4.0430000000000001</v>
      </c>
      <c r="H29" s="9">
        <f t="shared" si="17"/>
        <v>3.9217100000000005E-2</v>
      </c>
      <c r="I29" s="9">
        <f t="shared" si="18"/>
        <v>0.22371266666666667</v>
      </c>
      <c r="J29" s="4">
        <f t="shared" si="19"/>
        <v>1447.9663374139079</v>
      </c>
      <c r="K29" s="4">
        <f t="shared" si="9"/>
        <v>1.2604210284664833E-2</v>
      </c>
      <c r="L29" s="9">
        <f t="shared" si="10"/>
        <v>7.1900306091215185E-2</v>
      </c>
      <c r="M29" s="9">
        <f t="shared" si="6"/>
        <v>4.5052438326964152E-3</v>
      </c>
      <c r="N29" s="10" t="s">
        <v>22</v>
      </c>
    </row>
    <row r="30" spans="1:14">
      <c r="A30" s="4" t="s">
        <v>29</v>
      </c>
      <c r="B30" s="4">
        <v>33</v>
      </c>
      <c r="C30" s="9">
        <f t="shared" si="8"/>
        <v>3.1114285714285712</v>
      </c>
      <c r="D30" s="4">
        <v>2.9100000000000001E-2</v>
      </c>
      <c r="E30" s="4">
        <v>0.16600000000000001</v>
      </c>
      <c r="F30" s="4">
        <v>0.38</v>
      </c>
      <c r="G30" s="4">
        <v>5.2030000000000003</v>
      </c>
      <c r="H30" s="9">
        <f t="shared" si="17"/>
        <v>5.046910000000001E-2</v>
      </c>
      <c r="I30" s="9">
        <f t="shared" si="18"/>
        <v>0.28789933333333334</v>
      </c>
      <c r="J30" s="4">
        <f t="shared" si="19"/>
        <v>1863.4105499788679</v>
      </c>
      <c r="K30" s="4">
        <f t="shared" si="9"/>
        <v>1.6220555555555561E-2</v>
      </c>
      <c r="L30" s="9">
        <f t="shared" si="10"/>
        <v>9.2529629629629642E-2</v>
      </c>
      <c r="M30" s="9">
        <f t="shared" si="6"/>
        <v>5.7978688255056771E-3</v>
      </c>
      <c r="N30" s="10" t="s">
        <v>22</v>
      </c>
    </row>
    <row r="31" spans="1:14">
      <c r="A31" s="4" t="s">
        <v>30</v>
      </c>
      <c r="B31" s="4">
        <v>33</v>
      </c>
      <c r="C31" s="9">
        <f t="shared" si="8"/>
        <v>3.1114285714285712</v>
      </c>
      <c r="D31" s="4">
        <v>2.9100000000000001E-2</v>
      </c>
      <c r="E31" s="4">
        <v>0.16600000000000001</v>
      </c>
      <c r="F31" s="4">
        <v>0.38</v>
      </c>
      <c r="G31" s="4">
        <v>1.3299999999999999E-2</v>
      </c>
      <c r="H31" s="9">
        <f t="shared" si="17"/>
        <v>1.2901000000000001E-4</v>
      </c>
      <c r="I31" s="9">
        <f t="shared" si="18"/>
        <v>7.359333333333334E-4</v>
      </c>
      <c r="J31" s="4">
        <f t="shared" si="19"/>
        <v>4.7632827819947998</v>
      </c>
      <c r="K31" s="4">
        <f t="shared" si="9"/>
        <v>4.1463269054178154E-5</v>
      </c>
      <c r="L31" s="9">
        <f t="shared" si="10"/>
        <v>2.3652586470768294E-4</v>
      </c>
      <c r="M31" s="9">
        <f t="shared" si="6"/>
        <v>1.482061414169239E-5</v>
      </c>
      <c r="N31" s="10" t="s">
        <v>22</v>
      </c>
    </row>
    <row r="32" spans="1:14">
      <c r="A32" s="8">
        <v>43944</v>
      </c>
      <c r="B32" s="4">
        <v>33</v>
      </c>
      <c r="C32" s="9">
        <f t="shared" si="8"/>
        <v>3.1114285714285712</v>
      </c>
      <c r="D32" s="4">
        <v>2.9100000000000001E-2</v>
      </c>
      <c r="E32" s="4">
        <v>0.16600000000000001</v>
      </c>
      <c r="F32" s="4">
        <v>0.38</v>
      </c>
      <c r="G32" s="4">
        <v>0.05</v>
      </c>
      <c r="H32" s="9">
        <f>(D32*G32)/4</f>
        <v>3.6375000000000003E-4</v>
      </c>
      <c r="I32" s="9">
        <f>(E32*G32)/4</f>
        <v>2.075E-3</v>
      </c>
      <c r="J32" s="4">
        <f>(F32*B$2)*G32*4</f>
        <v>23.876104170399998</v>
      </c>
      <c r="K32" s="4">
        <f t="shared" si="9"/>
        <v>1.1690771349862261E-4</v>
      </c>
      <c r="L32" s="9">
        <f t="shared" si="10"/>
        <v>6.6689623507805332E-4</v>
      </c>
      <c r="M32" s="9">
        <f t="shared" si="6"/>
        <v>7.428879269018742E-5</v>
      </c>
      <c r="N32" s="10" t="s">
        <v>22</v>
      </c>
    </row>
    <row r="33" spans="1:14">
      <c r="A33" s="15" t="s">
        <v>31</v>
      </c>
      <c r="B33" s="4">
        <v>33</v>
      </c>
      <c r="C33" s="9">
        <f t="shared" si="8"/>
        <v>3.1114285714285712</v>
      </c>
      <c r="D33" s="4">
        <v>2.9100000000000001E-2</v>
      </c>
      <c r="E33" s="4">
        <v>0.16600000000000001</v>
      </c>
      <c r="F33" s="4">
        <v>0.38</v>
      </c>
      <c r="G33" s="4">
        <v>7.56</v>
      </c>
      <c r="H33" s="9">
        <f t="shared" ref="H33:H38" si="20">(D33*G33)/3</f>
        <v>7.3331999999999994E-2</v>
      </c>
      <c r="I33" s="9">
        <f t="shared" ref="I33:I38" si="21">(E33*G33)/3</f>
        <v>0.41832000000000003</v>
      </c>
      <c r="J33" s="4">
        <f t="shared" ref="J33:J38" si="22">(F33*B$2)*G33*3</f>
        <v>2707.5502129233596</v>
      </c>
      <c r="K33" s="4">
        <f t="shared" si="9"/>
        <v>2.3568595041322315E-2</v>
      </c>
      <c r="L33" s="9">
        <f t="shared" si="10"/>
        <v>0.13444628099173556</v>
      </c>
      <c r="M33" s="9">
        <f t="shared" si="6"/>
        <v>8.4243490910672521E-3</v>
      </c>
      <c r="N33" s="10" t="s">
        <v>22</v>
      </c>
    </row>
    <row r="34" spans="1:14">
      <c r="A34" s="15" t="s">
        <v>32</v>
      </c>
      <c r="B34" s="4">
        <v>33</v>
      </c>
      <c r="C34" s="9">
        <f t="shared" si="8"/>
        <v>3.1114285714285712</v>
      </c>
      <c r="D34" s="4">
        <v>2.9100000000000001E-2</v>
      </c>
      <c r="E34" s="4">
        <v>0.16600000000000001</v>
      </c>
      <c r="F34" s="4">
        <v>0.38</v>
      </c>
      <c r="G34" s="4">
        <v>6.9619999999999997</v>
      </c>
      <c r="H34" s="9">
        <f t="shared" si="20"/>
        <v>6.7531400000000005E-2</v>
      </c>
      <c r="I34" s="9">
        <f t="shared" si="21"/>
        <v>0.38523066666666667</v>
      </c>
      <c r="J34" s="4">
        <f t="shared" si="22"/>
        <v>2493.3815585148714</v>
      </c>
      <c r="K34" s="4">
        <f t="shared" si="9"/>
        <v>2.1704306703397614E-2</v>
      </c>
      <c r="L34" s="9">
        <f t="shared" si="10"/>
        <v>0.12381150902969086</v>
      </c>
      <c r="M34" s="9">
        <f t="shared" si="6"/>
        <v>7.7579786206362703E-3</v>
      </c>
      <c r="N34" s="10" t="s">
        <v>22</v>
      </c>
    </row>
    <row r="35" spans="1:14">
      <c r="A35" s="15" t="s">
        <v>33</v>
      </c>
      <c r="B35" s="4">
        <v>33</v>
      </c>
      <c r="C35" s="9">
        <f t="shared" si="8"/>
        <v>3.1114285714285712</v>
      </c>
      <c r="D35" s="4">
        <v>2.9100000000000001E-2</v>
      </c>
      <c r="E35" s="4">
        <v>0.16600000000000001</v>
      </c>
      <c r="F35" s="4">
        <v>0.38</v>
      </c>
      <c r="G35" s="4">
        <v>3.15</v>
      </c>
      <c r="H35" s="9">
        <f t="shared" si="20"/>
        <v>3.0554999999999999E-2</v>
      </c>
      <c r="I35" s="9">
        <f t="shared" si="21"/>
        <v>0.17430000000000001</v>
      </c>
      <c r="J35" s="4">
        <f t="shared" si="22"/>
        <v>1128.1459220513998</v>
      </c>
      <c r="K35" s="4">
        <f t="shared" si="9"/>
        <v>9.820247933884297E-3</v>
      </c>
      <c r="L35" s="9">
        <f t="shared" si="10"/>
        <v>5.6019283746556479E-2</v>
      </c>
      <c r="M35" s="9">
        <f t="shared" si="6"/>
        <v>3.5101454546113547E-3</v>
      </c>
      <c r="N35" s="10" t="s">
        <v>22</v>
      </c>
    </row>
    <row r="36" spans="1:14">
      <c r="A36" s="15" t="s">
        <v>34</v>
      </c>
      <c r="B36" s="4">
        <v>33</v>
      </c>
      <c r="C36" s="9">
        <f t="shared" si="8"/>
        <v>3.1114285714285712</v>
      </c>
      <c r="D36" s="4">
        <v>2.9100000000000001E-2</v>
      </c>
      <c r="E36" s="4">
        <v>0.16600000000000001</v>
      </c>
      <c r="F36" s="4">
        <v>0.38</v>
      </c>
      <c r="G36" s="4">
        <v>1.913</v>
      </c>
      <c r="H36" s="9">
        <f t="shared" si="20"/>
        <v>1.8556100000000002E-2</v>
      </c>
      <c r="I36" s="9">
        <f t="shared" si="21"/>
        <v>0.10585266666666666</v>
      </c>
      <c r="J36" s="4">
        <f t="shared" si="22"/>
        <v>685.12480916962795</v>
      </c>
      <c r="K36" s="4">
        <f t="shared" si="9"/>
        <v>5.9638521579430679E-3</v>
      </c>
      <c r="L36" s="9">
        <f t="shared" si="10"/>
        <v>3.4020599938781759E-2</v>
      </c>
      <c r="M36" s="9">
        <f t="shared" si="6"/>
        <v>2.1317169062449277E-3</v>
      </c>
      <c r="N36" s="10" t="s">
        <v>22</v>
      </c>
    </row>
    <row r="37" spans="1:14">
      <c r="A37" s="8">
        <v>44193</v>
      </c>
      <c r="B37" s="4">
        <v>33</v>
      </c>
      <c r="C37" s="9">
        <f t="shared" si="8"/>
        <v>3.1114285714285712</v>
      </c>
      <c r="D37" s="4">
        <v>2.9100000000000001E-2</v>
      </c>
      <c r="E37" s="4">
        <v>0.16600000000000001</v>
      </c>
      <c r="F37" s="4">
        <v>0.38</v>
      </c>
      <c r="G37" s="4">
        <v>5.917E-2</v>
      </c>
      <c r="H37" s="9">
        <f t="shared" si="20"/>
        <v>5.7394900000000003E-4</v>
      </c>
      <c r="I37" s="9">
        <f t="shared" si="21"/>
        <v>3.2740733333333338E-3</v>
      </c>
      <c r="J37" s="4">
        <f t="shared" si="22"/>
        <v>21.191236256438518</v>
      </c>
      <c r="K37" s="4">
        <f t="shared" si="9"/>
        <v>1.8446478420569332E-4</v>
      </c>
      <c r="L37" s="9">
        <f t="shared" si="10"/>
        <v>1.0522733394551578E-3</v>
      </c>
      <c r="M37" s="9">
        <f t="shared" si="6"/>
        <v>6.5935017952175836E-5</v>
      </c>
    </row>
    <row r="38" spans="1:14">
      <c r="A38" s="4" t="s">
        <v>35</v>
      </c>
      <c r="B38" s="4">
        <v>33</v>
      </c>
      <c r="C38" s="9">
        <f t="shared" si="8"/>
        <v>3.1114285714285712</v>
      </c>
      <c r="D38" s="4">
        <v>2.9100000000000001E-2</v>
      </c>
      <c r="E38" s="4">
        <v>0.16600000000000001</v>
      </c>
      <c r="F38" s="4">
        <v>0.38</v>
      </c>
      <c r="G38" s="4">
        <v>5.917E-2</v>
      </c>
      <c r="H38" s="9">
        <f t="shared" si="20"/>
        <v>5.7394900000000003E-4</v>
      </c>
      <c r="I38" s="9">
        <f t="shared" si="21"/>
        <v>3.2740733333333338E-3</v>
      </c>
      <c r="J38" s="4">
        <f t="shared" si="22"/>
        <v>21.191236256438518</v>
      </c>
      <c r="K38" s="4">
        <f t="shared" si="9"/>
        <v>1.8446478420569332E-4</v>
      </c>
      <c r="L38" s="9">
        <f t="shared" si="10"/>
        <v>1.0522733394551578E-3</v>
      </c>
      <c r="M38" s="9">
        <f t="shared" si="6"/>
        <v>6.5935017952175836E-5</v>
      </c>
    </row>
  </sheetData>
  <hyperlinks>
    <hyperlink ref="B4" r:id="rId1" location="G19lkm58XQq1Cf3l2TUfGfg6DbHJpP-a03" xr:uid="{00000000-0004-0000-0000-000000000000}"/>
    <hyperlink ref="B5" r:id="rId2" location="G1soRX8OS1u6B6LxdbMUrvngw27k8BDYeG" xr:uid="{00000000-0004-0000-0000-000001000000}"/>
    <hyperlink ref="N8" r:id="rId3" xr:uid="{00000000-0004-0000-0000-000002000000}"/>
    <hyperlink ref="N11" r:id="rId4" xr:uid="{00000000-0004-0000-0000-000003000000}"/>
    <hyperlink ref="N12" r:id="rId5" xr:uid="{00000000-0004-0000-0000-000004000000}"/>
    <hyperlink ref="N13" r:id="rId6" xr:uid="{00000000-0004-0000-0000-000005000000}"/>
    <hyperlink ref="N14" r:id="rId7" xr:uid="{00000000-0004-0000-0000-000006000000}"/>
    <hyperlink ref="N15" r:id="rId8" xr:uid="{00000000-0004-0000-0000-000007000000}"/>
    <hyperlink ref="N16" r:id="rId9" xr:uid="{00000000-0004-0000-0000-000008000000}"/>
    <hyperlink ref="N17" r:id="rId10" xr:uid="{00000000-0004-0000-0000-000009000000}"/>
    <hyperlink ref="N18" r:id="rId11" xr:uid="{00000000-0004-0000-0000-00000A000000}"/>
    <hyperlink ref="N19" r:id="rId12" xr:uid="{00000000-0004-0000-0000-00000B000000}"/>
    <hyperlink ref="N20" r:id="rId13" xr:uid="{00000000-0004-0000-0000-00000C000000}"/>
    <hyperlink ref="N21" r:id="rId14" xr:uid="{00000000-0004-0000-0000-00000D000000}"/>
    <hyperlink ref="N22" r:id="rId15" xr:uid="{00000000-0004-0000-0000-00000E000000}"/>
    <hyperlink ref="N23" r:id="rId16" xr:uid="{00000000-0004-0000-0000-00000F000000}"/>
    <hyperlink ref="N24" r:id="rId17" xr:uid="{00000000-0004-0000-0000-000010000000}"/>
    <hyperlink ref="N25" r:id="rId18" xr:uid="{00000000-0004-0000-0000-000011000000}"/>
    <hyperlink ref="N26" r:id="rId19" xr:uid="{00000000-0004-0000-0000-000012000000}"/>
    <hyperlink ref="N27" r:id="rId20" xr:uid="{00000000-0004-0000-0000-000013000000}"/>
    <hyperlink ref="N28" r:id="rId21" xr:uid="{00000000-0004-0000-0000-000014000000}"/>
    <hyperlink ref="N29" r:id="rId22" xr:uid="{00000000-0004-0000-0000-000015000000}"/>
    <hyperlink ref="N30" r:id="rId23" xr:uid="{00000000-0004-0000-0000-000016000000}"/>
    <hyperlink ref="N31" r:id="rId24" xr:uid="{00000000-0004-0000-0000-000017000000}"/>
    <hyperlink ref="N32" r:id="rId25" xr:uid="{00000000-0004-0000-0000-000018000000}"/>
    <hyperlink ref="N33" r:id="rId26" xr:uid="{00000000-0004-0000-0000-000019000000}"/>
    <hyperlink ref="N34" r:id="rId27" xr:uid="{00000000-0004-0000-0000-00001A000000}"/>
    <hyperlink ref="N35" r:id="rId28" xr:uid="{00000000-0004-0000-0000-00001B000000}"/>
    <hyperlink ref="N36" r:id="rId29" xr:uid="{00000000-0004-0000-00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Neagu</cp:lastModifiedBy>
  <dcterms:modified xsi:type="dcterms:W3CDTF">2020-05-21T15:27:06Z</dcterms:modified>
</cp:coreProperties>
</file>