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7220" windowHeight="10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P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" i="1"/>
  <c r="I30" i="1"/>
  <c r="G30" i="1"/>
  <c r="H30" i="1" s="1"/>
  <c r="J30" i="1" s="1"/>
  <c r="K30" i="1" s="1"/>
  <c r="F30" i="1"/>
  <c r="E30" i="1"/>
  <c r="C30" i="1"/>
  <c r="I29" i="1"/>
  <c r="G29" i="1"/>
  <c r="H29" i="1" s="1"/>
  <c r="J29" i="1" s="1"/>
  <c r="I28" i="1"/>
  <c r="G28" i="1"/>
  <c r="H28" i="1" s="1"/>
  <c r="J28" i="1" s="1"/>
  <c r="I27" i="1"/>
  <c r="G27" i="1"/>
  <c r="H27" i="1" s="1"/>
  <c r="J27" i="1" s="1"/>
  <c r="I25" i="1"/>
  <c r="G25" i="1"/>
  <c r="H25" i="1" s="1"/>
  <c r="J25" i="1" s="1"/>
  <c r="K25" i="1" s="1"/>
  <c r="F39" i="1"/>
  <c r="G39" i="1" s="1"/>
  <c r="E39" i="1"/>
  <c r="F44" i="1"/>
  <c r="G44" i="1" s="1"/>
  <c r="E44" i="1"/>
  <c r="C44" i="1"/>
  <c r="I44" i="1" s="1"/>
  <c r="C39" i="1"/>
  <c r="I39" i="1" s="1"/>
  <c r="I42" i="1"/>
  <c r="G42" i="1"/>
  <c r="H42" i="1" s="1"/>
  <c r="J42" i="1" s="1"/>
  <c r="K42" i="1" s="1"/>
  <c r="I43" i="1"/>
  <c r="G43" i="1"/>
  <c r="H43" i="1" s="1"/>
  <c r="J43" i="1" s="1"/>
  <c r="K43" i="1" s="1"/>
  <c r="I46" i="1"/>
  <c r="G46" i="1"/>
  <c r="H46" i="1" s="1"/>
  <c r="J46" i="1" s="1"/>
  <c r="K46" i="1" s="1"/>
  <c r="I33" i="1"/>
  <c r="H33" i="1"/>
  <c r="J33" i="1" s="1"/>
  <c r="K33" i="1" s="1"/>
  <c r="G33" i="1"/>
  <c r="I32" i="1"/>
  <c r="H32" i="1"/>
  <c r="J32" i="1" s="1"/>
  <c r="K32" i="1" s="1"/>
  <c r="G32" i="1"/>
  <c r="I41" i="1"/>
  <c r="G41" i="1"/>
  <c r="H41" i="1" s="1"/>
  <c r="J41" i="1" s="1"/>
  <c r="G45" i="1"/>
  <c r="H45" i="1" s="1"/>
  <c r="J45" i="1" s="1"/>
  <c r="K45" i="1" s="1"/>
  <c r="I45" i="1"/>
  <c r="I38" i="1"/>
  <c r="G38" i="1"/>
  <c r="H38" i="1" s="1"/>
  <c r="J38" i="1" s="1"/>
  <c r="K38" i="1" s="1"/>
  <c r="I35" i="1"/>
  <c r="G35" i="1"/>
  <c r="H35" i="1" s="1"/>
  <c r="J35" i="1" s="1"/>
  <c r="I36" i="1"/>
  <c r="G36" i="1"/>
  <c r="H36" i="1" s="1"/>
  <c r="J36" i="1" s="1"/>
  <c r="K36" i="1" s="1"/>
  <c r="I34" i="1"/>
  <c r="G34" i="1"/>
  <c r="H34" i="1" s="1"/>
  <c r="J34" i="1" s="1"/>
  <c r="I37" i="1"/>
  <c r="G37" i="1"/>
  <c r="H37" i="1" s="1"/>
  <c r="J37" i="1" s="1"/>
  <c r="K37" i="1" s="1"/>
  <c r="I31" i="1"/>
  <c r="G31" i="1"/>
  <c r="H31" i="1" s="1"/>
  <c r="J31" i="1" s="1"/>
  <c r="I40" i="1"/>
  <c r="G40" i="1"/>
  <c r="H40" i="1" s="1"/>
  <c r="J40" i="1" s="1"/>
  <c r="K40" i="1" s="1"/>
  <c r="I47" i="1"/>
  <c r="G47" i="1"/>
  <c r="H47" i="1" s="1"/>
  <c r="J47" i="1" s="1"/>
  <c r="K47" i="1" s="1"/>
  <c r="I24" i="1"/>
  <c r="G24" i="1"/>
  <c r="H24" i="1" s="1"/>
  <c r="J24" i="1" s="1"/>
  <c r="K24" i="1" s="1"/>
  <c r="I50" i="1"/>
  <c r="I49" i="1"/>
  <c r="I48" i="1"/>
  <c r="I26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50" i="1"/>
  <c r="E50" i="1"/>
  <c r="G15" i="1"/>
  <c r="H15" i="1" s="1"/>
  <c r="J15" i="1" s="1"/>
  <c r="G23" i="1"/>
  <c r="H23" i="1" s="1"/>
  <c r="J23" i="1" s="1"/>
  <c r="G14" i="1"/>
  <c r="E14" i="1"/>
  <c r="G48" i="1"/>
  <c r="H48" i="1" s="1"/>
  <c r="J48" i="1" s="1"/>
  <c r="G26" i="1"/>
  <c r="H26" i="1" s="1"/>
  <c r="J26" i="1" s="1"/>
  <c r="G13" i="1"/>
  <c r="H13" i="1" s="1"/>
  <c r="J13" i="1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5" i="1"/>
  <c r="H5" i="1" s="1"/>
  <c r="J5" i="1" s="1"/>
  <c r="G4" i="1"/>
  <c r="H4" i="1" s="1"/>
  <c r="J4" i="1" s="1"/>
  <c r="K4" i="1" s="1"/>
  <c r="G7" i="1"/>
  <c r="H7" i="1" s="1"/>
  <c r="J7" i="1" s="1"/>
  <c r="G6" i="1"/>
  <c r="H6" i="1" s="1"/>
  <c r="J6" i="1" s="1"/>
  <c r="K6" i="1" s="1"/>
  <c r="G9" i="1"/>
  <c r="H9" i="1" s="1"/>
  <c r="J9" i="1" s="1"/>
  <c r="G3" i="1"/>
  <c r="H3" i="1" s="1"/>
  <c r="J3" i="1" s="1"/>
  <c r="K3" i="1" s="1"/>
  <c r="G8" i="1"/>
  <c r="H8" i="1" s="1"/>
  <c r="J8" i="1" s="1"/>
  <c r="K8" i="1" s="1"/>
  <c r="G49" i="1"/>
  <c r="G21" i="1"/>
  <c r="H21" i="1" s="1"/>
  <c r="J21" i="1" s="1"/>
  <c r="G20" i="1"/>
  <c r="H20" i="1" s="1"/>
  <c r="J20" i="1" s="1"/>
  <c r="K20" i="1" s="1"/>
  <c r="G19" i="1"/>
  <c r="H19" i="1" s="1"/>
  <c r="J19" i="1" s="1"/>
  <c r="K19" i="1" s="1"/>
  <c r="G18" i="1"/>
  <c r="H18" i="1" s="1"/>
  <c r="J18" i="1" s="1"/>
  <c r="K18" i="1" s="1"/>
  <c r="G17" i="1"/>
  <c r="H17" i="1" s="1"/>
  <c r="J17" i="1" s="1"/>
  <c r="G16" i="1"/>
  <c r="H16" i="1" s="1"/>
  <c r="J16" i="1" s="1"/>
  <c r="K16" i="1" s="1"/>
  <c r="G12" i="1"/>
  <c r="G11" i="1"/>
  <c r="G10" i="1"/>
  <c r="G2" i="1"/>
  <c r="E11" i="1"/>
  <c r="E12" i="1"/>
  <c r="E10" i="1"/>
  <c r="E2" i="1"/>
  <c r="E49" i="1"/>
  <c r="F22" i="1"/>
  <c r="D22" i="1"/>
  <c r="E22" i="1" s="1"/>
  <c r="C22" i="1"/>
  <c r="I22" i="1" s="1"/>
  <c r="K26" i="1" l="1"/>
  <c r="K27" i="1"/>
  <c r="K29" i="1"/>
  <c r="K28" i="1"/>
  <c r="H39" i="1"/>
  <c r="J39" i="1" s="1"/>
  <c r="K39" i="1" s="1"/>
  <c r="H44" i="1"/>
  <c r="J44" i="1" s="1"/>
  <c r="K44" i="1"/>
  <c r="K41" i="1"/>
  <c r="K17" i="1"/>
  <c r="K21" i="1"/>
  <c r="K31" i="1"/>
  <c r="K34" i="1"/>
  <c r="K35" i="1"/>
  <c r="K9" i="1"/>
  <c r="K5" i="1"/>
  <c r="K48" i="1"/>
  <c r="K15" i="1"/>
  <c r="K7" i="1"/>
  <c r="K13" i="1"/>
  <c r="H50" i="1"/>
  <c r="J50" i="1" s="1"/>
  <c r="K50" i="1" s="1"/>
  <c r="K23" i="1"/>
  <c r="H12" i="1"/>
  <c r="J12" i="1" s="1"/>
  <c r="K12" i="1" s="1"/>
  <c r="H14" i="1"/>
  <c r="J14" i="1" s="1"/>
  <c r="K14" i="1" s="1"/>
  <c r="H2" i="1"/>
  <c r="J2" i="1" s="1"/>
  <c r="K2" i="1" s="1"/>
  <c r="H49" i="1"/>
  <c r="J49" i="1" s="1"/>
  <c r="K49" i="1" s="1"/>
  <c r="H10" i="1"/>
  <c r="J10" i="1" s="1"/>
  <c r="K10" i="1" s="1"/>
  <c r="H11" i="1"/>
  <c r="J11" i="1" s="1"/>
  <c r="K11" i="1" s="1"/>
  <c r="G22" i="1"/>
  <c r="H22" i="1" s="1"/>
  <c r="J22" i="1" s="1"/>
  <c r="K22" i="1" s="1"/>
</calcChain>
</file>

<file path=xl/sharedStrings.xml><?xml version="1.0" encoding="utf-8"?>
<sst xmlns="http://schemas.openxmlformats.org/spreadsheetml/2006/main" count="48" uniqueCount="41">
  <si>
    <t>sec</t>
  </si>
  <si>
    <t>3m36,343s</t>
  </si>
  <si>
    <t>lines</t>
  </si>
  <si>
    <t>lines/sec</t>
  </si>
  <si>
    <t>lines without break comments</t>
  </si>
  <si>
    <t>window</t>
  </si>
  <si>
    <t>without</t>
  </si>
  <si>
    <t>break</t>
  </si>
  <si>
    <t>comments</t>
  </si>
  <si>
    <t>alignment</t>
  </si>
  <si>
    <t>windows</t>
  </si>
  <si>
    <t>alignment windows per 1 mio lines</t>
  </si>
  <si>
    <t>sec/mio line</t>
  </si>
  <si>
    <t>sqrt(src/1m lines²+windows/1m lines²)</t>
  </si>
  <si>
    <t>34,699s</t>
  </si>
  <si>
    <t>39,215s</t>
  </si>
  <si>
    <t>34,697s</t>
  </si>
  <si>
    <t>37,995s</t>
  </si>
  <si>
    <t>40,650s</t>
  </si>
  <si>
    <t>53,980s</t>
  </si>
  <si>
    <t>40,616s</t>
  </si>
  <si>
    <t>49,224s</t>
  </si>
  <si>
    <t>56,828s</t>
  </si>
  <si>
    <t>1m10,938s</t>
  </si>
  <si>
    <t>41,450s</t>
  </si>
  <si>
    <t>56,457s</t>
  </si>
  <si>
    <t>56,629s</t>
  </si>
  <si>
    <t>44,502s</t>
  </si>
  <si>
    <t>43,359s</t>
  </si>
  <si>
    <t>10,334s</t>
  </si>
  <si>
    <t>53,000s</t>
  </si>
  <si>
    <t>1m5,684s</t>
  </si>
  <si>
    <t>48,249s</t>
  </si>
  <si>
    <t>sec-log</t>
  </si>
  <si>
    <t>sec min</t>
  </si>
  <si>
    <t>3fache minimale laufzeit</t>
  </si>
  <si>
    <t>4fache minimale laufzeit</t>
  </si>
  <si>
    <t>align-log</t>
  </si>
  <si>
    <t>align-min</t>
  </si>
  <si>
    <t>4fache min. (realist.) laufzeit</t>
  </si>
  <si>
    <t>&lt;=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</si>
</sst>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164" fontId="0" fillId="0" borderId="5" xfId="0" applyNumberFormat="1" applyBorder="1"/>
    <xf numFmtId="164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164" fontId="0" fillId="0" borderId="8" xfId="0" applyNumberFormat="1" applyBorder="1"/>
    <xf numFmtId="0" fontId="0" fillId="0" borderId="9" xfId="0" applyBorder="1"/>
    <xf numFmtId="0" fontId="1" fillId="0" borderId="8" xfId="0" applyFont="1" applyBorder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53"/>
  <sheetViews>
    <sheetView tabSelected="1" zoomScale="90" zoomScaleNormal="90" workbookViewId="0">
      <selection activeCell="K54" sqref="K54"/>
    </sheetView>
  </sheetViews>
  <sheetFormatPr defaultRowHeight="14.5" x14ac:dyDescent="0.35"/>
  <cols>
    <col min="4" max="4" width="0" hidden="1" customWidth="1"/>
    <col min="10" max="11" width="9.26953125" bestFit="1" customWidth="1"/>
    <col min="13" max="13" width="9.26953125" bestFit="1" customWidth="1"/>
  </cols>
  <sheetData>
    <row r="1" spans="3:16" ht="15" thickBot="1" x14ac:dyDescent="0.4">
      <c r="C1" t="s">
        <v>5</v>
      </c>
      <c r="E1" t="s">
        <v>0</v>
      </c>
      <c r="F1" t="s">
        <v>2</v>
      </c>
      <c r="G1" t="s">
        <v>4</v>
      </c>
      <c r="H1" t="s">
        <v>3</v>
      </c>
      <c r="I1" t="s">
        <v>11</v>
      </c>
      <c r="J1" t="s">
        <v>12</v>
      </c>
      <c r="K1" t="s">
        <v>13</v>
      </c>
      <c r="L1" t="s">
        <v>33</v>
      </c>
      <c r="M1" t="s">
        <v>37</v>
      </c>
      <c r="O1" t="s">
        <v>34</v>
      </c>
      <c r="P1" t="s">
        <v>38</v>
      </c>
    </row>
    <row r="2" spans="3:16" x14ac:dyDescent="0.35">
      <c r="C2">
        <v>100</v>
      </c>
      <c r="D2">
        <v>35</v>
      </c>
      <c r="E2" s="2">
        <f t="shared" ref="E2:E15" si="0">D2</f>
        <v>35</v>
      </c>
      <c r="F2">
        <v>346914</v>
      </c>
      <c r="G2" s="2">
        <f>F2-F2/C2</f>
        <v>343444.86</v>
      </c>
      <c r="H2" s="2">
        <f>G2/E2</f>
        <v>9812.7102857142854</v>
      </c>
      <c r="I2" s="2">
        <f>1000000/C2</f>
        <v>10000</v>
      </c>
      <c r="J2" s="2">
        <f>1000000/H2</f>
        <v>101.90864408336174</v>
      </c>
      <c r="K2" s="2">
        <f>SQRT(J2*J2+I2*I2)</f>
        <v>10000.519255105652</v>
      </c>
      <c r="L2" s="11">
        <f>J2/$O$2</f>
        <v>2.9701420290096445</v>
      </c>
      <c r="M2" s="1">
        <f>I2/$P$2</f>
        <v>200</v>
      </c>
      <c r="O2">
        <f>J5</f>
        <v>34.311033980197188</v>
      </c>
      <c r="P2">
        <f>50</f>
        <v>50</v>
      </c>
    </row>
    <row r="3" spans="3:16" x14ac:dyDescent="0.35">
      <c r="C3">
        <v>300</v>
      </c>
      <c r="E3" s="2">
        <v>19</v>
      </c>
      <c r="F3">
        <v>376618</v>
      </c>
      <c r="G3" s="2">
        <f>F3-F3/C3</f>
        <v>375362.60666666669</v>
      </c>
      <c r="H3" s="2">
        <f>G3/E3</f>
        <v>19755.926666666666</v>
      </c>
      <c r="I3" s="2">
        <f t="shared" ref="I3:I50" si="1">1000000/C3</f>
        <v>3333.3333333333335</v>
      </c>
      <c r="J3" s="2">
        <f t="shared" ref="J3:J50" si="2">1000000/H3</f>
        <v>50.617721804326059</v>
      </c>
      <c r="K3" s="2">
        <f t="shared" ref="K3:K50" si="3">SQRT(J3*J3+I3*I3)</f>
        <v>3333.717634244354</v>
      </c>
      <c r="L3" s="10">
        <f>J3/$O$2</f>
        <v>1.4752607523731396</v>
      </c>
      <c r="M3" s="1">
        <f t="shared" ref="M3:M50" si="4">I3/$P$2</f>
        <v>66.666666666666671</v>
      </c>
    </row>
    <row r="4" spans="3:16" x14ac:dyDescent="0.35">
      <c r="C4">
        <v>350</v>
      </c>
      <c r="E4" s="2">
        <v>20</v>
      </c>
      <c r="F4">
        <v>524243</v>
      </c>
      <c r="G4" s="2">
        <f>F4-F4/C4</f>
        <v>522745.16285714286</v>
      </c>
      <c r="H4" s="2">
        <f>G4/E4</f>
        <v>26137.258142857143</v>
      </c>
      <c r="I4" s="2">
        <f t="shared" si="1"/>
        <v>2857.1428571428573</v>
      </c>
      <c r="J4" s="2">
        <f t="shared" si="2"/>
        <v>38.259560147217762</v>
      </c>
      <c r="K4" s="2">
        <f t="shared" si="3"/>
        <v>2857.3990096003581</v>
      </c>
      <c r="L4" s="10">
        <f>J4/$O$2</f>
        <v>1.1150803607171818</v>
      </c>
      <c r="M4" s="1">
        <f t="shared" si="4"/>
        <v>57.142857142857146</v>
      </c>
    </row>
    <row r="5" spans="3:16" x14ac:dyDescent="0.35">
      <c r="C5">
        <v>375</v>
      </c>
      <c r="E5" s="2">
        <v>28</v>
      </c>
      <c r="F5">
        <v>818246</v>
      </c>
      <c r="G5" s="2">
        <f>F5-F5/C5</f>
        <v>816064.01066666667</v>
      </c>
      <c r="H5" s="2">
        <f>G5/E5</f>
        <v>29145.143238095239</v>
      </c>
      <c r="I5" s="2">
        <f t="shared" si="1"/>
        <v>2666.6666666666665</v>
      </c>
      <c r="J5" s="2">
        <f t="shared" si="2"/>
        <v>34.311033980197188</v>
      </c>
      <c r="K5" s="2">
        <f t="shared" si="3"/>
        <v>2666.8873913541797</v>
      </c>
      <c r="L5" s="10">
        <f>J5/$O$2</f>
        <v>1</v>
      </c>
      <c r="M5" s="1">
        <f t="shared" si="4"/>
        <v>53.333333333333329</v>
      </c>
    </row>
    <row r="6" spans="3:16" x14ac:dyDescent="0.35">
      <c r="C6">
        <v>400</v>
      </c>
      <c r="E6" s="2">
        <v>23</v>
      </c>
      <c r="F6">
        <v>663300</v>
      </c>
      <c r="G6" s="2">
        <f>F6-F6/C6</f>
        <v>661641.75</v>
      </c>
      <c r="H6" s="2">
        <f>G6/E6</f>
        <v>28767.032608695652</v>
      </c>
      <c r="I6" s="2">
        <f t="shared" si="1"/>
        <v>2500</v>
      </c>
      <c r="J6" s="2">
        <f t="shared" si="2"/>
        <v>34.762014337819522</v>
      </c>
      <c r="K6" s="2">
        <f t="shared" si="3"/>
        <v>2500.2416678474947</v>
      </c>
      <c r="L6" s="10">
        <f>J6/$O$2</f>
        <v>1.0131438871204703</v>
      </c>
      <c r="M6" s="1">
        <f t="shared" si="4"/>
        <v>50</v>
      </c>
    </row>
    <row r="7" spans="3:16" x14ac:dyDescent="0.35">
      <c r="C7">
        <v>450</v>
      </c>
      <c r="E7" s="2">
        <v>18</v>
      </c>
      <c r="F7">
        <v>438928</v>
      </c>
      <c r="G7" s="2">
        <f>F7-F7/C7</f>
        <v>437952.60444444447</v>
      </c>
      <c r="H7" s="2">
        <f>G7/E7</f>
        <v>24330.70024691358</v>
      </c>
      <c r="I7" s="2">
        <f t="shared" si="1"/>
        <v>2222.2222222222222</v>
      </c>
      <c r="J7" s="2">
        <f t="shared" si="2"/>
        <v>41.100337838688098</v>
      </c>
      <c r="K7" s="2">
        <f t="shared" si="3"/>
        <v>2222.6022682227076</v>
      </c>
      <c r="L7" s="10">
        <f>J7/$O$2</f>
        <v>1.1978752334426703</v>
      </c>
      <c r="M7" s="1">
        <f t="shared" si="4"/>
        <v>44.444444444444443</v>
      </c>
    </row>
    <row r="8" spans="3:16" x14ac:dyDescent="0.35">
      <c r="C8">
        <v>500</v>
      </c>
      <c r="E8" s="2">
        <v>16</v>
      </c>
      <c r="F8">
        <v>407171</v>
      </c>
      <c r="G8" s="2">
        <f>F8-F8/C8</f>
        <v>406356.658</v>
      </c>
      <c r="H8" s="2">
        <f>G8/E8</f>
        <v>25397.291125</v>
      </c>
      <c r="I8" s="2">
        <f t="shared" si="1"/>
        <v>2000</v>
      </c>
      <c r="J8" s="2">
        <f t="shared" si="2"/>
        <v>39.374277952645237</v>
      </c>
      <c r="K8" s="2">
        <f t="shared" si="3"/>
        <v>2000.3875458931182</v>
      </c>
      <c r="L8" s="10">
        <f>J8/$O$2</f>
        <v>1.1475689708264207</v>
      </c>
      <c r="M8" s="1">
        <f t="shared" si="4"/>
        <v>40</v>
      </c>
    </row>
    <row r="9" spans="3:16" x14ac:dyDescent="0.35">
      <c r="C9">
        <v>750</v>
      </c>
      <c r="E9" s="2">
        <v>17</v>
      </c>
      <c r="F9">
        <v>370364</v>
      </c>
      <c r="G9" s="2">
        <f>F9-F9/C9</f>
        <v>369870.18133333331</v>
      </c>
      <c r="H9" s="2">
        <f>G9/E9</f>
        <v>21757.069490196078</v>
      </c>
      <c r="I9" s="2">
        <f t="shared" si="1"/>
        <v>1333.3333333333333</v>
      </c>
      <c r="J9" s="2">
        <f t="shared" si="2"/>
        <v>45.962072256588073</v>
      </c>
      <c r="K9" s="2">
        <f t="shared" si="3"/>
        <v>1334.1252901672681</v>
      </c>
      <c r="L9" s="10">
        <f>J9/$O$2</f>
        <v>1.3395711794379426</v>
      </c>
      <c r="M9" s="1">
        <f t="shared" si="4"/>
        <v>26.666666666666664</v>
      </c>
    </row>
    <row r="10" spans="3:16" x14ac:dyDescent="0.35">
      <c r="C10">
        <v>1000</v>
      </c>
      <c r="D10">
        <v>20</v>
      </c>
      <c r="E10" s="2">
        <f t="shared" si="0"/>
        <v>20</v>
      </c>
      <c r="F10">
        <v>383882</v>
      </c>
      <c r="G10" s="2">
        <f t="shared" ref="G10:G49" si="5">F10-F10/C10</f>
        <v>383498.11800000002</v>
      </c>
      <c r="H10" s="2">
        <f t="shared" ref="H10:H49" si="6">G10/E10</f>
        <v>19174.905900000002</v>
      </c>
      <c r="I10" s="2">
        <f t="shared" si="1"/>
        <v>1000</v>
      </c>
      <c r="J10" s="2">
        <f t="shared" si="2"/>
        <v>52.151494521806228</v>
      </c>
      <c r="K10" s="2">
        <f t="shared" si="3"/>
        <v>1001.3589657964111</v>
      </c>
      <c r="L10" s="10">
        <f>J10/$O$2</f>
        <v>1.5199627779187816</v>
      </c>
      <c r="M10" s="1">
        <f t="shared" si="4"/>
        <v>20</v>
      </c>
    </row>
    <row r="11" spans="3:16" x14ac:dyDescent="0.35">
      <c r="C11">
        <v>2000</v>
      </c>
      <c r="D11">
        <v>23</v>
      </c>
      <c r="E11" s="2">
        <f t="shared" si="0"/>
        <v>23</v>
      </c>
      <c r="F11">
        <v>351464</v>
      </c>
      <c r="G11" s="2">
        <f t="shared" si="5"/>
        <v>351288.26799999998</v>
      </c>
      <c r="H11" s="2">
        <f t="shared" si="6"/>
        <v>15273.402956521739</v>
      </c>
      <c r="I11" s="2">
        <f t="shared" si="1"/>
        <v>500</v>
      </c>
      <c r="J11" s="2">
        <f t="shared" si="2"/>
        <v>65.473293859047985</v>
      </c>
      <c r="K11" s="2">
        <f t="shared" si="3"/>
        <v>504.26853184464449</v>
      </c>
      <c r="L11" s="10">
        <f>J11/$O$2</f>
        <v>1.9082285277918549</v>
      </c>
      <c r="M11" s="1">
        <f t="shared" si="4"/>
        <v>10</v>
      </c>
    </row>
    <row r="12" spans="3:16" x14ac:dyDescent="0.35">
      <c r="C12">
        <v>5000</v>
      </c>
      <c r="D12">
        <v>35</v>
      </c>
      <c r="E12" s="2">
        <f>D12</f>
        <v>35</v>
      </c>
      <c r="F12">
        <v>360878</v>
      </c>
      <c r="G12" s="2">
        <f>F12-F12/C12</f>
        <v>360805.82439999998</v>
      </c>
      <c r="H12" s="2">
        <f>G12/E12</f>
        <v>10308.73784</v>
      </c>
      <c r="I12" s="2">
        <f t="shared" si="1"/>
        <v>200</v>
      </c>
      <c r="J12" s="2">
        <f t="shared" si="2"/>
        <v>97.005085930092875</v>
      </c>
      <c r="K12" s="2">
        <f t="shared" si="3"/>
        <v>222.28357270906167</v>
      </c>
      <c r="L12" s="10">
        <f>J12/$O$2</f>
        <v>2.8272271242562939</v>
      </c>
      <c r="M12" s="1">
        <f t="shared" si="4"/>
        <v>4</v>
      </c>
    </row>
    <row r="13" spans="3:16" ht="15" thickBot="1" x14ac:dyDescent="0.4">
      <c r="C13">
        <v>7500</v>
      </c>
      <c r="E13" s="2">
        <v>43</v>
      </c>
      <c r="F13">
        <v>541638</v>
      </c>
      <c r="G13" s="2">
        <f>F13-F13/C13</f>
        <v>541565.78159999999</v>
      </c>
      <c r="H13" s="2">
        <f>G13/E13</f>
        <v>12594.553060465116</v>
      </c>
      <c r="I13" s="2">
        <f t="shared" si="1"/>
        <v>133.33333333333334</v>
      </c>
      <c r="J13" s="2">
        <f t="shared" si="2"/>
        <v>79.399403472207851</v>
      </c>
      <c r="K13" s="2">
        <f t="shared" si="3"/>
        <v>155.18390074205581</v>
      </c>
      <c r="L13" s="10">
        <f>J13/$O$2</f>
        <v>2.3141069872168143</v>
      </c>
      <c r="M13" s="1">
        <f t="shared" si="4"/>
        <v>2.666666666666667</v>
      </c>
    </row>
    <row r="14" spans="3:16" x14ac:dyDescent="0.35">
      <c r="C14">
        <v>9000</v>
      </c>
      <c r="E14" s="2">
        <f>1*60+26</f>
        <v>86</v>
      </c>
      <c r="F14">
        <v>943816</v>
      </c>
      <c r="G14" s="2">
        <f>F14-F14/C14</f>
        <v>943711.1315555555</v>
      </c>
      <c r="H14" s="2">
        <f>G14/E14</f>
        <v>10973.385250645993</v>
      </c>
      <c r="I14" s="2">
        <f t="shared" si="1"/>
        <v>111.11111111111111</v>
      </c>
      <c r="J14" s="2">
        <f t="shared" si="2"/>
        <v>91.129580996086048</v>
      </c>
      <c r="K14" s="6">
        <f t="shared" si="3"/>
        <v>143.7020512897011</v>
      </c>
      <c r="L14" s="10">
        <f>J14/$O$2</f>
        <v>2.6559846913585297</v>
      </c>
      <c r="M14" s="1">
        <f t="shared" si="4"/>
        <v>2.2222222222222223</v>
      </c>
    </row>
    <row r="15" spans="3:16" ht="15" thickBot="1" x14ac:dyDescent="0.4">
      <c r="C15">
        <v>9500</v>
      </c>
      <c r="E15" s="2">
        <v>52</v>
      </c>
      <c r="F15">
        <v>679902</v>
      </c>
      <c r="G15" s="2">
        <f>F15-F15/C15</f>
        <v>679830.43136842106</v>
      </c>
      <c r="H15" s="2">
        <f>G15/E15</f>
        <v>13073.662141700404</v>
      </c>
      <c r="I15" s="2">
        <f t="shared" si="1"/>
        <v>105.26315789473684</v>
      </c>
      <c r="J15" s="2">
        <f t="shared" si="2"/>
        <v>76.489662128436848</v>
      </c>
      <c r="K15" s="7">
        <f t="shared" si="3"/>
        <v>130.1191793030325</v>
      </c>
      <c r="L15" s="10">
        <f>J15/$O$2</f>
        <v>2.2293021589668007</v>
      </c>
      <c r="M15" s="1">
        <f t="shared" si="4"/>
        <v>2.1052631578947367</v>
      </c>
    </row>
    <row r="16" spans="3:16" hidden="1" x14ac:dyDescent="0.35">
      <c r="C16">
        <v>10000</v>
      </c>
      <c r="D16">
        <v>37</v>
      </c>
      <c r="E16" s="2"/>
      <c r="F16">
        <v>328985</v>
      </c>
      <c r="G16" s="2">
        <f t="shared" si="5"/>
        <v>328952.10149999999</v>
      </c>
      <c r="H16" s="2" t="e">
        <f t="shared" si="6"/>
        <v>#DIV/0!</v>
      </c>
      <c r="I16" s="2">
        <f t="shared" si="1"/>
        <v>100</v>
      </c>
      <c r="J16" s="2" t="e">
        <f t="shared" si="2"/>
        <v>#DIV/0!</v>
      </c>
      <c r="K16" s="7" t="e">
        <f t="shared" si="3"/>
        <v>#DIV/0!</v>
      </c>
      <c r="L16" s="10" t="e">
        <f>J16/$O$2</f>
        <v>#DIV/0!</v>
      </c>
      <c r="M16" s="1">
        <f t="shared" si="4"/>
        <v>2</v>
      </c>
    </row>
    <row r="17" spans="3:17" hidden="1" x14ac:dyDescent="0.35">
      <c r="C17">
        <v>10000</v>
      </c>
      <c r="D17">
        <v>36</v>
      </c>
      <c r="E17" s="2"/>
      <c r="F17">
        <v>328985</v>
      </c>
      <c r="G17" s="2">
        <f t="shared" si="5"/>
        <v>328952.10149999999</v>
      </c>
      <c r="H17" s="2" t="e">
        <f t="shared" si="6"/>
        <v>#DIV/0!</v>
      </c>
      <c r="I17" s="2">
        <f t="shared" si="1"/>
        <v>100</v>
      </c>
      <c r="J17" s="2" t="e">
        <f t="shared" si="2"/>
        <v>#DIV/0!</v>
      </c>
      <c r="K17" s="7" t="e">
        <f t="shared" si="3"/>
        <v>#DIV/0!</v>
      </c>
      <c r="L17" s="10" t="e">
        <f>J17/$O$2</f>
        <v>#DIV/0!</v>
      </c>
      <c r="M17" s="1">
        <f t="shared" si="4"/>
        <v>2</v>
      </c>
    </row>
    <row r="18" spans="3:17" hidden="1" x14ac:dyDescent="0.35">
      <c r="C18">
        <v>10000</v>
      </c>
      <c r="D18">
        <v>34</v>
      </c>
      <c r="E18" s="2"/>
      <c r="F18">
        <v>351460</v>
      </c>
      <c r="G18" s="2">
        <f t="shared" si="5"/>
        <v>351424.85399999999</v>
      </c>
      <c r="H18" s="2" t="e">
        <f t="shared" si="6"/>
        <v>#DIV/0!</v>
      </c>
      <c r="I18" s="2">
        <f t="shared" si="1"/>
        <v>100</v>
      </c>
      <c r="J18" s="2" t="e">
        <f t="shared" si="2"/>
        <v>#DIV/0!</v>
      </c>
      <c r="K18" s="7" t="e">
        <f t="shared" si="3"/>
        <v>#DIV/0!</v>
      </c>
      <c r="L18" s="10" t="e">
        <f>J18/$O$2</f>
        <v>#DIV/0!</v>
      </c>
      <c r="M18" s="1">
        <f t="shared" si="4"/>
        <v>2</v>
      </c>
    </row>
    <row r="19" spans="3:17" hidden="1" x14ac:dyDescent="0.35">
      <c r="C19">
        <v>10000</v>
      </c>
      <c r="D19">
        <v>37</v>
      </c>
      <c r="E19" s="2"/>
      <c r="F19">
        <v>328985</v>
      </c>
      <c r="G19" s="2">
        <f t="shared" si="5"/>
        <v>328952.10149999999</v>
      </c>
      <c r="H19" s="2" t="e">
        <f t="shared" si="6"/>
        <v>#DIV/0!</v>
      </c>
      <c r="I19" s="2">
        <f t="shared" si="1"/>
        <v>100</v>
      </c>
      <c r="J19" s="2" t="e">
        <f t="shared" si="2"/>
        <v>#DIV/0!</v>
      </c>
      <c r="K19" s="7" t="e">
        <f t="shared" si="3"/>
        <v>#DIV/0!</v>
      </c>
      <c r="L19" s="10" t="e">
        <f>J19/$O$2</f>
        <v>#DIV/0!</v>
      </c>
      <c r="M19" s="1">
        <f t="shared" si="4"/>
        <v>2</v>
      </c>
    </row>
    <row r="20" spans="3:17" hidden="1" x14ac:dyDescent="0.35">
      <c r="C20">
        <v>10000</v>
      </c>
      <c r="D20">
        <v>39</v>
      </c>
      <c r="E20" s="2"/>
      <c r="F20">
        <v>328985</v>
      </c>
      <c r="G20" s="2">
        <f t="shared" si="5"/>
        <v>328952.10149999999</v>
      </c>
      <c r="H20" s="2" t="e">
        <f t="shared" si="6"/>
        <v>#DIV/0!</v>
      </c>
      <c r="I20" s="2">
        <f t="shared" si="1"/>
        <v>100</v>
      </c>
      <c r="J20" s="2" t="e">
        <f t="shared" si="2"/>
        <v>#DIV/0!</v>
      </c>
      <c r="K20" s="7" t="e">
        <f t="shared" si="3"/>
        <v>#DIV/0!</v>
      </c>
      <c r="L20" s="10" t="e">
        <f>J20/$O$2</f>
        <v>#DIV/0!</v>
      </c>
      <c r="M20" s="1">
        <f t="shared" si="4"/>
        <v>2</v>
      </c>
    </row>
    <row r="21" spans="3:17" hidden="1" x14ac:dyDescent="0.35">
      <c r="C21">
        <v>10000</v>
      </c>
      <c r="D21">
        <v>35</v>
      </c>
      <c r="E21" s="2"/>
      <c r="F21">
        <v>328985</v>
      </c>
      <c r="G21" s="2">
        <f t="shared" si="5"/>
        <v>328952.10149999999</v>
      </c>
      <c r="H21" s="2" t="e">
        <f t="shared" si="6"/>
        <v>#DIV/0!</v>
      </c>
      <c r="I21" s="2">
        <f t="shared" si="1"/>
        <v>100</v>
      </c>
      <c r="J21" s="2" t="e">
        <f t="shared" si="2"/>
        <v>#DIV/0!</v>
      </c>
      <c r="K21" s="7" t="e">
        <f t="shared" si="3"/>
        <v>#DIV/0!</v>
      </c>
      <c r="L21" s="10" t="e">
        <f>J21/$O$2</f>
        <v>#DIV/0!</v>
      </c>
      <c r="M21" s="1">
        <f t="shared" si="4"/>
        <v>2</v>
      </c>
    </row>
    <row r="22" spans="3:17" ht="15" thickBot="1" x14ac:dyDescent="0.4">
      <c r="C22" s="12">
        <f>SUM(C16:C21)/6</f>
        <v>10000</v>
      </c>
      <c r="D22" s="13">
        <f>SUM(D16:D21)/6</f>
        <v>36.333333333333336</v>
      </c>
      <c r="E22" s="14">
        <f>D22</f>
        <v>36.333333333333336</v>
      </c>
      <c r="F22" s="13">
        <f>SUM(F16:F21)/6</f>
        <v>332730.83333333331</v>
      </c>
      <c r="G22" s="14">
        <f t="shared" si="5"/>
        <v>332697.56024999998</v>
      </c>
      <c r="H22" s="14">
        <f t="shared" si="6"/>
        <v>9156.8135848623842</v>
      </c>
      <c r="I22" s="14">
        <f t="shared" si="1"/>
        <v>100</v>
      </c>
      <c r="J22" s="14">
        <f t="shared" si="2"/>
        <v>109.20829508347241</v>
      </c>
      <c r="K22" s="14">
        <f t="shared" si="3"/>
        <v>148.07583096183788</v>
      </c>
      <c r="L22" s="15">
        <f>J22/$O$2</f>
        <v>3.1828914029959754</v>
      </c>
      <c r="M22" s="15">
        <f t="shared" si="4"/>
        <v>2</v>
      </c>
      <c r="N22" s="13"/>
      <c r="O22" s="17" t="s">
        <v>35</v>
      </c>
      <c r="P22" s="13"/>
      <c r="Q22" s="16"/>
    </row>
    <row r="23" spans="3:17" x14ac:dyDescent="0.35">
      <c r="C23">
        <v>12500</v>
      </c>
      <c r="E23" s="2">
        <v>64</v>
      </c>
      <c r="F23">
        <v>554001</v>
      </c>
      <c r="G23" s="2">
        <f>F23-F23/C23</f>
        <v>553956.67992000002</v>
      </c>
      <c r="H23" s="2">
        <f>G23/E23</f>
        <v>8655.5731237500004</v>
      </c>
      <c r="I23" s="2">
        <f>1000000/C23</f>
        <v>80</v>
      </c>
      <c r="J23" s="2">
        <f>1000000/H23</f>
        <v>115.53249977821839</v>
      </c>
      <c r="K23" s="7">
        <f>SQRT(J23*J23+I23*I23)</f>
        <v>140.52671811795801</v>
      </c>
      <c r="L23" s="4">
        <f>J23/$O$2</f>
        <v>3.3672112546913815</v>
      </c>
      <c r="M23" s="10">
        <f t="shared" si="4"/>
        <v>1.6</v>
      </c>
    </row>
    <row r="24" spans="3:17" x14ac:dyDescent="0.35">
      <c r="C24">
        <v>14000</v>
      </c>
      <c r="D24" t="s">
        <v>15</v>
      </c>
      <c r="E24" s="2">
        <v>39</v>
      </c>
      <c r="F24" s="2">
        <v>358210</v>
      </c>
      <c r="G24" s="2">
        <f>F24-F24/C24</f>
        <v>358184.41357142857</v>
      </c>
      <c r="H24" s="2">
        <f>G24/E24</f>
        <v>9184.2157326007327</v>
      </c>
      <c r="I24" s="2">
        <f>1000000/C24</f>
        <v>71.428571428571431</v>
      </c>
      <c r="J24" s="2">
        <f>1000000/H24</f>
        <v>108.88245976739768</v>
      </c>
      <c r="K24" s="7">
        <f>SQRT(J24*J24+I24*I24)</f>
        <v>130.22070058683261</v>
      </c>
      <c r="L24" s="4">
        <f>J24/$O$2</f>
        <v>3.1733948860369474</v>
      </c>
      <c r="M24" s="10">
        <f t="shared" si="4"/>
        <v>1.4285714285714286</v>
      </c>
    </row>
    <row r="25" spans="3:17" hidden="1" x14ac:dyDescent="0.35">
      <c r="C25">
        <v>15000</v>
      </c>
      <c r="D25" t="s">
        <v>29</v>
      </c>
      <c r="E25" s="2">
        <v>10</v>
      </c>
      <c r="F25" s="2">
        <v>50830</v>
      </c>
      <c r="G25" s="2">
        <f>F25-F25/C25</f>
        <v>50826.611333333334</v>
      </c>
      <c r="H25" s="2">
        <f>G25/E25</f>
        <v>5082.6611333333331</v>
      </c>
      <c r="I25" s="2">
        <f>1000000/C25</f>
        <v>66.666666666666671</v>
      </c>
      <c r="J25" s="2">
        <f>1000000/H25</f>
        <v>196.74732856805184</v>
      </c>
      <c r="K25" s="7">
        <f>SQRT(J25*J25+I25*I25)</f>
        <v>207.73530211090602</v>
      </c>
      <c r="L25" s="4">
        <f>J25/$O$2</f>
        <v>5.734229072828458</v>
      </c>
      <c r="M25" s="10">
        <f t="shared" si="4"/>
        <v>1.3333333333333335</v>
      </c>
    </row>
    <row r="26" spans="3:17" hidden="1" x14ac:dyDescent="0.35">
      <c r="C26">
        <v>15000</v>
      </c>
      <c r="E26" s="2">
        <v>42</v>
      </c>
      <c r="F26">
        <v>346895</v>
      </c>
      <c r="G26" s="2">
        <f t="shared" ref="G26" si="7">F26-F26/C26</f>
        <v>346871.87366666668</v>
      </c>
      <c r="H26" s="2">
        <f t="shared" ref="H26" si="8">G26/E26</f>
        <v>8258.8541349206353</v>
      </c>
      <c r="I26" s="2">
        <f t="shared" si="1"/>
        <v>66.666666666666671</v>
      </c>
      <c r="J26" s="2">
        <f t="shared" si="2"/>
        <v>121.08217237688382</v>
      </c>
      <c r="K26" s="7">
        <f t="shared" si="3"/>
        <v>138.22205653205228</v>
      </c>
      <c r="L26" s="4">
        <f>J26/$O$2</f>
        <v>3.5289572575040173</v>
      </c>
      <c r="M26" s="10">
        <f t="shared" si="4"/>
        <v>1.3333333333333335</v>
      </c>
    </row>
    <row r="27" spans="3:17" hidden="1" x14ac:dyDescent="0.35">
      <c r="C27">
        <v>15000</v>
      </c>
      <c r="D27" t="s">
        <v>30</v>
      </c>
      <c r="E27" s="2">
        <v>53</v>
      </c>
      <c r="F27" s="2">
        <v>414108</v>
      </c>
      <c r="G27" s="2">
        <f t="shared" ref="G27" si="9">F27-F27/C27</f>
        <v>414080.39279999997</v>
      </c>
      <c r="H27" s="2">
        <f t="shared" ref="H27" si="10">G27/E27</f>
        <v>7812.8375999999998</v>
      </c>
      <c r="I27" s="2">
        <f t="shared" ref="I27" si="11">1000000/C27</f>
        <v>66.666666666666671</v>
      </c>
      <c r="J27" s="2">
        <f t="shared" ref="J27" si="12">1000000/H27</f>
        <v>127.99446900060997</v>
      </c>
      <c r="K27" s="7">
        <f t="shared" ref="K27" si="13">SQRT(J27*J27+I27*I27)</f>
        <v>144.31572519719586</v>
      </c>
      <c r="L27" s="4">
        <f>J27/$O$2</f>
        <v>3.7304171327067182</v>
      </c>
      <c r="M27" s="10">
        <f t="shared" si="4"/>
        <v>1.3333333333333335</v>
      </c>
    </row>
    <row r="28" spans="3:17" hidden="1" x14ac:dyDescent="0.35">
      <c r="C28">
        <v>15000</v>
      </c>
      <c r="D28" t="s">
        <v>31</v>
      </c>
      <c r="E28" s="2">
        <v>66</v>
      </c>
      <c r="F28" s="2">
        <v>519974</v>
      </c>
      <c r="G28" s="2">
        <f t="shared" ref="G28" si="14">F28-F28/C28</f>
        <v>519939.33506666665</v>
      </c>
      <c r="H28" s="2">
        <f t="shared" ref="H28" si="15">G28/E28</f>
        <v>7877.8687131313127</v>
      </c>
      <c r="I28" s="2">
        <f t="shared" ref="I28" si="16">1000000/C28</f>
        <v>66.666666666666671</v>
      </c>
      <c r="J28" s="2">
        <f t="shared" ref="J28" si="17">1000000/H28</f>
        <v>126.93788591997465</v>
      </c>
      <c r="K28" s="7">
        <f t="shared" ref="K28" si="18">SQRT(J28*J28+I28*I28)</f>
        <v>143.37946619469938</v>
      </c>
      <c r="L28" s="4">
        <f>J28/$O$2</f>
        <v>3.699622867478654</v>
      </c>
      <c r="M28" s="10">
        <f t="shared" si="4"/>
        <v>1.3333333333333335</v>
      </c>
    </row>
    <row r="29" spans="3:17" hidden="1" x14ac:dyDescent="0.35">
      <c r="C29">
        <v>15000</v>
      </c>
      <c r="D29" t="s">
        <v>32</v>
      </c>
      <c r="E29" s="2">
        <v>48</v>
      </c>
      <c r="F29" s="2">
        <v>380471</v>
      </c>
      <c r="G29" s="2">
        <f t="shared" ref="G29" si="19">F29-F29/C29</f>
        <v>380445.63526666665</v>
      </c>
      <c r="H29" s="2">
        <f t="shared" ref="H29" si="20">G29/E29</f>
        <v>7925.9507347222216</v>
      </c>
      <c r="I29" s="2">
        <f t="shared" ref="I29" si="21">1000000/C29</f>
        <v>66.666666666666671</v>
      </c>
      <c r="J29" s="2">
        <f t="shared" ref="J29" si="22">1000000/H29</f>
        <v>126.167829383442</v>
      </c>
      <c r="K29" s="7">
        <f t="shared" ref="K29" si="23">SQRT(J29*J29+I29*I29)</f>
        <v>142.69816262227687</v>
      </c>
      <c r="L29" s="4">
        <f>J29/$O$2</f>
        <v>3.6771794594199783</v>
      </c>
      <c r="M29" s="10">
        <f t="shared" si="4"/>
        <v>1.3333333333333335</v>
      </c>
    </row>
    <row r="30" spans="3:17" x14ac:dyDescent="0.35">
      <c r="C30">
        <f>C29</f>
        <v>15000</v>
      </c>
      <c r="E30" s="2">
        <f>SUM(E25:E29)/5</f>
        <v>43.8</v>
      </c>
      <c r="F30">
        <f>SUM(F25:F29)/5</f>
        <v>342455.6</v>
      </c>
      <c r="G30" s="2">
        <f t="shared" ref="G30" si="24">F30-F30/C30</f>
        <v>342432.76962666662</v>
      </c>
      <c r="H30" s="2">
        <f t="shared" ref="H30" si="25">G30/E30</f>
        <v>7818.0997631659047</v>
      </c>
      <c r="I30" s="2">
        <f t="shared" ref="I30" si="26">1000000/C30</f>
        <v>66.666666666666671</v>
      </c>
      <c r="J30" s="2">
        <f t="shared" ref="J30" si="27">1000000/H30</f>
        <v>127.90831919431206</v>
      </c>
      <c r="K30" s="7">
        <f t="shared" ref="K30" si="28">SQRT(J30*J30+I30*I30)</f>
        <v>144.23932391535419</v>
      </c>
      <c r="L30" s="4">
        <f>J30/$O$2</f>
        <v>3.7279062842622315</v>
      </c>
      <c r="M30" s="10">
        <f t="shared" si="4"/>
        <v>1.3333333333333335</v>
      </c>
      <c r="O30" t="s">
        <v>36</v>
      </c>
    </row>
    <row r="31" spans="3:17" x14ac:dyDescent="0.35">
      <c r="C31">
        <v>15500</v>
      </c>
      <c r="D31" t="s">
        <v>18</v>
      </c>
      <c r="E31" s="2">
        <v>41</v>
      </c>
      <c r="F31" s="2">
        <v>336540</v>
      </c>
      <c r="G31" s="2">
        <f t="shared" ref="G31" si="29">F31-F31/C31</f>
        <v>336518.28774193546</v>
      </c>
      <c r="H31" s="2">
        <f t="shared" ref="H31" si="30">G31/E31</f>
        <v>8207.7631156569623</v>
      </c>
      <c r="I31" s="2">
        <f t="shared" ref="I31" si="31">1000000/C31</f>
        <v>64.516129032258064</v>
      </c>
      <c r="J31" s="2">
        <f t="shared" ref="J31" si="32">1000000/H31</f>
        <v>121.83587487952964</v>
      </c>
      <c r="K31" s="7">
        <f t="shared" ref="K31" si="33">SQRT(J31*J31+I31*I31)</f>
        <v>137.86337915838047</v>
      </c>
      <c r="L31" s="4">
        <f>J31/$O$2</f>
        <v>3.5509240249025407</v>
      </c>
      <c r="M31" s="10">
        <f t="shared" si="4"/>
        <v>1.2903225806451613</v>
      </c>
    </row>
    <row r="32" spans="3:17" x14ac:dyDescent="0.35">
      <c r="C32">
        <v>15750</v>
      </c>
      <c r="D32" s="2" t="s">
        <v>24</v>
      </c>
      <c r="E32" s="2">
        <v>41</v>
      </c>
      <c r="F32" s="2">
        <v>364880</v>
      </c>
      <c r="G32" s="2">
        <f t="shared" ref="G32" si="34">F32-F32/C32</f>
        <v>364856.83301587304</v>
      </c>
      <c r="H32" s="2">
        <f t="shared" ref="H32" si="35">G32/E32</f>
        <v>8898.9471467286112</v>
      </c>
      <c r="I32" s="2">
        <f t="shared" ref="I32" si="36">1000000/C32</f>
        <v>63.492063492063494</v>
      </c>
      <c r="J32" s="2">
        <f t="shared" ref="J32" si="37">1000000/H32</f>
        <v>112.37284405803166</v>
      </c>
      <c r="K32" s="7">
        <f t="shared" ref="K32" si="38">SQRT(J32*J32+I32*I32)</f>
        <v>129.06935425642652</v>
      </c>
      <c r="L32" s="4">
        <f>J32/$O$2</f>
        <v>3.2751226361434722</v>
      </c>
      <c r="M32" s="10">
        <f t="shared" si="4"/>
        <v>1.2698412698412698</v>
      </c>
    </row>
    <row r="33" spans="3:15" x14ac:dyDescent="0.35">
      <c r="C33">
        <v>15750</v>
      </c>
      <c r="D33" t="s">
        <v>25</v>
      </c>
      <c r="E33" s="2">
        <v>56</v>
      </c>
      <c r="F33" s="2">
        <v>564886</v>
      </c>
      <c r="G33" s="2">
        <f t="shared" ref="G33" si="39">F33-F33/C33</f>
        <v>564850.13422222226</v>
      </c>
      <c r="H33" s="2">
        <f t="shared" ref="H33" si="40">G33/E33</f>
        <v>10086.60953968254</v>
      </c>
      <c r="I33" s="2">
        <f t="shared" ref="I33" si="41">1000000/C33</f>
        <v>63.492063492063494</v>
      </c>
      <c r="J33" s="2">
        <f t="shared" ref="J33" si="42">1000000/H33</f>
        <v>99.141341405733982</v>
      </c>
      <c r="K33" s="7">
        <f t="shared" ref="K33" si="43">SQRT(J33*J33+I33*I33)</f>
        <v>117.72955322351531</v>
      </c>
      <c r="L33" s="4">
        <f>J33/$O$2</f>
        <v>2.8894885960870194</v>
      </c>
      <c r="M33" s="10">
        <f t="shared" si="4"/>
        <v>1.2698412698412698</v>
      </c>
    </row>
    <row r="34" spans="3:15" x14ac:dyDescent="0.35">
      <c r="C34">
        <v>16250</v>
      </c>
      <c r="D34" t="s">
        <v>20</v>
      </c>
      <c r="E34" s="2">
        <v>41</v>
      </c>
      <c r="F34" s="2">
        <v>412593</v>
      </c>
      <c r="G34" s="2">
        <f t="shared" ref="G34" si="44">F34-F34/C34</f>
        <v>412567.60966153844</v>
      </c>
      <c r="H34" s="2">
        <f t="shared" ref="H34" si="45">G34/E34</f>
        <v>10062.624625891181</v>
      </c>
      <c r="I34" s="2">
        <f t="shared" ref="I34" si="46">1000000/C34</f>
        <v>61.53846153846154</v>
      </c>
      <c r="J34" s="2">
        <f t="shared" ref="J34" si="47">1000000/H34</f>
        <v>99.377651177307683</v>
      </c>
      <c r="K34" s="7">
        <f t="shared" ref="K34" si="48">SQRT(J34*J34+I34*I34)</f>
        <v>116.88840747499023</v>
      </c>
      <c r="L34" s="4">
        <f>J34/$O$2</f>
        <v>2.8963758782280964</v>
      </c>
      <c r="M34" s="10">
        <f t="shared" si="4"/>
        <v>1.2307692307692308</v>
      </c>
    </row>
    <row r="35" spans="3:15" hidden="1" x14ac:dyDescent="0.35">
      <c r="C35">
        <v>16500</v>
      </c>
      <c r="D35" t="s">
        <v>21</v>
      </c>
      <c r="E35" s="2">
        <v>49</v>
      </c>
      <c r="F35" s="2">
        <v>398689</v>
      </c>
      <c r="G35" s="2">
        <f t="shared" ref="G35" si="49">F35-F35/C35</f>
        <v>398664.83703030302</v>
      </c>
      <c r="H35" s="2">
        <f t="shared" ref="H35" si="50">G35/E35</f>
        <v>8136.0170822510818</v>
      </c>
      <c r="I35" s="2">
        <f t="shared" ref="I35" si="51">1000000/C35</f>
        <v>60.606060606060609</v>
      </c>
      <c r="J35" s="2">
        <f t="shared" ref="J35" si="52">1000000/H35</f>
        <v>122.91026307964916</v>
      </c>
      <c r="K35" s="7">
        <f t="shared" ref="K35" si="53">SQRT(J35*J35+I35*I35)</f>
        <v>137.04023990235152</v>
      </c>
      <c r="L35" s="4">
        <f>J35/$O$2</f>
        <v>3.5822372228883435</v>
      </c>
      <c r="M35" s="10">
        <f t="shared" si="4"/>
        <v>1.2121212121212122</v>
      </c>
    </row>
    <row r="36" spans="3:15" hidden="1" x14ac:dyDescent="0.35">
      <c r="C36">
        <v>16500</v>
      </c>
      <c r="E36" s="2">
        <v>46</v>
      </c>
      <c r="F36" s="2">
        <v>324240</v>
      </c>
      <c r="G36" s="2">
        <f t="shared" ref="G36" si="54">F36-F36/C36</f>
        <v>324220.34909090912</v>
      </c>
      <c r="H36" s="2">
        <f t="shared" ref="H36" si="55">G36/E36</f>
        <v>7048.2684584980243</v>
      </c>
      <c r="I36" s="2">
        <f t="shared" ref="I36" si="56">1000000/C36</f>
        <v>60.606060606060609</v>
      </c>
      <c r="J36" s="2">
        <f t="shared" ref="J36" si="57">1000000/H36</f>
        <v>141.87881830668783</v>
      </c>
      <c r="K36" s="7">
        <f t="shared" ref="K36" si="58">SQRT(J36*J36+I36*I36)</f>
        <v>154.28121618099732</v>
      </c>
      <c r="L36" s="4">
        <f>J36/$O$2</f>
        <v>4.1350784820001056</v>
      </c>
      <c r="M36" s="10">
        <f t="shared" si="4"/>
        <v>1.2121212121212122</v>
      </c>
    </row>
    <row r="37" spans="3:15" hidden="1" x14ac:dyDescent="0.35">
      <c r="C37">
        <v>16500</v>
      </c>
      <c r="D37" t="s">
        <v>19</v>
      </c>
      <c r="E37" s="2">
        <v>54</v>
      </c>
      <c r="F37" s="2">
        <v>417671</v>
      </c>
      <c r="G37" s="2">
        <f t="shared" ref="G37" si="59">F37-F37/C37</f>
        <v>417645.6866060606</v>
      </c>
      <c r="H37" s="2">
        <f t="shared" ref="H37" si="60">G37/E37</f>
        <v>7734.1793815937144</v>
      </c>
      <c r="I37" s="2">
        <f t="shared" ref="I37" si="61">1000000/C37</f>
        <v>60.606060606060609</v>
      </c>
      <c r="J37" s="2">
        <f t="shared" ref="J37" si="62">1000000/H37</f>
        <v>129.29619946233245</v>
      </c>
      <c r="K37" s="7">
        <f t="shared" ref="K37" si="63">SQRT(J37*J37+I37*I37)</f>
        <v>142.7956644215389</v>
      </c>
      <c r="L37" s="4">
        <f>J37/$O$2</f>
        <v>3.768356253471012</v>
      </c>
      <c r="M37" s="10">
        <f t="shared" si="4"/>
        <v>1.2121212121212122</v>
      </c>
    </row>
    <row r="38" spans="3:15" hidden="1" x14ac:dyDescent="0.35">
      <c r="C38">
        <v>16500</v>
      </c>
      <c r="D38" t="s">
        <v>22</v>
      </c>
      <c r="E38" s="2">
        <v>57</v>
      </c>
      <c r="F38" s="2">
        <v>417671</v>
      </c>
      <c r="G38" s="2">
        <f t="shared" ref="G38" si="64">F38-F38/C38</f>
        <v>417645.6866060606</v>
      </c>
      <c r="H38" s="2">
        <f t="shared" ref="H38" si="65">G38/E38</f>
        <v>7327.1173088782562</v>
      </c>
      <c r="I38" s="2">
        <f t="shared" ref="I38" si="66">1000000/C38</f>
        <v>60.606060606060609</v>
      </c>
      <c r="J38" s="2">
        <f t="shared" ref="J38" si="67">1000000/H38</f>
        <v>136.47932165468424</v>
      </c>
      <c r="K38" s="7">
        <f t="shared" ref="K38" si="68">SQRT(J38*J38+I38*I38)</f>
        <v>149.33084015536863</v>
      </c>
      <c r="L38" s="4">
        <f>J38/$O$2</f>
        <v>3.9777093786638456</v>
      </c>
      <c r="M38" s="10">
        <f t="shared" si="4"/>
        <v>1.2121212121212122</v>
      </c>
    </row>
    <row r="39" spans="3:15" x14ac:dyDescent="0.35">
      <c r="C39">
        <f>C38</f>
        <v>16500</v>
      </c>
      <c r="E39" s="2">
        <f>SUM(E35:E38)/4</f>
        <v>51.5</v>
      </c>
      <c r="F39">
        <f>SUM(F35:F38)/4</f>
        <v>389567.75</v>
      </c>
      <c r="G39" s="2">
        <f t="shared" ref="G39" si="69">F39-F39/C39</f>
        <v>389544.13983333332</v>
      </c>
      <c r="H39" s="2">
        <f t="shared" ref="H39" si="70">G39/E39</f>
        <v>7563.9638802588997</v>
      </c>
      <c r="I39" s="2">
        <f t="shared" ref="I39" si="71">1000000/C39</f>
        <v>60.606060606060609</v>
      </c>
      <c r="J39" s="2">
        <f t="shared" ref="J39" si="72">1000000/H39</f>
        <v>132.20581375459608</v>
      </c>
      <c r="K39" s="7">
        <f t="shared" ref="K39" si="73">SQRT(J39*J39+I39*I39)</f>
        <v>145.43545569324021</v>
      </c>
      <c r="L39" s="4">
        <f>J39/$O$2</f>
        <v>3.8531573787866442</v>
      </c>
      <c r="M39" s="10">
        <f t="shared" si="4"/>
        <v>1.2121212121212122</v>
      </c>
    </row>
    <row r="40" spans="3:15" x14ac:dyDescent="0.35">
      <c r="C40">
        <v>17000</v>
      </c>
      <c r="D40" t="s">
        <v>17</v>
      </c>
      <c r="E40" s="2">
        <v>38</v>
      </c>
      <c r="F40" s="2">
        <v>370893</v>
      </c>
      <c r="G40" s="2">
        <f t="shared" ref="G40" si="74">F40-F40/C40</f>
        <v>370871.18276470591</v>
      </c>
      <c r="H40" s="2">
        <f t="shared" ref="H40" si="75">G40/E40</f>
        <v>9759.7679674922601</v>
      </c>
      <c r="I40" s="2">
        <f t="shared" ref="I40" si="76">1000000/C40</f>
        <v>58.823529411764703</v>
      </c>
      <c r="J40" s="2">
        <f t="shared" ref="J40" si="77">1000000/H40</f>
        <v>102.46145229382401</v>
      </c>
      <c r="K40" s="7">
        <f t="shared" ref="K40" si="78">SQRT(J40*J40+I40*I40)</f>
        <v>118.14633645871682</v>
      </c>
      <c r="L40" s="4">
        <f>J40/$O$2</f>
        <v>2.9862537034867627</v>
      </c>
      <c r="M40" s="10">
        <f t="shared" si="4"/>
        <v>1.1764705882352942</v>
      </c>
    </row>
    <row r="41" spans="3:15" hidden="1" x14ac:dyDescent="0.35">
      <c r="C41">
        <v>17250</v>
      </c>
      <c r="D41" t="s">
        <v>23</v>
      </c>
      <c r="E41" s="18">
        <v>71</v>
      </c>
      <c r="F41" s="2">
        <v>562875</v>
      </c>
      <c r="G41" s="2">
        <f t="shared" ref="G41" si="79">F41-F41/C41</f>
        <v>562842.36956521741</v>
      </c>
      <c r="H41" s="2">
        <f t="shared" ref="H41" si="80">G41/E41</f>
        <v>7927.3573178199631</v>
      </c>
      <c r="I41" s="2">
        <f t="shared" ref="I41" si="81">1000000/C41</f>
        <v>57.971014492753625</v>
      </c>
      <c r="J41" s="2">
        <f t="shared" ref="J41" si="82">1000000/H41</f>
        <v>126.14544291476466</v>
      </c>
      <c r="K41" s="7">
        <f t="shared" ref="K41" si="83">SQRT(J41*J41+I41*I41)</f>
        <v>138.82835189355666</v>
      </c>
      <c r="L41" s="4">
        <f>J41/$O$2</f>
        <v>3.6765270025837822</v>
      </c>
      <c r="M41" s="10">
        <f t="shared" si="4"/>
        <v>1.1594202898550725</v>
      </c>
    </row>
    <row r="42" spans="3:15" hidden="1" x14ac:dyDescent="0.35">
      <c r="C42">
        <v>17250</v>
      </c>
      <c r="D42" t="s">
        <v>28</v>
      </c>
      <c r="E42" s="18">
        <v>43</v>
      </c>
      <c r="F42" s="2">
        <v>358289</v>
      </c>
      <c r="G42" s="2">
        <f t="shared" ref="G42" si="84">F42-F42/C42</f>
        <v>358268.22962318838</v>
      </c>
      <c r="H42" s="2">
        <f t="shared" ref="H42" si="85">G42/E42</f>
        <v>8331.8192935625211</v>
      </c>
      <c r="I42" s="2">
        <f t="shared" ref="I42" si="86">1000000/C42</f>
        <v>57.971014492753625</v>
      </c>
      <c r="J42" s="2">
        <f t="shared" ref="J42" si="87">1000000/H42</f>
        <v>120.02180613454229</v>
      </c>
      <c r="K42" s="7">
        <f t="shared" ref="K42" si="88">SQRT(J42*J42+I42*I42)</f>
        <v>133.28868094897146</v>
      </c>
      <c r="L42" s="4">
        <f>J42/$O$2</f>
        <v>3.4980527314861329</v>
      </c>
      <c r="M42" s="10">
        <f t="shared" si="4"/>
        <v>1.1594202898550725</v>
      </c>
    </row>
    <row r="43" spans="3:15" hidden="1" x14ac:dyDescent="0.35">
      <c r="C43">
        <v>17250</v>
      </c>
      <c r="D43" t="s">
        <v>27</v>
      </c>
      <c r="E43" s="18">
        <v>45</v>
      </c>
      <c r="F43" s="2">
        <v>358289</v>
      </c>
      <c r="G43" s="2">
        <f t="shared" ref="G43" si="89">F43-F43/C43</f>
        <v>358268.22962318838</v>
      </c>
      <c r="H43" s="2">
        <f t="shared" ref="H43" si="90">G43/E43</f>
        <v>7961.5162138486303</v>
      </c>
      <c r="I43" s="2">
        <f t="shared" ref="I43" si="91">1000000/C43</f>
        <v>57.971014492753625</v>
      </c>
      <c r="J43" s="2">
        <f t="shared" ref="J43" si="92">1000000/H43</f>
        <v>125.60421572219543</v>
      </c>
      <c r="K43" s="7">
        <f t="shared" ref="K43" si="93">SQRT(J43*J43+I43*I43)</f>
        <v>138.33675407680656</v>
      </c>
      <c r="L43" s="4">
        <f>J43/$O$2</f>
        <v>3.6607528585319997</v>
      </c>
      <c r="M43" s="10">
        <f t="shared" si="4"/>
        <v>1.1594202898550725</v>
      </c>
    </row>
    <row r="44" spans="3:15" x14ac:dyDescent="0.35">
      <c r="C44">
        <f>C43</f>
        <v>17250</v>
      </c>
      <c r="E44" s="18">
        <f>SUM(E41:E43)/3</f>
        <v>53</v>
      </c>
      <c r="F44" s="3">
        <f>SUM(F41:F43)/3</f>
        <v>426484.33333333331</v>
      </c>
      <c r="G44" s="2">
        <f t="shared" ref="G44" si="94">F44-F44/C44</f>
        <v>426459.60960386472</v>
      </c>
      <c r="H44" s="2">
        <f t="shared" ref="H44" si="95">G44/E44</f>
        <v>8046.4077283748065</v>
      </c>
      <c r="I44" s="2">
        <f t="shared" ref="I44" si="96">1000000/C44</f>
        <v>57.971014492753625</v>
      </c>
      <c r="J44" s="2">
        <f t="shared" ref="J44" si="97">1000000/H44</f>
        <v>124.27906138457359</v>
      </c>
      <c r="K44" s="7">
        <f t="shared" ref="K44" si="98">SQRT(J44*J44+I44*I44)</f>
        <v>137.1346915260674</v>
      </c>
      <c r="L44" s="4">
        <f>J44/$O$2</f>
        <v>3.6221310455494282</v>
      </c>
      <c r="M44" s="10">
        <f t="shared" si="4"/>
        <v>1.1594202898550725</v>
      </c>
    </row>
    <row r="45" spans="3:15" x14ac:dyDescent="0.35">
      <c r="C45">
        <v>17500</v>
      </c>
      <c r="D45" t="s">
        <v>14</v>
      </c>
      <c r="E45" s="2">
        <v>35</v>
      </c>
      <c r="F45" s="2">
        <v>322445</v>
      </c>
      <c r="G45" s="2">
        <f t="shared" ref="G45" si="99">F45-F45/C45</f>
        <v>322426.57457142859</v>
      </c>
      <c r="H45" s="2">
        <f t="shared" ref="H45" si="100">G45/E45</f>
        <v>9212.1878448979605</v>
      </c>
      <c r="I45" s="2">
        <f t="shared" ref="I45" si="101">1000000/C45</f>
        <v>57.142857142857146</v>
      </c>
      <c r="J45" s="2">
        <f t="shared" ref="J45" si="102">1000000/H45</f>
        <v>108.55184640571954</v>
      </c>
      <c r="K45" s="7">
        <f t="shared" ref="K45" si="103">SQRT(J45*J45+I45*I45)</f>
        <v>122.6735891728122</v>
      </c>
      <c r="L45" s="4">
        <f>J45/$O$2</f>
        <v>3.16375911225441</v>
      </c>
      <c r="M45" s="10">
        <f t="shared" si="4"/>
        <v>1.142857142857143</v>
      </c>
    </row>
    <row r="46" spans="3:15" x14ac:dyDescent="0.35">
      <c r="C46">
        <v>17750</v>
      </c>
      <c r="D46" t="s">
        <v>26</v>
      </c>
      <c r="E46" s="2">
        <v>57</v>
      </c>
      <c r="F46" s="2">
        <v>572847</v>
      </c>
      <c r="G46" s="2">
        <f t="shared" ref="G46" si="104">F46-F46/C46</f>
        <v>572814.72692957742</v>
      </c>
      <c r="H46" s="2">
        <f t="shared" ref="H46" si="105">G46/E46</f>
        <v>10049.381174203112</v>
      </c>
      <c r="I46" s="2">
        <f t="shared" ref="I46" si="106">1000000/C46</f>
        <v>56.338028169014088</v>
      </c>
      <c r="J46" s="2">
        <f t="shared" ref="J46" si="107">1000000/H46</f>
        <v>99.508614775904064</v>
      </c>
      <c r="K46" s="7">
        <f t="shared" ref="K46" si="108">SQRT(J46*J46+I46*I46)</f>
        <v>114.35006704235856</v>
      </c>
      <c r="L46" s="4">
        <f>J46/$O$2</f>
        <v>2.9001928310681642</v>
      </c>
      <c r="M46" s="10">
        <f t="shared" si="4"/>
        <v>1.1267605633802817</v>
      </c>
    </row>
    <row r="47" spans="3:15" ht="15" thickBot="1" x14ac:dyDescent="0.4">
      <c r="C47">
        <v>18000</v>
      </c>
      <c r="D47" t="s">
        <v>16</v>
      </c>
      <c r="E47" s="2">
        <v>35</v>
      </c>
      <c r="F47" s="2">
        <v>270298</v>
      </c>
      <c r="G47" s="2">
        <f t="shared" ref="G47" si="109">F47-F47/C47</f>
        <v>270282.98344444443</v>
      </c>
      <c r="H47" s="2">
        <f t="shared" ref="H47" si="110">G47/E47</f>
        <v>7722.3709555555552</v>
      </c>
      <c r="I47" s="2">
        <f t="shared" ref="I47" si="111">1000000/C47</f>
        <v>55.555555555555557</v>
      </c>
      <c r="J47" s="2">
        <f t="shared" ref="J47" si="112">1000000/H47</f>
        <v>129.49390876911829</v>
      </c>
      <c r="K47" s="8">
        <f t="shared" ref="K47" si="113">SQRT(J47*J47+I47*I47)</f>
        <v>140.90809828179198</v>
      </c>
      <c r="L47" s="4">
        <f>J47/$O$2</f>
        <v>3.7741185195367897</v>
      </c>
      <c r="M47" s="10">
        <f t="shared" si="4"/>
        <v>1.1111111111111112</v>
      </c>
    </row>
    <row r="48" spans="3:15" ht="15" thickBot="1" x14ac:dyDescent="0.4">
      <c r="C48">
        <v>20000</v>
      </c>
      <c r="E48" s="2">
        <v>47</v>
      </c>
      <c r="F48">
        <v>330866</v>
      </c>
      <c r="G48" s="2">
        <f t="shared" ref="G48" si="114">F48-F48/C48</f>
        <v>330849.45669999998</v>
      </c>
      <c r="H48" s="2">
        <f t="shared" ref="H48" si="115">G48/E48</f>
        <v>7039.3501425531913</v>
      </c>
      <c r="I48" s="2">
        <f t="shared" si="1"/>
        <v>50</v>
      </c>
      <c r="J48" s="2">
        <f t="shared" si="2"/>
        <v>142.05856787190547</v>
      </c>
      <c r="K48" s="2">
        <f t="shared" si="3"/>
        <v>150.60091867520853</v>
      </c>
      <c r="L48" s="5">
        <f>J48/$O$2</f>
        <v>4.1403173088253586</v>
      </c>
      <c r="M48" s="10">
        <f t="shared" si="4"/>
        <v>1</v>
      </c>
      <c r="O48" t="s">
        <v>39</v>
      </c>
    </row>
    <row r="49" spans="3:13" x14ac:dyDescent="0.35">
      <c r="C49">
        <v>50000</v>
      </c>
      <c r="D49" t="s">
        <v>1</v>
      </c>
      <c r="E49" s="2">
        <f>3*60+36</f>
        <v>216</v>
      </c>
      <c r="F49">
        <v>579127</v>
      </c>
      <c r="G49" s="2">
        <f t="shared" si="5"/>
        <v>579115.41746000003</v>
      </c>
      <c r="H49" s="2">
        <f t="shared" si="6"/>
        <v>2681.0898956481483</v>
      </c>
      <c r="I49" s="2">
        <f t="shared" si="1"/>
        <v>20</v>
      </c>
      <c r="J49" s="2">
        <f t="shared" si="2"/>
        <v>372.98264471592881</v>
      </c>
      <c r="K49" s="2">
        <f t="shared" si="3"/>
        <v>373.51847780168623</v>
      </c>
      <c r="L49" s="1">
        <f>J49/$O$2</f>
        <v>10.870632605569332</v>
      </c>
      <c r="M49" s="10">
        <f t="shared" si="4"/>
        <v>0.4</v>
      </c>
    </row>
    <row r="50" spans="3:13" ht="15" thickBot="1" x14ac:dyDescent="0.4">
      <c r="C50">
        <v>75000</v>
      </c>
      <c r="E50" s="2">
        <f>60+50</f>
        <v>110</v>
      </c>
      <c r="F50">
        <v>173480</v>
      </c>
      <c r="G50" s="2">
        <f t="shared" ref="G50" si="116">F50-F50/C50</f>
        <v>173477.68693333335</v>
      </c>
      <c r="H50" s="2">
        <f t="shared" ref="H50" si="117">G50/E50</f>
        <v>1577.0698812121213</v>
      </c>
      <c r="I50" s="2">
        <f t="shared" si="1"/>
        <v>13.333333333333334</v>
      </c>
      <c r="J50" s="2">
        <f t="shared" si="2"/>
        <v>634.08731084979524</v>
      </c>
      <c r="K50" s="2">
        <f t="shared" si="3"/>
        <v>634.22747934672668</v>
      </c>
      <c r="L50" s="1">
        <f>J50/$O$2</f>
        <v>18.480565500175903</v>
      </c>
      <c r="M50" s="9">
        <f t="shared" si="4"/>
        <v>0.26666666666666666</v>
      </c>
    </row>
    <row r="53" spans="3:13" x14ac:dyDescent="0.35">
      <c r="K53" t="s">
        <v>40</v>
      </c>
    </row>
  </sheetData>
  <conditionalFormatting sqref="K2:K23 K48:K50 K26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 K26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3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3 J48:J50 J26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3 I48:I50 I26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5 K47:K50 K26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45 J47:J50 J26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45 I47:I50 I26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0 K45 K47:K50 K2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0 K45 K47:K50 K26 K31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37 K40 K45 K34 K47:K50 K26 K31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36:K37 K40 K45 K34 K47:K50 K26 K31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36:J37 J40 J45 J34 J47:J50 J26 J31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36:I37 I40 I45 I34 I47:I50 I26 I31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0 K45 K34:K37 K47:K50 K26 K31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40 J45 J34:J37 J47:J50 J26 J3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40 I45 I34:I37 I47:I50 I26 I31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5 K34:K38 K47:K50 K40 K26 K31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45 J34:J38 J47:J50 J40 J26 J31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45 I34:I38 I47:I50 I40 I26 I31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7:K50 K45 K40:K41 K26 K31:K38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47:J50 J45 J40:J41 J26 J31:J38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47:I50 I45 I40:I41 I26 I31:I3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5:K50 K40:K41 K26 K31:K3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3 K40:K41 K45:K50 K26 K31:K3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43 J40:J41 J45:J50 J26 J31:J38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43 I40:I41 I45:I50 I26 I31:I38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40:K43 K45:K50 K26 K31:K3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40:J43 J45:J50 J26 J31:J3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40:I43 I45:I50 I26 I31:I3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4 K26 K31:K50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4 J26 J31:J50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 I26 I31:I5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6 K31:K5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6 J31:J5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6 I31:I5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7 K31:K5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7 J31:J5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7 I31:I5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8 K31:K5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8 J31:J5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8 I31:I5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 K31:K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9 J31:J5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9 I31:I5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2"/>
  <sheetViews>
    <sheetView workbookViewId="0">
      <selection activeCell="F2" sqref="F2"/>
    </sheetView>
  </sheetViews>
  <sheetFormatPr defaultRowHeight="14.5" x14ac:dyDescent="0.35"/>
  <sheetData>
    <row r="2" spans="3:12" x14ac:dyDescent="0.35">
      <c r="C2" t="s">
        <v>5</v>
      </c>
      <c r="D2" t="s">
        <v>0</v>
      </c>
      <c r="E2" t="s">
        <v>2</v>
      </c>
      <c r="F2" t="s">
        <v>2</v>
      </c>
      <c r="G2" t="s">
        <v>6</v>
      </c>
      <c r="H2" t="s">
        <v>7</v>
      </c>
      <c r="I2" t="s">
        <v>8</v>
      </c>
      <c r="J2" t="s">
        <v>3</v>
      </c>
      <c r="K2" t="s">
        <v>9</v>
      </c>
      <c r="L2" t="s">
        <v>10</v>
      </c>
    </row>
    <row r="3" spans="3:12" x14ac:dyDescent="0.35">
      <c r="C3">
        <v>100</v>
      </c>
      <c r="D3">
        <v>35</v>
      </c>
      <c r="E3">
        <v>346914</v>
      </c>
      <c r="F3">
        <v>343445</v>
      </c>
      <c r="G3">
        <v>9813</v>
      </c>
      <c r="H3">
        <v>3469.14</v>
      </c>
    </row>
    <row r="4" spans="3:12" x14ac:dyDescent="0.35">
      <c r="C4">
        <v>300</v>
      </c>
      <c r="D4">
        <v>19</v>
      </c>
      <c r="E4">
        <v>376618</v>
      </c>
      <c r="F4">
        <v>375363</v>
      </c>
      <c r="G4">
        <v>19756</v>
      </c>
      <c r="H4">
        <v>1255.393333</v>
      </c>
    </row>
    <row r="5" spans="3:12" x14ac:dyDescent="0.35">
      <c r="C5">
        <v>350</v>
      </c>
      <c r="D5">
        <v>20</v>
      </c>
      <c r="E5">
        <v>524243</v>
      </c>
      <c r="F5">
        <v>522745</v>
      </c>
      <c r="G5">
        <v>26137</v>
      </c>
      <c r="H5">
        <v>1497.837143</v>
      </c>
    </row>
    <row r="6" spans="3:12" x14ac:dyDescent="0.35">
      <c r="C6">
        <v>375</v>
      </c>
      <c r="D6">
        <v>28</v>
      </c>
      <c r="E6">
        <v>818246</v>
      </c>
      <c r="F6">
        <v>816064</v>
      </c>
      <c r="G6">
        <v>29145</v>
      </c>
      <c r="H6">
        <v>2181.989333</v>
      </c>
    </row>
    <row r="7" spans="3:12" x14ac:dyDescent="0.35">
      <c r="C7">
        <v>400</v>
      </c>
      <c r="D7">
        <v>23</v>
      </c>
      <c r="E7">
        <v>663300</v>
      </c>
      <c r="F7">
        <v>661642</v>
      </c>
      <c r="G7">
        <v>28767</v>
      </c>
      <c r="H7">
        <v>1658.25</v>
      </c>
    </row>
    <row r="8" spans="3:12" x14ac:dyDescent="0.35">
      <c r="C8">
        <v>450</v>
      </c>
      <c r="D8">
        <v>18</v>
      </c>
      <c r="E8">
        <v>438928</v>
      </c>
      <c r="F8">
        <v>437953</v>
      </c>
      <c r="G8">
        <v>24331</v>
      </c>
      <c r="H8">
        <v>975.39555559999997</v>
      </c>
    </row>
    <row r="9" spans="3:12" x14ac:dyDescent="0.35">
      <c r="C9">
        <v>500</v>
      </c>
      <c r="D9">
        <v>16</v>
      </c>
      <c r="E9">
        <v>407171</v>
      </c>
      <c r="F9">
        <v>406357</v>
      </c>
      <c r="G9">
        <v>25397</v>
      </c>
      <c r="H9">
        <v>814.34199999999998</v>
      </c>
    </row>
    <row r="10" spans="3:12" x14ac:dyDescent="0.35">
      <c r="C10">
        <v>750</v>
      </c>
      <c r="D10">
        <v>17</v>
      </c>
      <c r="E10">
        <v>370364</v>
      </c>
      <c r="F10">
        <v>369870</v>
      </c>
      <c r="G10">
        <v>21757</v>
      </c>
      <c r="H10">
        <v>493.81866669999999</v>
      </c>
    </row>
    <row r="11" spans="3:12" x14ac:dyDescent="0.35">
      <c r="C11">
        <v>1000</v>
      </c>
      <c r="D11">
        <v>20</v>
      </c>
      <c r="E11">
        <v>383882</v>
      </c>
      <c r="F11">
        <v>383498</v>
      </c>
      <c r="G11">
        <v>19175</v>
      </c>
      <c r="H11">
        <v>383.88200000000001</v>
      </c>
    </row>
    <row r="12" spans="3:12" x14ac:dyDescent="0.35">
      <c r="C12">
        <v>2000</v>
      </c>
      <c r="D12">
        <v>23</v>
      </c>
      <c r="E12">
        <v>351464</v>
      </c>
      <c r="F12">
        <v>351288</v>
      </c>
      <c r="G12">
        <v>15273</v>
      </c>
      <c r="H12">
        <v>175.732</v>
      </c>
    </row>
    <row r="13" spans="3:12" x14ac:dyDescent="0.35">
      <c r="C13">
        <v>5000</v>
      </c>
      <c r="D13">
        <v>35</v>
      </c>
      <c r="E13">
        <v>360878</v>
      </c>
      <c r="F13">
        <v>360806</v>
      </c>
      <c r="G13">
        <v>10309</v>
      </c>
      <c r="H13">
        <v>72.175600000000003</v>
      </c>
    </row>
    <row r="14" spans="3:12" x14ac:dyDescent="0.35">
      <c r="C14">
        <v>10000</v>
      </c>
      <c r="D14">
        <v>36.333333330000002</v>
      </c>
      <c r="E14">
        <v>332730.8333</v>
      </c>
      <c r="F14">
        <v>332698</v>
      </c>
      <c r="G14">
        <v>9157</v>
      </c>
      <c r="H14">
        <v>33.273083329999999</v>
      </c>
    </row>
    <row r="15" spans="3:12" x14ac:dyDescent="0.35">
      <c r="C15">
        <v>50000</v>
      </c>
      <c r="D15">
        <v>216</v>
      </c>
      <c r="E15">
        <v>579127</v>
      </c>
      <c r="F15">
        <v>579115</v>
      </c>
      <c r="G15">
        <v>2681</v>
      </c>
      <c r="H15">
        <v>11.58254</v>
      </c>
    </row>
    <row r="19" spans="4:6" x14ac:dyDescent="0.35">
      <c r="D19" t="s">
        <v>0</v>
      </c>
      <c r="E19" t="s">
        <v>7</v>
      </c>
    </row>
    <row r="20" spans="4:6" x14ac:dyDescent="0.35">
      <c r="D20">
        <v>35</v>
      </c>
      <c r="E20">
        <v>3469.14</v>
      </c>
      <c r="F20">
        <f>SQRT(D20*D20+E20*E20)</f>
        <v>3469.3165522333065</v>
      </c>
    </row>
    <row r="21" spans="4:6" x14ac:dyDescent="0.35">
      <c r="D21">
        <v>19</v>
      </c>
      <c r="E21">
        <v>1255.393333</v>
      </c>
      <c r="F21">
        <f t="shared" ref="F21:F32" si="0">SQRT(D21*D21+E21*E21)</f>
        <v>1255.5371044062572</v>
      </c>
    </row>
    <row r="22" spans="4:6" x14ac:dyDescent="0.35">
      <c r="D22">
        <v>20</v>
      </c>
      <c r="E22">
        <v>1497.837143</v>
      </c>
      <c r="F22">
        <f t="shared" si="0"/>
        <v>1497.9706629137977</v>
      </c>
    </row>
    <row r="23" spans="4:6" x14ac:dyDescent="0.35">
      <c r="D23">
        <v>28</v>
      </c>
      <c r="E23">
        <v>2181.989333</v>
      </c>
      <c r="F23">
        <f t="shared" si="0"/>
        <v>2182.1689781787718</v>
      </c>
    </row>
    <row r="24" spans="4:6" x14ac:dyDescent="0.35">
      <c r="D24">
        <v>23</v>
      </c>
      <c r="E24">
        <v>1658.25</v>
      </c>
      <c r="F24">
        <f t="shared" si="0"/>
        <v>1658.409497832185</v>
      </c>
    </row>
    <row r="25" spans="4:6" x14ac:dyDescent="0.35">
      <c r="D25">
        <v>18</v>
      </c>
      <c r="E25">
        <v>975.39555559999997</v>
      </c>
      <c r="F25">
        <f t="shared" si="0"/>
        <v>975.56162792733528</v>
      </c>
    </row>
    <row r="26" spans="4:6" x14ac:dyDescent="0.35">
      <c r="D26">
        <v>16</v>
      </c>
      <c r="E26">
        <v>814.34199999999998</v>
      </c>
      <c r="F26">
        <f t="shared" si="0"/>
        <v>814.499166951078</v>
      </c>
    </row>
    <row r="27" spans="4:6" x14ac:dyDescent="0.35">
      <c r="D27">
        <v>17</v>
      </c>
      <c r="E27">
        <v>493.81866669999999</v>
      </c>
      <c r="F27">
        <f t="shared" si="0"/>
        <v>494.11119758751238</v>
      </c>
    </row>
    <row r="28" spans="4:6" x14ac:dyDescent="0.35">
      <c r="D28">
        <v>20</v>
      </c>
      <c r="E28">
        <v>383.88200000000001</v>
      </c>
      <c r="F28">
        <f t="shared" si="0"/>
        <v>384.40264037074462</v>
      </c>
    </row>
    <row r="29" spans="4:6" x14ac:dyDescent="0.35">
      <c r="D29">
        <v>23</v>
      </c>
      <c r="E29">
        <v>175.732</v>
      </c>
      <c r="F29">
        <f t="shared" si="0"/>
        <v>177.2307417577436</v>
      </c>
    </row>
    <row r="30" spans="4:6" x14ac:dyDescent="0.35">
      <c r="D30">
        <v>35</v>
      </c>
      <c r="E30">
        <v>72.175600000000003</v>
      </c>
      <c r="F30">
        <f t="shared" si="0"/>
        <v>80.214195971536114</v>
      </c>
    </row>
    <row r="31" spans="4:6" x14ac:dyDescent="0.35">
      <c r="D31">
        <v>36.333333330000002</v>
      </c>
      <c r="E31">
        <v>33.273083329999999</v>
      </c>
      <c r="F31">
        <f t="shared" si="0"/>
        <v>49.266714779392515</v>
      </c>
    </row>
    <row r="32" spans="4:6" x14ac:dyDescent="0.35">
      <c r="D32">
        <v>216</v>
      </c>
      <c r="E32">
        <v>11.58254</v>
      </c>
      <c r="F32">
        <f t="shared" si="0"/>
        <v>216.31032160498398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2017-11-11T15:38:16Z</dcterms:created>
  <dcterms:modified xsi:type="dcterms:W3CDTF">2017-11-16T11:17:42Z</dcterms:modified>
</cp:coreProperties>
</file>