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10.xml" ContentType="application/vnd.openxmlformats-officedocument.spreadsheetml.table+xml"/>
  <Override PartName="/xl/slicers/slicer2.xml" ContentType="application/vnd.ms-excel.slicer+xml"/>
  <Override PartName="/xl/tables/table1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ARCHIVOS\DOCUMENTS\Mary\Alvaro\Portfolio\Excel\"/>
    </mc:Choice>
  </mc:AlternateContent>
  <xr:revisionPtr revIDLastSave="0" documentId="13_ncr:1_{F35D5287-994D-4BD5-9675-C36E526F7D57}" xr6:coauthVersionLast="47" xr6:coauthVersionMax="47" xr10:uidLastSave="{00000000-0000-0000-0000-000000000000}"/>
  <bookViews>
    <workbookView xWindow="-120" yWindow="-120" windowWidth="20730" windowHeight="11040" tabRatio="673" activeTab="6" xr2:uid="{00000000-000D-0000-FFFF-FFFF00000000}"/>
  </bookViews>
  <sheets>
    <sheet name="Lists" sheetId="1" r:id="rId1"/>
    <sheet name="Calendar" sheetId="10" r:id="rId2"/>
    <sheet name="Calculations" sheetId="9" r:id="rId3"/>
    <sheet name="Actual" sheetId="4" r:id="rId4"/>
    <sheet name="Budget" sheetId="2" r:id="rId5"/>
    <sheet name="KPI" sheetId="28" r:id="rId6"/>
    <sheet name="Overview" sheetId="3" r:id="rId7"/>
  </sheets>
  <definedNames>
    <definedName name="_xlnm._FilterDatabase" localSheetId="5" hidden="1">KPI!$J$8:$L$8</definedName>
    <definedName name="Año">Years[Years]</definedName>
    <definedName name="Cat_Actual">#N/A</definedName>
    <definedName name="Cat_Budget">#N/A</definedName>
    <definedName name="Cat_Expenses">Expenses_Cat[Expenses Cat.]</definedName>
    <definedName name="Cat_Incomes">Income_Cat[Income Cat.]</definedName>
    <definedName name="Cat_Savings">Savings_Cat[Savings Cat.]</definedName>
    <definedName name="Month">Months[Months]</definedName>
    <definedName name="Month_Actual">#N/A</definedName>
    <definedName name="Month_Budget">#N/A</definedName>
    <definedName name="Tipo">Type[Type]</definedName>
    <definedName name="Year">Years[Years]</definedName>
    <definedName name="Year_Actual">#N/A</definedName>
    <definedName name="Year_Budget">#N/A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4" l="1"/>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11" i="4"/>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2" i="4"/>
  <c r="C202" i="4"/>
  <c r="D201" i="4"/>
  <c r="C201" i="4"/>
  <c r="D200" i="4"/>
  <c r="C200" i="4"/>
  <c r="D199" i="4"/>
  <c r="C199" i="4"/>
  <c r="D198" i="4"/>
  <c r="C198" i="4"/>
  <c r="D197" i="4"/>
  <c r="C197" i="4"/>
  <c r="D196" i="4"/>
  <c r="C196" i="4"/>
  <c r="D195" i="4"/>
  <c r="C195" i="4"/>
  <c r="D194" i="4"/>
  <c r="C194" i="4"/>
  <c r="D193" i="4"/>
  <c r="C193" i="4"/>
  <c r="D192" i="4"/>
  <c r="C192" i="4"/>
  <c r="D191" i="4"/>
  <c r="C191" i="4"/>
  <c r="D190" i="4"/>
  <c r="C190" i="4"/>
  <c r="D189" i="4"/>
  <c r="C189" i="4"/>
  <c r="D188" i="4"/>
  <c r="C188" i="4"/>
  <c r="D187" i="4"/>
  <c r="C187" i="4"/>
  <c r="D186" i="4"/>
  <c r="C186" i="4"/>
  <c r="D185" i="4"/>
  <c r="C185" i="4"/>
  <c r="D184" i="4"/>
  <c r="C184" i="4"/>
  <c r="D183" i="4"/>
  <c r="C183" i="4"/>
  <c r="D182" i="4"/>
  <c r="C182" i="4"/>
  <c r="D181" i="4"/>
  <c r="C181" i="4"/>
  <c r="D180" i="4"/>
  <c r="C180" i="4"/>
  <c r="D179" i="4"/>
  <c r="C179" i="4"/>
  <c r="D178" i="4"/>
  <c r="C178" i="4"/>
  <c r="D177" i="4"/>
  <c r="C177" i="4"/>
  <c r="D176" i="4"/>
  <c r="C176" i="4"/>
  <c r="D175" i="4"/>
  <c r="C175" i="4"/>
  <c r="D174" i="4"/>
  <c r="C174" i="4"/>
  <c r="D173" i="4"/>
  <c r="C173" i="4"/>
  <c r="D172" i="4"/>
  <c r="C172" i="4"/>
  <c r="D171" i="4"/>
  <c r="C171" i="4"/>
  <c r="D170" i="4"/>
  <c r="C170" i="4"/>
  <c r="D169" i="4"/>
  <c r="C169" i="4"/>
  <c r="D168" i="4"/>
  <c r="C168" i="4"/>
  <c r="D167" i="4"/>
  <c r="C167" i="4"/>
  <c r="D166" i="4"/>
  <c r="C166" i="4"/>
  <c r="D165" i="4"/>
  <c r="C165" i="4"/>
  <c r="D164" i="4"/>
  <c r="C164" i="4"/>
  <c r="D163" i="4"/>
  <c r="C163" i="4"/>
  <c r="D162" i="4"/>
  <c r="C162" i="4"/>
  <c r="D161" i="4"/>
  <c r="C161" i="4"/>
  <c r="D160" i="4"/>
  <c r="C160" i="4"/>
  <c r="D159" i="4"/>
  <c r="C159" i="4"/>
  <c r="D158" i="4"/>
  <c r="C158" i="4"/>
  <c r="D157" i="4"/>
  <c r="C157" i="4"/>
  <c r="D156" i="4"/>
  <c r="C156" i="4"/>
  <c r="D155" i="4"/>
  <c r="C155" i="4"/>
  <c r="D154" i="4"/>
  <c r="C154" i="4"/>
  <c r="D153" i="4"/>
  <c r="C153" i="4"/>
  <c r="D152" i="4"/>
  <c r="C152" i="4"/>
  <c r="D151" i="4"/>
  <c r="C151" i="4"/>
  <c r="D150" i="4"/>
  <c r="C150" i="4"/>
  <c r="D149" i="4"/>
  <c r="C149" i="4"/>
  <c r="D148" i="4"/>
  <c r="C148" i="4"/>
  <c r="D147" i="4"/>
  <c r="C147" i="4"/>
  <c r="D146" i="4"/>
  <c r="C146" i="4"/>
  <c r="D145" i="4"/>
  <c r="C145" i="4"/>
  <c r="D144" i="4"/>
  <c r="C144" i="4"/>
  <c r="D143" i="4"/>
  <c r="C143" i="4"/>
  <c r="D142" i="4"/>
  <c r="C142" i="4"/>
  <c r="D141" i="4"/>
  <c r="C141" i="4"/>
  <c r="D140" i="4"/>
  <c r="C140" i="4"/>
  <c r="D139" i="4"/>
  <c r="C139" i="4"/>
  <c r="D138" i="4"/>
  <c r="C138" i="4"/>
  <c r="D137" i="4"/>
  <c r="C137" i="4"/>
  <c r="D136" i="4"/>
  <c r="C136" i="4"/>
  <c r="D135" i="4"/>
  <c r="C135" i="4"/>
  <c r="D134" i="4"/>
  <c r="C134" i="4"/>
  <c r="D133" i="4"/>
  <c r="C133" i="4"/>
  <c r="D132" i="4"/>
  <c r="C132" i="4"/>
  <c r="D131" i="4"/>
  <c r="C131" i="4"/>
  <c r="D130" i="4"/>
  <c r="C130" i="4"/>
  <c r="D129" i="4"/>
  <c r="C129" i="4"/>
  <c r="D128" i="4"/>
  <c r="C128" i="4"/>
  <c r="D127" i="4"/>
  <c r="C127" i="4"/>
  <c r="D126" i="4"/>
  <c r="C126" i="4"/>
  <c r="D125" i="4"/>
  <c r="C125" i="4"/>
  <c r="D124" i="4"/>
  <c r="C124" i="4"/>
  <c r="D123" i="4"/>
  <c r="C123" i="4"/>
  <c r="D122" i="4"/>
  <c r="C122" i="4"/>
  <c r="D121" i="4"/>
  <c r="C121" i="4"/>
  <c r="D120" i="4"/>
  <c r="C120" i="4"/>
  <c r="D119" i="4"/>
  <c r="C119" i="4"/>
  <c r="D118" i="4"/>
  <c r="C118" i="4"/>
  <c r="D117" i="4"/>
  <c r="C117" i="4"/>
  <c r="D116" i="4"/>
  <c r="C116" i="4"/>
  <c r="D115" i="4"/>
  <c r="C115" i="4"/>
  <c r="D114" i="4"/>
  <c r="C114" i="4"/>
  <c r="D113" i="4"/>
  <c r="C113" i="4"/>
  <c r="D112" i="4"/>
  <c r="C112" i="4"/>
  <c r="D111" i="4"/>
  <c r="C111" i="4"/>
  <c r="D110" i="4"/>
  <c r="C110" i="4"/>
  <c r="D109" i="4"/>
  <c r="C109" i="4"/>
  <c r="D108" i="4"/>
  <c r="C108" i="4"/>
  <c r="D107" i="4"/>
  <c r="C107" i="4"/>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C12" i="2"/>
  <c r="D12" i="2"/>
  <c r="C13" i="2"/>
  <c r="D13" i="2"/>
  <c r="C14" i="2"/>
  <c r="D14" i="2"/>
  <c r="C15" i="2"/>
  <c r="D15" i="2"/>
  <c r="C16" i="2"/>
  <c r="D16" i="2"/>
  <c r="C17" i="2"/>
  <c r="D17" i="2"/>
  <c r="C18" i="2"/>
  <c r="K14" i="28" s="1"/>
  <c r="D18" i="2"/>
  <c r="C19" i="2"/>
  <c r="D19" i="2"/>
  <c r="C20" i="2"/>
  <c r="D20" i="2"/>
  <c r="C21" i="2"/>
  <c r="D21" i="2"/>
  <c r="C22" i="2"/>
  <c r="D22" i="2"/>
  <c r="C23" i="2"/>
  <c r="D23" i="2"/>
  <c r="C24" i="2"/>
  <c r="D24" i="2"/>
  <c r="C25" i="2"/>
  <c r="D25" i="2"/>
  <c r="C26" i="2"/>
  <c r="G10" i="28" s="1"/>
  <c r="D26" i="2"/>
  <c r="C27" i="2"/>
  <c r="D27" i="2"/>
  <c r="C28" i="2"/>
  <c r="D28" i="2"/>
  <c r="C29" i="2"/>
  <c r="D29" i="2"/>
  <c r="C30" i="2"/>
  <c r="D30" i="2"/>
  <c r="C31" i="2"/>
  <c r="D31" i="2"/>
  <c r="C32" i="2"/>
  <c r="D32" i="2"/>
  <c r="C33" i="2"/>
  <c r="D33" i="2"/>
  <c r="C34" i="2"/>
  <c r="D34" i="2"/>
  <c r="C35" i="2"/>
  <c r="D35" i="2"/>
  <c r="C36" i="2"/>
  <c r="D36" i="2"/>
  <c r="C37" i="2"/>
  <c r="D37" i="2"/>
  <c r="C38" i="2"/>
  <c r="K15" i="28" s="1"/>
  <c r="D38" i="2"/>
  <c r="C39" i="2"/>
  <c r="D39" i="2"/>
  <c r="C40" i="2"/>
  <c r="D40" i="2"/>
  <c r="C41" i="2"/>
  <c r="D41" i="2"/>
  <c r="C42" i="2"/>
  <c r="D42" i="2"/>
  <c r="C43" i="2"/>
  <c r="D43" i="2"/>
  <c r="C44" i="2"/>
  <c r="D44" i="2"/>
  <c r="C45" i="2"/>
  <c r="D45" i="2"/>
  <c r="C46" i="2"/>
  <c r="D46" i="2"/>
  <c r="C47" i="2"/>
  <c r="D47" i="2"/>
  <c r="K17" i="28"/>
  <c r="C91" i="4"/>
  <c r="C92" i="4"/>
  <c r="C93" i="4"/>
  <c r="C94" i="4"/>
  <c r="C95" i="4"/>
  <c r="C96" i="4"/>
  <c r="C97" i="4"/>
  <c r="C98" i="4"/>
  <c r="C99" i="4"/>
  <c r="C100" i="4"/>
  <c r="C101" i="4"/>
  <c r="C102" i="4"/>
  <c r="C103" i="4"/>
  <c r="C104" i="4"/>
  <c r="C105" i="4"/>
  <c r="C106" i="4"/>
  <c r="D91" i="4"/>
  <c r="D92" i="4"/>
  <c r="D93" i="4"/>
  <c r="D94" i="4"/>
  <c r="D95" i="4"/>
  <c r="D96" i="4"/>
  <c r="D97" i="4"/>
  <c r="D98" i="4"/>
  <c r="D99" i="4"/>
  <c r="D100" i="4"/>
  <c r="D101" i="4"/>
  <c r="D102" i="4"/>
  <c r="D103" i="4"/>
  <c r="D104" i="4"/>
  <c r="D105" i="4"/>
  <c r="D106" i="4"/>
  <c r="C75" i="4"/>
  <c r="C76" i="4"/>
  <c r="C77" i="4"/>
  <c r="C78" i="4"/>
  <c r="C79" i="4"/>
  <c r="C80" i="4"/>
  <c r="C81" i="4"/>
  <c r="C82" i="4"/>
  <c r="C83" i="4"/>
  <c r="C84" i="4"/>
  <c r="C85" i="4"/>
  <c r="C86" i="4"/>
  <c r="C87" i="4"/>
  <c r="C88" i="4"/>
  <c r="C89" i="4"/>
  <c r="C90" i="4"/>
  <c r="D75" i="4"/>
  <c r="D76" i="4"/>
  <c r="D77" i="4"/>
  <c r="D78" i="4"/>
  <c r="D79" i="4"/>
  <c r="D80" i="4"/>
  <c r="D81" i="4"/>
  <c r="D82" i="4"/>
  <c r="D83" i="4"/>
  <c r="D84" i="4"/>
  <c r="D85" i="4"/>
  <c r="D86" i="4"/>
  <c r="D87" i="4"/>
  <c r="D88" i="4"/>
  <c r="D89" i="4"/>
  <c r="D90" i="4"/>
  <c r="C59" i="4"/>
  <c r="C60" i="4"/>
  <c r="C61" i="4"/>
  <c r="C62" i="4"/>
  <c r="C63" i="4"/>
  <c r="C64" i="4"/>
  <c r="C65" i="4"/>
  <c r="C66" i="4"/>
  <c r="C67" i="4"/>
  <c r="C68" i="4"/>
  <c r="C69" i="4"/>
  <c r="C70" i="4"/>
  <c r="C71" i="4"/>
  <c r="C72" i="4"/>
  <c r="C73" i="4"/>
  <c r="C74" i="4"/>
  <c r="D59" i="4"/>
  <c r="D60" i="4"/>
  <c r="D61" i="4"/>
  <c r="D62" i="4"/>
  <c r="D63" i="4"/>
  <c r="D64" i="4"/>
  <c r="D65" i="4"/>
  <c r="D66" i="4"/>
  <c r="D67" i="4"/>
  <c r="D68" i="4"/>
  <c r="D69" i="4"/>
  <c r="D70" i="4"/>
  <c r="D71" i="4"/>
  <c r="D72" i="4"/>
  <c r="D73" i="4"/>
  <c r="D74" i="4"/>
  <c r="C47" i="4"/>
  <c r="C48" i="4"/>
  <c r="C49" i="4"/>
  <c r="C50" i="4"/>
  <c r="C51" i="4"/>
  <c r="C52" i="4"/>
  <c r="C53" i="4"/>
  <c r="C54" i="4"/>
  <c r="C55" i="4"/>
  <c r="C56" i="4"/>
  <c r="C57" i="4"/>
  <c r="C58" i="4"/>
  <c r="D47" i="4"/>
  <c r="D48" i="4"/>
  <c r="D49" i="4"/>
  <c r="D50" i="4"/>
  <c r="D51" i="4"/>
  <c r="D52" i="4"/>
  <c r="D53" i="4"/>
  <c r="D54" i="4"/>
  <c r="D55" i="4"/>
  <c r="D56" i="4"/>
  <c r="D57" i="4"/>
  <c r="D58"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F3" i="3"/>
  <c r="B3" i="3"/>
  <c r="N4" i="9"/>
  <c r="M4" i="9"/>
  <c r="L4" i="9"/>
  <c r="K4" i="9"/>
  <c r="J4" i="9"/>
  <c r="I4" i="9"/>
  <c r="H4" i="9"/>
  <c r="G4" i="9"/>
  <c r="F4" i="9"/>
  <c r="E4" i="9"/>
  <c r="D4" i="9"/>
  <c r="C4" i="9"/>
  <c r="D4" i="10"/>
  <c r="C11" i="28" l="1"/>
  <c r="G11" i="28"/>
  <c r="K13" i="28"/>
  <c r="G9" i="28"/>
  <c r="G12" i="28" s="1"/>
  <c r="K16" i="28"/>
  <c r="K11" i="28"/>
  <c r="K9" i="28"/>
  <c r="C12" i="28"/>
  <c r="K10" i="28"/>
  <c r="C10" i="28"/>
  <c r="K12" i="28"/>
  <c r="E16" i="28"/>
  <c r="E17" i="28" s="1"/>
  <c r="E18" i="28" s="1"/>
  <c r="E19" i="28" s="1"/>
  <c r="E20" i="28" s="1"/>
  <c r="E21" i="28" s="1"/>
  <c r="E22" i="28" s="1"/>
  <c r="E23" i="28" s="1"/>
  <c r="E24" i="28" s="1"/>
  <c r="E25" i="28" s="1"/>
  <c r="E26" i="28" s="1"/>
  <c r="E27" i="28" s="1"/>
  <c r="C16" i="28"/>
  <c r="C17" i="28" s="1"/>
  <c r="C18" i="28" s="1"/>
  <c r="C19" i="28" s="1"/>
  <c r="C20" i="28" s="1"/>
  <c r="C21" i="28" s="1"/>
  <c r="C22" i="28" s="1"/>
  <c r="C23" i="28" s="1"/>
  <c r="C24" i="28" s="1"/>
  <c r="C25" i="28" s="1"/>
  <c r="C26" i="28" s="1"/>
  <c r="C27" i="28" s="1"/>
  <c r="D16" i="28"/>
  <c r="D17" i="28" s="1"/>
  <c r="D18" i="28" s="1"/>
  <c r="D19" i="28" s="1"/>
  <c r="D20" i="28" s="1"/>
  <c r="D21" i="28" s="1"/>
  <c r="D22" i="28" s="1"/>
  <c r="D23" i="28" s="1"/>
  <c r="D24" i="28" s="1"/>
  <c r="D25" i="28" s="1"/>
  <c r="D26" i="28" s="1"/>
  <c r="D27" i="28" s="1"/>
  <c r="L14" i="28"/>
  <c r="D10" i="28"/>
  <c r="L11" i="28"/>
  <c r="L15" i="28"/>
  <c r="D11" i="28"/>
  <c r="D12" i="28"/>
  <c r="C9" i="28"/>
  <c r="L10" i="28"/>
  <c r="L9" i="28"/>
  <c r="L13" i="28"/>
  <c r="H10" i="28"/>
  <c r="H9" i="28"/>
  <c r="L16" i="28"/>
  <c r="L12" i="28"/>
  <c r="L17" i="28"/>
  <c r="H11" i="28"/>
  <c r="D9" i="28"/>
  <c r="H15" i="10"/>
  <c r="I14" i="10"/>
  <c r="J13" i="10"/>
  <c r="K12" i="10"/>
  <c r="L11" i="10"/>
  <c r="D11" i="10"/>
  <c r="E10" i="10"/>
  <c r="F9" i="10"/>
  <c r="G8" i="10"/>
  <c r="H7" i="10"/>
  <c r="I6" i="10"/>
  <c r="J5" i="10"/>
  <c r="K4" i="10"/>
  <c r="H14" i="10"/>
  <c r="K11" i="10"/>
  <c r="G7" i="10"/>
  <c r="F15" i="10"/>
  <c r="G14" i="10"/>
  <c r="H13" i="10"/>
  <c r="I12" i="10"/>
  <c r="J11" i="10"/>
  <c r="K10" i="10"/>
  <c r="L9" i="10"/>
  <c r="D9" i="10"/>
  <c r="E8" i="10"/>
  <c r="F7" i="10"/>
  <c r="G6" i="10"/>
  <c r="H5" i="10"/>
  <c r="I4" i="10"/>
  <c r="E15" i="10"/>
  <c r="F14" i="10"/>
  <c r="G13" i="10"/>
  <c r="H12" i="10"/>
  <c r="I11" i="10"/>
  <c r="J10" i="10"/>
  <c r="K9" i="10"/>
  <c r="L8" i="10"/>
  <c r="D8" i="10"/>
  <c r="E7" i="10"/>
  <c r="F6" i="10"/>
  <c r="G5" i="10"/>
  <c r="H4" i="10"/>
  <c r="D15" i="10"/>
  <c r="F13" i="10"/>
  <c r="G12" i="10"/>
  <c r="H11" i="10"/>
  <c r="I10" i="10"/>
  <c r="J9" i="10"/>
  <c r="K8" i="10"/>
  <c r="L7" i="10"/>
  <c r="D7" i="10"/>
  <c r="E6" i="10"/>
  <c r="F5" i="10"/>
  <c r="G4" i="10"/>
  <c r="J12" i="10"/>
  <c r="E9" i="10"/>
  <c r="J4" i="10"/>
  <c r="K15" i="10"/>
  <c r="L14" i="10"/>
  <c r="D14" i="10"/>
  <c r="E13" i="10"/>
  <c r="F12" i="10"/>
  <c r="G11" i="10"/>
  <c r="H10" i="10"/>
  <c r="I9" i="10"/>
  <c r="J8" i="10"/>
  <c r="K7" i="10"/>
  <c r="L6" i="10"/>
  <c r="D6" i="10"/>
  <c r="E5" i="10"/>
  <c r="F4" i="10"/>
  <c r="G15" i="10"/>
  <c r="L10" i="10"/>
  <c r="I5" i="10"/>
  <c r="L15" i="10"/>
  <c r="J15" i="10"/>
  <c r="K14" i="10"/>
  <c r="L13" i="10"/>
  <c r="D13" i="10"/>
  <c r="E12" i="10"/>
  <c r="F11" i="10"/>
  <c r="G10" i="10"/>
  <c r="H9" i="10"/>
  <c r="I8" i="10"/>
  <c r="J7" i="10"/>
  <c r="K6" i="10"/>
  <c r="L5" i="10"/>
  <c r="D5" i="10"/>
  <c r="E4" i="10"/>
  <c r="I13" i="10"/>
  <c r="D10" i="10"/>
  <c r="F8" i="10"/>
  <c r="H6" i="10"/>
  <c r="E14" i="10"/>
  <c r="I15" i="10"/>
  <c r="J14" i="10"/>
  <c r="K13" i="10"/>
  <c r="L12" i="10"/>
  <c r="D12" i="10"/>
  <c r="E11" i="10"/>
  <c r="F10" i="10"/>
  <c r="G9" i="10"/>
  <c r="H8" i="10"/>
  <c r="I7" i="10"/>
  <c r="J6" i="10"/>
  <c r="K5" i="10"/>
  <c r="L4" i="10"/>
  <c r="D12" i="9"/>
  <c r="K10" i="9"/>
  <c r="H12" i="9"/>
  <c r="N8" i="9"/>
  <c r="L12" i="9"/>
  <c r="G10" i="9"/>
  <c r="E11" i="9"/>
  <c r="E18" i="9"/>
  <c r="C11" i="9"/>
  <c r="N18" i="9"/>
  <c r="K14" i="9"/>
  <c r="L10" i="9"/>
  <c r="I19" i="9"/>
  <c r="I14" i="9"/>
  <c r="H17" i="9"/>
  <c r="N11" i="9"/>
  <c r="M23" i="9"/>
  <c r="G13" i="9"/>
  <c r="N19" i="9"/>
  <c r="M17" i="9"/>
  <c r="J8" i="9"/>
  <c r="G8" i="9"/>
  <c r="C8" i="9"/>
  <c r="K17" i="9"/>
  <c r="M22" i="9"/>
  <c r="I16" i="9"/>
  <c r="J10" i="9"/>
  <c r="D13" i="9"/>
  <c r="F22" i="9"/>
  <c r="C9" i="9"/>
  <c r="I21" i="9"/>
  <c r="I23" i="9"/>
  <c r="D14" i="9"/>
  <c r="M16" i="9"/>
  <c r="F17" i="9"/>
  <c r="K19" i="9"/>
  <c r="F20" i="9"/>
  <c r="M11" i="9"/>
  <c r="G12" i="9"/>
  <c r="H8" i="9"/>
  <c r="I9" i="9"/>
  <c r="G23" i="9"/>
  <c r="I13" i="9"/>
  <c r="J16" i="9"/>
  <c r="F13" i="9"/>
  <c r="F21" i="9"/>
  <c r="C21" i="9"/>
  <c r="K8" i="9"/>
  <c r="F19" i="9"/>
  <c r="H20" i="9"/>
  <c r="J14" i="9"/>
  <c r="J18" i="9"/>
  <c r="N10" i="9"/>
  <c r="F16" i="9"/>
  <c r="I17" i="9"/>
  <c r="D15" i="9"/>
  <c r="I22" i="9"/>
  <c r="K12" i="9"/>
  <c r="G9" i="9"/>
  <c r="E14" i="9"/>
  <c r="L23" i="9"/>
  <c r="K16" i="9"/>
  <c r="M21" i="9"/>
  <c r="I18" i="9"/>
  <c r="L20" i="9"/>
  <c r="L21" i="9"/>
  <c r="C12" i="9"/>
  <c r="E12" i="9"/>
  <c r="N21" i="9"/>
  <c r="F9" i="9"/>
  <c r="J21" i="9"/>
  <c r="H21" i="9"/>
  <c r="L9" i="9"/>
  <c r="K22" i="9"/>
  <c r="G22" i="9"/>
  <c r="K13" i="9"/>
  <c r="G15" i="9"/>
  <c r="G14" i="9"/>
  <c r="L14" i="9"/>
  <c r="H23" i="9"/>
  <c r="J22" i="9"/>
  <c r="H22" i="9"/>
  <c r="G19" i="9"/>
  <c r="E10" i="9"/>
  <c r="L16" i="9"/>
  <c r="K11" i="9"/>
  <c r="F11" i="9"/>
  <c r="D11" i="9"/>
  <c r="K18" i="9"/>
  <c r="H15" i="9"/>
  <c r="F14" i="9"/>
  <c r="E17" i="9"/>
  <c r="E19" i="9"/>
  <c r="E15" i="9"/>
  <c r="D20" i="9"/>
  <c r="C13" i="9"/>
  <c r="N15" i="9"/>
  <c r="M18" i="9"/>
  <c r="M12" i="9"/>
  <c r="E22" i="9"/>
  <c r="N9" i="9"/>
  <c r="I12" i="9"/>
  <c r="G21" i="9"/>
  <c r="J11" i="9"/>
  <c r="N17" i="9"/>
  <c r="M19" i="9"/>
  <c r="H9" i="9"/>
  <c r="F10" i="9"/>
  <c r="H13" i="9"/>
  <c r="J9" i="9"/>
  <c r="L8" i="9"/>
  <c r="D22" i="9"/>
  <c r="E8" i="9"/>
  <c r="C18" i="9"/>
  <c r="D21" i="9"/>
  <c r="F18" i="9"/>
  <c r="L13" i="9"/>
  <c r="E9" i="9"/>
  <c r="K15" i="9"/>
  <c r="D10" i="9"/>
  <c r="M13" i="9"/>
  <c r="G16" i="9"/>
  <c r="N22" i="9"/>
  <c r="N14" i="9"/>
  <c r="L19" i="9"/>
  <c r="J23" i="9"/>
  <c r="C14" i="9"/>
  <c r="G18" i="9"/>
  <c r="H18" i="9"/>
  <c r="D9" i="9"/>
  <c r="M8" i="9"/>
  <c r="C23" i="9"/>
  <c r="K21" i="9"/>
  <c r="K20" i="9"/>
  <c r="L22" i="9"/>
  <c r="E23" i="9"/>
  <c r="C22" i="9"/>
  <c r="J19" i="9"/>
  <c r="I10" i="9"/>
  <c r="N13" i="9"/>
  <c r="F12" i="9"/>
  <c r="G20" i="9"/>
  <c r="M9" i="9"/>
  <c r="H14" i="9"/>
  <c r="L15" i="9"/>
  <c r="I8" i="9"/>
  <c r="H16" i="9"/>
  <c r="H11" i="9"/>
  <c r="N16" i="9"/>
  <c r="I20" i="9"/>
  <c r="H19" i="9"/>
  <c r="J12" i="9"/>
  <c r="L17" i="9"/>
  <c r="D18" i="9"/>
  <c r="F8" i="9"/>
  <c r="K23" i="9"/>
  <c r="M15" i="9"/>
  <c r="C16" i="9"/>
  <c r="E13" i="9"/>
  <c r="L11" i="9"/>
  <c r="C20" i="9"/>
  <c r="J15" i="9"/>
  <c r="G17" i="9"/>
  <c r="D23" i="9"/>
  <c r="N20" i="9"/>
  <c r="G11" i="9"/>
  <c r="N12" i="9"/>
  <c r="F23" i="9"/>
  <c r="C15" i="9"/>
  <c r="H10" i="9"/>
  <c r="D17" i="9"/>
  <c r="F15" i="9"/>
  <c r="E16" i="9"/>
  <c r="I15" i="9"/>
  <c r="J17" i="9"/>
  <c r="J20" i="9"/>
  <c r="C10" i="9"/>
  <c r="D16" i="9"/>
  <c r="M10" i="9"/>
  <c r="I11" i="9"/>
  <c r="C19" i="9"/>
  <c r="C17" i="9"/>
  <c r="K9" i="9"/>
  <c r="E20" i="9"/>
  <c r="D19" i="9"/>
  <c r="D8" i="9"/>
  <c r="J13" i="9"/>
  <c r="M20" i="9"/>
  <c r="M14" i="9"/>
  <c r="E21" i="9"/>
  <c r="L18" i="9"/>
  <c r="N23" i="9"/>
  <c r="C13" i="28" l="1"/>
  <c r="D13" i="28"/>
  <c r="H12" i="28"/>
  <c r="E28" i="9"/>
  <c r="G28" i="9"/>
  <c r="L28" i="9"/>
  <c r="G26" i="9"/>
  <c r="M28" i="9"/>
  <c r="M27" i="9"/>
  <c r="D26" i="9"/>
  <c r="F26" i="9"/>
  <c r="I26" i="9"/>
  <c r="L26" i="9"/>
  <c r="C26" i="9"/>
  <c r="L27" i="9"/>
  <c r="J27" i="9"/>
  <c r="H27" i="9"/>
  <c r="M26" i="9"/>
  <c r="N27" i="9"/>
  <c r="H28" i="9"/>
  <c r="J26" i="9"/>
  <c r="I27" i="9"/>
  <c r="J28" i="9"/>
  <c r="D28" i="9"/>
  <c r="G27" i="9"/>
  <c r="K26" i="9"/>
  <c r="D27" i="9"/>
  <c r="F27" i="9"/>
  <c r="N28" i="9"/>
  <c r="C28" i="9"/>
  <c r="H26" i="9"/>
  <c r="N26" i="9"/>
  <c r="K28" i="9"/>
  <c r="C27" i="9"/>
  <c r="E26" i="9"/>
  <c r="F28" i="9"/>
  <c r="K27" i="9"/>
  <c r="E27" i="9"/>
  <c r="I28" i="9"/>
  <c r="C9" i="10"/>
  <c r="S7" i="9" s="1"/>
  <c r="C14" i="10"/>
  <c r="C10" i="10"/>
  <c r="C11" i="10"/>
  <c r="C12" i="10"/>
  <c r="C7" i="10"/>
  <c r="C5" i="10"/>
  <c r="C13" i="10"/>
  <c r="C6" i="10"/>
  <c r="C15" i="10"/>
  <c r="C8" i="10"/>
  <c r="C4" i="10"/>
  <c r="F3" i="9" l="1"/>
  <c r="L3" i="9"/>
  <c r="M3" i="9"/>
  <c r="D3" i="9"/>
  <c r="E3" i="9"/>
  <c r="K3" i="9"/>
  <c r="J3" i="9"/>
  <c r="I3" i="9"/>
  <c r="H3" i="9"/>
  <c r="C3" i="9"/>
  <c r="G3" i="9"/>
  <c r="N3" i="9"/>
  <c r="O11" i="9"/>
  <c r="O12" i="9"/>
  <c r="O16" i="9"/>
  <c r="O21" i="9"/>
  <c r="O23" i="9"/>
  <c r="O8" i="9"/>
  <c r="O9" i="9"/>
  <c r="O17" i="9"/>
  <c r="O22" i="9"/>
  <c r="O18" i="9"/>
  <c r="O13" i="9"/>
  <c r="O15" i="9"/>
  <c r="O10" i="9"/>
  <c r="O20" i="9"/>
  <c r="O14" i="9"/>
  <c r="O19" i="9"/>
  <c r="O28" i="9"/>
  <c r="O27" i="9"/>
  <c r="O26" i="9"/>
  <c r="M29" i="9"/>
  <c r="D29" i="9"/>
  <c r="G29" i="9"/>
  <c r="J29" i="9"/>
  <c r="L29" i="9"/>
  <c r="K29" i="9"/>
  <c r="E29" i="9"/>
  <c r="H29" i="9"/>
  <c r="N29" i="9"/>
  <c r="F29" i="9"/>
  <c r="I29" i="9"/>
  <c r="C29" i="9"/>
  <c r="C3" i="28" l="1"/>
  <c r="O29" i="9"/>
  <c r="C5" i="28" s="1"/>
  <c r="P16" i="9" l="1"/>
  <c r="P13" i="9" l="1"/>
  <c r="P15" i="9"/>
  <c r="P10" i="9"/>
  <c r="P29" i="9"/>
  <c r="D5" i="28" s="1"/>
  <c r="P8" i="9"/>
  <c r="P12" i="9"/>
  <c r="P20" i="9"/>
  <c r="P9" i="9"/>
  <c r="P26" i="9"/>
  <c r="P21" i="9"/>
  <c r="P19" i="9"/>
  <c r="P14" i="9"/>
  <c r="P27" i="9"/>
  <c r="P17" i="9"/>
  <c r="P28" i="9"/>
  <c r="P18" i="9"/>
  <c r="P11" i="9"/>
  <c r="P22" i="9"/>
  <c r="P23" i="9"/>
  <c r="B4" i="3" l="1"/>
  <c r="F4" i="3"/>
  <c r="D3" i="28" l="1"/>
</calcChain>
</file>

<file path=xl/sharedStrings.xml><?xml version="1.0" encoding="utf-8"?>
<sst xmlns="http://schemas.openxmlformats.org/spreadsheetml/2006/main" count="1338" uniqueCount="59">
  <si>
    <t>Total</t>
  </si>
  <si>
    <t>Actual</t>
  </si>
  <si>
    <t>Savings</t>
  </si>
  <si>
    <t>Expenses</t>
  </si>
  <si>
    <t>Incomes</t>
  </si>
  <si>
    <t>Wages</t>
  </si>
  <si>
    <t>Other Incomes</t>
  </si>
  <si>
    <t>Interest</t>
  </si>
  <si>
    <t>Type</t>
  </si>
  <si>
    <t>Income Cat.</t>
  </si>
  <si>
    <t>Expenses Cat.</t>
  </si>
  <si>
    <t>Credit</t>
  </si>
  <si>
    <t>Insurance</t>
  </si>
  <si>
    <t>Housing</t>
  </si>
  <si>
    <t>Entertaiment</t>
  </si>
  <si>
    <t>Healthcare</t>
  </si>
  <si>
    <t>Platforms</t>
  </si>
  <si>
    <t>Transportation</t>
  </si>
  <si>
    <t>Other Expenses</t>
  </si>
  <si>
    <t>Mobile Plan</t>
  </si>
  <si>
    <t>Bonuses</t>
  </si>
  <si>
    <t>Emergency Fund</t>
  </si>
  <si>
    <t>Travel &amp; Goals</t>
  </si>
  <si>
    <t>Savings Cat.</t>
  </si>
  <si>
    <t>January</t>
  </si>
  <si>
    <t>February</t>
  </si>
  <si>
    <t>March</t>
  </si>
  <si>
    <t>April</t>
  </si>
  <si>
    <t>May</t>
  </si>
  <si>
    <t>June</t>
  </si>
  <si>
    <t>July</t>
  </si>
  <si>
    <t>August</t>
  </si>
  <si>
    <t>September</t>
  </si>
  <si>
    <t>October</t>
  </si>
  <si>
    <t>November</t>
  </si>
  <si>
    <t>December</t>
  </si>
  <si>
    <t>Months</t>
  </si>
  <si>
    <t>Years</t>
  </si>
  <si>
    <t>Month</t>
  </si>
  <si>
    <t>Calendar</t>
  </si>
  <si>
    <t>Accumulated</t>
  </si>
  <si>
    <t>Budget</t>
  </si>
  <si>
    <t>Category</t>
  </si>
  <si>
    <t>Date</t>
  </si>
  <si>
    <t>Year</t>
  </si>
  <si>
    <t>Amount</t>
  </si>
  <si>
    <t>Description</t>
  </si>
  <si>
    <t>Calculations</t>
  </si>
  <si>
    <t>Financial Overview</t>
  </si>
  <si>
    <t>Totals</t>
  </si>
  <si>
    <t>Balance</t>
  </si>
  <si>
    <t>Total Income</t>
  </si>
  <si>
    <t>Total Expenses</t>
  </si>
  <si>
    <t>Total Savings</t>
  </si>
  <si>
    <t>Lists</t>
  </si>
  <si>
    <t>Test1</t>
  </si>
  <si>
    <t>Savings Rate (%)</t>
  </si>
  <si>
    <t>Current Balance</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</si>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</sst>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Red]&quot;$&quot;\-#,##0.00"/>
    <numFmt numFmtId="44" formatCode="_ &quot;$&quot;* #,##0.00_ ;_ &quot;$&quot;* \-#,##0.00_ ;_ &quot;$&quot;* &quot;-&quot;??_ ;_ @_ "/>
  </numFmts>
  <fonts count="17" x14ac:knownFonts="1">
    <font>
      <sz val="11"/>
      <color theme="1"/>
      <name val="Calibri"/>
      <family val="2"/>
      <scheme val="minor"/>
    </font>
    <font>
      <sz val="8"/>
      <name val="Calibri"/>
      <family val="2"/>
      <scheme val="minor"/>
    </font>
    <font>
      <sz val="11"/>
      <color theme="1"/>
      <name val="Calibri"/>
      <family val="2"/>
      <scheme val="minor"/>
    </font>
    <font>
      <sz val="22"/>
      <color theme="1"/>
      <name val="Segoe UI"/>
      <family val="2"/>
    </font>
    <font>
      <b/>
      <sz val="11"/>
      <color theme="1"/>
      <name val="Segoe UI"/>
      <family val="2"/>
    </font>
    <font>
      <b/>
      <sz val="22"/>
      <color theme="1"/>
      <name val="Segoe UI"/>
      <family val="2"/>
    </font>
    <font>
      <sz val="10"/>
      <color theme="1"/>
      <name val="Segoe UI"/>
      <family val="2"/>
    </font>
    <font>
      <sz val="11"/>
      <color theme="1"/>
      <name val="Segoe UI"/>
      <family val="2"/>
    </font>
    <font>
      <b/>
      <sz val="26"/>
      <color theme="0"/>
      <name val="Segoe UI"/>
      <family val="2"/>
    </font>
    <font>
      <b/>
      <sz val="36"/>
      <color theme="0"/>
      <name val="Segoe UI"/>
      <family val="2"/>
    </font>
    <font>
      <sz val="11"/>
      <color theme="0"/>
      <name val="Segoe UI"/>
      <family val="2"/>
    </font>
    <font>
      <b/>
      <sz val="10"/>
      <color theme="0"/>
      <name val="Segoe UI"/>
      <family val="2"/>
    </font>
    <font>
      <sz val="10"/>
      <color theme="0"/>
      <name val="Segoe UI"/>
      <family val="2"/>
    </font>
    <font>
      <b/>
      <sz val="11"/>
      <color theme="0"/>
      <name val="Segoe UI"/>
      <family val="2"/>
    </font>
    <font>
      <sz val="14"/>
      <name val="Segoe UI"/>
      <family val="2"/>
    </font>
    <font>
      <sz val="14"/>
      <color theme="0"/>
      <name val="Segoe UI"/>
      <family val="2"/>
    </font>
    <font>
      <sz val="10"/>
      <name val="Segoe UI"/>
      <family val="2"/>
    </font>
  </fonts>
  <fills count="5">
    <fill>
      <patternFill patternType="none"/>
    </fill>
    <fill>
      <patternFill patternType="gray125"/>
    </fill>
    <fill>
      <patternFill patternType="solid">
        <fgColor theme="3"/>
        <bgColor indexed="64"/>
      </patternFill>
    </fill>
    <fill>
      <patternFill patternType="solid">
        <fgColor rgb="FF2F4F4F"/>
        <bgColor indexed="64"/>
      </patternFill>
    </fill>
    <fill>
      <patternFill patternType="solid">
        <fgColor rgb="FFF5F5F5"/>
        <bgColor indexed="64"/>
      </patternFill>
    </fill>
  </fills>
  <borders count="11">
    <border>
      <left/>
      <right/>
      <top/>
      <bottom/>
      <diagonal/>
    </border>
    <border>
      <left/>
      <right/>
      <top style="thin">
        <color theme="0" tint="-0.24994659260841701"/>
      </top>
      <bottom/>
      <diagonal/>
    </border>
    <border>
      <left style="thin">
        <color theme="1"/>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59">
    <xf numFmtId="0" fontId="0" fillId="0" borderId="0" xfId="0"/>
    <xf numFmtId="0" fontId="4" fillId="0" borderId="0" xfId="0" applyFont="1" applyAlignment="1">
      <alignment horizontal="center" vertical="center"/>
    </xf>
    <xf numFmtId="0" fontId="5" fillId="0" borderId="0" xfId="0" applyFont="1" applyAlignment="1">
      <alignment vertical="center"/>
    </xf>
    <xf numFmtId="0" fontId="8" fillId="3" borderId="0" xfId="0" applyFont="1" applyFill="1" applyAlignment="1">
      <alignment horizontal="left"/>
    </xf>
    <xf numFmtId="0" fontId="9" fillId="3" borderId="0" xfId="0" applyFont="1" applyFill="1" applyAlignment="1">
      <alignment horizontal="left"/>
    </xf>
    <xf numFmtId="0" fontId="10" fillId="3" borderId="0" xfId="0" applyFont="1" applyFill="1"/>
    <xf numFmtId="0" fontId="6" fillId="0" borderId="0" xfId="0" applyFont="1" applyAlignment="1">
      <alignment horizontal="center"/>
    </xf>
    <xf numFmtId="0" fontId="6" fillId="0" borderId="0" xfId="0" applyFont="1"/>
    <xf numFmtId="0" fontId="7" fillId="0" borderId="0" xfId="0" applyFont="1"/>
    <xf numFmtId="0" fontId="11" fillId="3" borderId="0" xfId="0" applyFont="1" applyFill="1" applyAlignment="1">
      <alignment horizontal="center"/>
    </xf>
    <xf numFmtId="0" fontId="12" fillId="3" borderId="0" xfId="0" applyFont="1" applyFill="1" applyAlignment="1">
      <alignment horizontal="center" vertical="center"/>
    </xf>
    <xf numFmtId="17" fontId="6" fillId="0" borderId="0" xfId="0" applyNumberFormat="1" applyFont="1" applyAlignment="1">
      <alignment horizontal="center" vertical="center"/>
    </xf>
    <xf numFmtId="17" fontId="6" fillId="0" borderId="4" xfId="0" applyNumberFormat="1" applyFont="1" applyBorder="1" applyAlignment="1">
      <alignment horizontal="center" vertical="center"/>
    </xf>
    <xf numFmtId="17" fontId="6" fillId="0" borderId="6" xfId="0" applyNumberFormat="1" applyFont="1" applyBorder="1" applyAlignment="1">
      <alignment horizontal="center" vertical="center"/>
    </xf>
    <xf numFmtId="17" fontId="6" fillId="0" borderId="7" xfId="0" applyNumberFormat="1" applyFont="1" applyBorder="1" applyAlignment="1">
      <alignment horizontal="center" vertical="center"/>
    </xf>
    <xf numFmtId="0" fontId="11" fillId="3" borderId="0" xfId="0" applyFont="1" applyFill="1" applyAlignment="1">
      <alignment horizontal="center" vertical="center"/>
    </xf>
    <xf numFmtId="0" fontId="13" fillId="3" borderId="0" xfId="0" applyFont="1" applyFill="1" applyAlignment="1">
      <alignment horizontal="center"/>
    </xf>
    <xf numFmtId="17" fontId="7" fillId="0" borderId="0" xfId="0" applyNumberFormat="1" applyFont="1"/>
    <xf numFmtId="3" fontId="7" fillId="0" borderId="0" xfId="0" applyNumberFormat="1" applyFont="1"/>
    <xf numFmtId="0" fontId="7" fillId="0" borderId="0" xfId="0" applyFont="1" applyAlignment="1">
      <alignment horizontal="center"/>
    </xf>
    <xf numFmtId="0" fontId="4" fillId="0" borderId="3" xfId="0" applyFont="1" applyBorder="1" applyAlignment="1">
      <alignment horizontal="center"/>
    </xf>
    <xf numFmtId="0" fontId="7" fillId="0" borderId="3" xfId="0" applyFont="1" applyBorder="1" applyAlignment="1">
      <alignment horizontal="center"/>
    </xf>
    <xf numFmtId="8" fontId="7" fillId="0" borderId="0" xfId="0" applyNumberFormat="1" applyFont="1" applyAlignment="1">
      <alignment horizontal="center" vertical="center"/>
    </xf>
    <xf numFmtId="8" fontId="7" fillId="0" borderId="0" xfId="0" applyNumberFormat="1" applyFont="1" applyAlignment="1">
      <alignment horizontal="center"/>
    </xf>
    <xf numFmtId="8" fontId="7" fillId="0" borderId="0" xfId="0" applyNumberFormat="1" applyFont="1"/>
    <xf numFmtId="0" fontId="6" fillId="0" borderId="0" xfId="0" applyFont="1" applyAlignment="1">
      <alignment horizontal="right"/>
    </xf>
    <xf numFmtId="8" fontId="6" fillId="0" borderId="0" xfId="0" applyNumberFormat="1" applyFont="1"/>
    <xf numFmtId="10" fontId="6" fillId="0" borderId="0" xfId="0" applyNumberFormat="1" applyFont="1"/>
    <xf numFmtId="14" fontId="6" fillId="0" borderId="0" xfId="0" applyNumberFormat="1" applyFont="1" applyAlignment="1">
      <alignment horizontal="center" vertical="center"/>
    </xf>
    <xf numFmtId="0" fontId="6" fillId="0" borderId="0" xfId="0" applyFont="1" applyAlignment="1">
      <alignment horizontal="center" vertical="center"/>
    </xf>
    <xf numFmtId="44" fontId="6" fillId="0" borderId="0" xfId="0" applyNumberFormat="1" applyFont="1"/>
    <xf numFmtId="14" fontId="6" fillId="0" borderId="2" xfId="0" applyNumberFormat="1" applyFont="1" applyBorder="1" applyAlignment="1">
      <alignment horizontal="center" vertical="center"/>
    </xf>
    <xf numFmtId="0" fontId="13" fillId="3" borderId="0" xfId="0" applyFont="1" applyFill="1" applyAlignment="1">
      <alignment horizontal="center" vertical="center"/>
    </xf>
    <xf numFmtId="0" fontId="14" fillId="0" borderId="0" xfId="0" applyFont="1"/>
    <xf numFmtId="9" fontId="7" fillId="0" borderId="0" xfId="0" applyNumberFormat="1" applyFont="1"/>
    <xf numFmtId="0" fontId="15" fillId="2" borderId="0" xfId="0" applyFont="1" applyFill="1"/>
    <xf numFmtId="0" fontId="16" fillId="0" borderId="0" xfId="0" applyFont="1" applyAlignment="1">
      <alignment horizontal="center" vertical="center"/>
    </xf>
    <xf numFmtId="0" fontId="6" fillId="0" borderId="1" xfId="0" applyFont="1" applyBorder="1" applyAlignment="1">
      <alignment horizontal="center" vertical="center"/>
    </xf>
    <xf numFmtId="0" fontId="16" fillId="0" borderId="1" xfId="0" applyFont="1" applyBorder="1" applyAlignment="1">
      <alignment horizontal="center" vertical="center"/>
    </xf>
    <xf numFmtId="44" fontId="7" fillId="0" borderId="0" xfId="0" applyNumberFormat="1" applyFont="1" applyAlignment="1">
      <alignment horizontal="center" vertical="center"/>
    </xf>
    <xf numFmtId="49" fontId="7" fillId="0" borderId="0" xfId="0" applyNumberFormat="1" applyFont="1" applyAlignment="1">
      <alignment horizontal="center" vertical="center"/>
    </xf>
    <xf numFmtId="9" fontId="7" fillId="0" borderId="0" xfId="0" applyNumberFormat="1" applyFont="1" applyAlignment="1">
      <alignment horizontal="center"/>
    </xf>
    <xf numFmtId="44" fontId="7" fillId="0" borderId="0" xfId="0" applyNumberFormat="1" applyFont="1"/>
    <xf numFmtId="0" fontId="4" fillId="0" borderId="0" xfId="0" applyFont="1"/>
    <xf numFmtId="0" fontId="5" fillId="4" borderId="10"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3" fillId="0" borderId="10"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4" borderId="10" xfId="0" applyFont="1" applyFill="1" applyBorder="1" applyAlignment="1">
      <alignment horizontal="left" vertical="center"/>
    </xf>
    <xf numFmtId="0" fontId="5" fillId="4" borderId="8" xfId="0" applyFont="1" applyFill="1" applyBorder="1" applyAlignment="1">
      <alignment horizontal="left" vertical="center"/>
    </xf>
    <xf numFmtId="0" fontId="5" fillId="4" borderId="9" xfId="0" applyFont="1" applyFill="1" applyBorder="1" applyAlignment="1">
      <alignment horizontal="left" vertical="center"/>
    </xf>
    <xf numFmtId="8" fontId="3" fillId="0" borderId="5" xfId="0" applyNumberFormat="1" applyFont="1" applyBorder="1" applyAlignment="1">
      <alignment horizontal="center"/>
    </xf>
    <xf numFmtId="8" fontId="3" fillId="0" borderId="6" xfId="0" applyNumberFormat="1" applyFont="1" applyBorder="1" applyAlignment="1">
      <alignment horizontal="center"/>
    </xf>
    <xf numFmtId="8" fontId="3" fillId="0" borderId="7" xfId="0" applyNumberFormat="1" applyFont="1" applyBorder="1" applyAlignment="1">
      <alignment horizontal="center"/>
    </xf>
    <xf numFmtId="9" fontId="3" fillId="0" borderId="5" xfId="0" applyNumberFormat="1" applyFont="1" applyBorder="1" applyAlignment="1">
      <alignment horizontal="center" vertical="center"/>
    </xf>
    <xf numFmtId="9" fontId="3" fillId="0" borderId="6" xfId="0" applyNumberFormat="1" applyFont="1" applyBorder="1" applyAlignment="1">
      <alignment horizontal="center" vertical="center"/>
    </xf>
    <xf numFmtId="9" fontId="3" fillId="0" borderId="7" xfId="0" applyNumberFormat="1" applyFont="1" applyBorder="1" applyAlignment="1">
      <alignment horizontal="center" vertical="center"/>
    </xf>
  </cellXfs>
  <cellStyles count="2">
    <cellStyle name="Normal" xfId="0" builtinId="0"/>
    <cellStyle name="Normal 2" xfId="1" xr:uid="{93E312CA-A45C-42E8-A9FF-8B27F43FBE19}"/>
  </cellStyles>
  <dxfs count="100">
    <dxf>
      <font>
        <b/>
        <i val="0"/>
        <color theme="0"/>
      </font>
      <fill>
        <patternFill>
          <bgColor rgb="FF4CAF50"/>
        </patternFill>
      </fill>
    </dxf>
    <dxf>
      <font>
        <b/>
        <i val="0"/>
        <color theme="0"/>
      </font>
      <fill>
        <patternFill>
          <bgColor rgb="FFF44336"/>
        </patternFill>
      </fill>
    </dxf>
    <dxf>
      <font>
        <b/>
        <i val="0"/>
        <color theme="0"/>
      </font>
      <fill>
        <patternFill>
          <bgColor rgb="FF4CAF50"/>
        </patternFill>
      </fill>
    </dxf>
    <dxf>
      <font>
        <b/>
        <i val="0"/>
        <color theme="0"/>
      </font>
      <fill>
        <patternFill>
          <bgColor rgb="FFFF9800"/>
        </patternFill>
      </fill>
    </dxf>
    <dxf>
      <font>
        <b/>
        <i val="0"/>
        <color theme="0"/>
      </font>
      <fill>
        <patternFill>
          <bgColor rgb="FFF44336"/>
        </patternFill>
      </fill>
    </dxf>
    <dxf>
      <font>
        <b/>
        <i val="0"/>
      </font>
      <fill>
        <patternFill>
          <bgColor theme="9" tint="0.39994506668294322"/>
        </patternFill>
      </fill>
    </dxf>
    <dxf>
      <font>
        <b/>
        <i val="0"/>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font>
      <fill>
        <patternFill>
          <bgColor theme="5" tint="0.39994506668294322"/>
        </patternFill>
      </fill>
    </dxf>
    <dxf>
      <font>
        <strike val="0"/>
        <outline val="0"/>
        <shadow val="0"/>
        <u val="none"/>
        <vertAlign val="baseline"/>
        <name val="Segoe UI"/>
        <family val="2"/>
        <scheme val="none"/>
      </font>
      <numFmt numFmtId="34" formatCode="_ &quot;$&quot;* #,##0.00_ ;_ &quot;$&quot;* \-#,##0.00_ ;_ &quot;$&quot;* &quot;-&quot;??_ ;_ @_ "/>
      <alignment horizontal="center" vertical="center" textRotation="0" wrapText="0" indent="0" justifyLastLine="0" shrinkToFit="0" readingOrder="0"/>
    </dxf>
    <dxf>
      <font>
        <strike val="0"/>
        <outline val="0"/>
        <shadow val="0"/>
        <u val="none"/>
        <vertAlign val="baseline"/>
        <name val="Segoe UI"/>
        <family val="2"/>
        <scheme val="none"/>
      </font>
      <numFmt numFmtId="34" formatCode="_ &quot;$&quot;* #,##0.00_ ;_ &quot;$&quot;* \-#,##0.00_ ;_ &quot;$&quot;* &quot;-&quot;??_ ;_ @_ "/>
      <alignment horizontal="center" vertical="center" textRotation="0" wrapText="0" indent="0" justifyLastLine="0" shrinkToFit="0" readingOrder="0"/>
    </dxf>
    <dxf>
      <font>
        <strike val="0"/>
        <outline val="0"/>
        <shadow val="0"/>
        <u val="none"/>
        <vertAlign val="baseline"/>
        <name val="Segoe UI"/>
        <family val="2"/>
        <scheme val="none"/>
      </font>
      <numFmt numFmtId="34" formatCode="_ &quot;$&quot;* #,##0.00_ ;_ &quot;$&quot;* \-#,##0.00_ ;_ &quot;$&quot;* &quot;-&quot;??_ ;_ @_ "/>
      <alignment horizontal="center" vertical="center" textRotation="0" wrapText="0" indent="0" justifyLastLine="0" shrinkToFit="0" readingOrder="0"/>
    </dxf>
    <dxf>
      <font>
        <strike val="0"/>
        <outline val="0"/>
        <shadow val="0"/>
        <u val="none"/>
        <vertAlign val="baseline"/>
        <name val="Segoe UI"/>
        <family val="2"/>
        <scheme val="none"/>
      </font>
      <numFmt numFmtId="30" formatCode="@"/>
      <alignment horizontal="center" vertical="center" textRotation="0" wrapText="0" indent="0" justifyLastLine="0" shrinkToFit="0" readingOrder="0"/>
    </dxf>
    <dxf>
      <font>
        <strike val="0"/>
        <outline val="0"/>
        <shadow val="0"/>
        <u val="none"/>
        <vertAlign val="baseline"/>
        <name val="Segoe UI"/>
        <family val="2"/>
        <scheme val="none"/>
      </font>
      <numFmt numFmtId="34" formatCode="_ &quot;$&quot;* #,##0.00_ ;_ &quot;$&quot;* \-#,##0.00_ ;_ &quot;$&quot;* &quot;-&quot;??_ ;_ @_ "/>
      <alignment horizontal="center" vertical="center" textRotation="0" wrapText="0" indent="0" justifyLastLine="0" shrinkToFit="0" readingOrder="0"/>
    </dxf>
    <dxf>
      <font>
        <strike val="0"/>
        <outline val="0"/>
        <shadow val="0"/>
        <u val="none"/>
        <vertAlign val="baseline"/>
        <name val="Segoe UI"/>
        <family val="2"/>
        <scheme val="none"/>
      </font>
      <numFmt numFmtId="34" formatCode="_ &quot;$&quot;* #,##0.00_ ;_ &quot;$&quot;* \-#,##0.00_ ;_ &quot;$&quot;* &quot;-&quot;??_ ;_ @_ "/>
      <alignment horizontal="center" vertical="center" textRotation="0" wrapText="0" indent="0" justifyLastLine="0" shrinkToFit="0" readingOrder="0"/>
    </dxf>
    <dxf>
      <font>
        <strike val="0"/>
        <outline val="0"/>
        <shadow val="0"/>
        <u val="none"/>
        <vertAlign val="baseline"/>
        <sz val="10"/>
        <color theme="1"/>
        <name val="Segoe UI"/>
        <family val="2"/>
        <scheme val="none"/>
      </font>
      <numFmt numFmtId="34" formatCode="_ &quot;$&quot;* #,##0.00_ ;_ &quot;$&quot;* \-#,##0.00_ ;_ &quot;$&quot;* &quot;-&quot;??_ ;_ @_ "/>
    </dxf>
    <dxf>
      <font>
        <strike val="0"/>
        <outline val="0"/>
        <shadow val="0"/>
        <u val="none"/>
        <vertAlign val="baseline"/>
        <sz val="10"/>
        <color theme="1"/>
        <name val="Segoe UI"/>
        <family val="2"/>
        <scheme val="none"/>
      </font>
    </dxf>
    <dxf>
      <font>
        <strike val="0"/>
        <outline val="0"/>
        <shadow val="0"/>
        <u val="none"/>
        <vertAlign val="baseline"/>
        <sz val="10"/>
        <color theme="1"/>
        <name val="Segoe UI"/>
        <family val="2"/>
        <scheme val="none"/>
      </font>
    </dxf>
    <dxf>
      <font>
        <strike val="0"/>
        <outline val="0"/>
        <shadow val="0"/>
        <u val="none"/>
        <vertAlign val="baseline"/>
        <sz val="10"/>
        <color theme="1"/>
        <name val="Segoe UI"/>
        <family val="2"/>
        <scheme val="none"/>
      </font>
      <numFmt numFmtId="0" formatCode="General"/>
      <alignment horizontal="center" vertical="center" textRotation="0" wrapText="0" indent="0" justifyLastLine="0" shrinkToFit="0" readingOrder="0"/>
    </dxf>
    <dxf>
      <font>
        <strike val="0"/>
        <outline val="0"/>
        <shadow val="0"/>
        <u val="none"/>
        <vertAlign val="baseline"/>
        <sz val="10"/>
        <color theme="1"/>
        <name val="Segoe UI"/>
        <family val="2"/>
        <scheme val="none"/>
      </font>
      <numFmt numFmtId="0" formatCode="General"/>
      <alignment horizontal="center" vertical="center" textRotation="0" wrapText="0" indent="0" justifyLastLine="0" shrinkToFit="0" readingOrder="0"/>
    </dxf>
    <dxf>
      <font>
        <strike val="0"/>
        <outline val="0"/>
        <shadow val="0"/>
        <u val="none"/>
        <vertAlign val="baseline"/>
        <sz val="10"/>
        <color theme="1"/>
        <name val="Segoe U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9" formatCode="d/m/yyyy"/>
      <alignment horizontal="center" vertical="center" textRotation="0" wrapText="0" indent="0" justifyLastLine="0" shrinkToFit="0" readingOrder="0"/>
    </dxf>
    <dxf>
      <font>
        <strike val="0"/>
        <outline val="0"/>
        <shadow val="0"/>
        <u val="none"/>
        <vertAlign val="baseline"/>
        <name val="Segoe UI"/>
        <family val="2"/>
        <scheme val="none"/>
      </font>
    </dxf>
    <dxf>
      <font>
        <b/>
        <i val="0"/>
        <strike val="0"/>
        <condense val="0"/>
        <extend val="0"/>
        <outline val="0"/>
        <shadow val="0"/>
        <u val="none"/>
        <vertAlign val="baseline"/>
        <sz val="11"/>
        <color theme="0"/>
        <name val="Segoe UI"/>
        <family val="2"/>
        <scheme val="none"/>
      </font>
      <fill>
        <patternFill patternType="solid">
          <fgColor indexed="64"/>
          <bgColor rgb="FF2F4F4F"/>
        </patternFill>
      </fill>
      <alignment horizontal="center" vertical="center" textRotation="0" wrapText="0" indent="0" justifyLastLine="0" shrinkToFit="0" readingOrder="0"/>
    </dxf>
    <dxf>
      <font>
        <strike val="0"/>
        <outline val="0"/>
        <shadow val="0"/>
        <u val="none"/>
        <vertAlign val="baseline"/>
        <sz val="10"/>
        <color theme="1"/>
        <name val="Segoe UI"/>
        <family val="2"/>
        <scheme val="none"/>
      </font>
      <numFmt numFmtId="34" formatCode="_ &quot;$&quot;* #,##0.00_ ;_ &quot;$&quot;* \-#,##0.00_ ;_ &quot;$&quot;* &quot;-&quot;??_ ;_ @_ "/>
    </dxf>
    <dxf>
      <font>
        <strike val="0"/>
        <outline val="0"/>
        <shadow val="0"/>
        <u val="none"/>
        <vertAlign val="baseline"/>
        <sz val="10"/>
        <color theme="1"/>
        <name val="Segoe UI"/>
        <family val="2"/>
        <scheme val="none"/>
      </font>
    </dxf>
    <dxf>
      <font>
        <strike val="0"/>
        <outline val="0"/>
        <shadow val="0"/>
        <u val="none"/>
        <vertAlign val="baseline"/>
        <sz val="10"/>
        <color theme="1"/>
        <name val="Segoe UI"/>
        <family val="2"/>
        <scheme val="none"/>
      </font>
    </dxf>
    <dxf>
      <font>
        <strike val="0"/>
        <outline val="0"/>
        <shadow val="0"/>
        <u val="none"/>
        <vertAlign val="baseline"/>
        <sz val="10"/>
        <color theme="1"/>
        <name val="Segoe UI"/>
        <family val="2"/>
        <scheme val="none"/>
      </font>
    </dxf>
    <dxf>
      <font>
        <strike val="0"/>
        <outline val="0"/>
        <shadow val="0"/>
        <u val="none"/>
        <vertAlign val="baseline"/>
        <sz val="10"/>
        <color theme="1"/>
        <name val="Segoe UI"/>
        <family val="2"/>
        <scheme val="none"/>
      </font>
      <numFmt numFmtId="0" formatCode="General"/>
      <alignment horizontal="center" vertical="center" textRotation="0" wrapText="0" indent="0" justifyLastLine="0" shrinkToFit="0" readingOrder="0"/>
    </dxf>
    <dxf>
      <font>
        <strike val="0"/>
        <outline val="0"/>
        <shadow val="0"/>
        <u val="none"/>
        <vertAlign val="baseline"/>
        <sz val="10"/>
        <color theme="1"/>
        <name val="Segoe U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9" formatCode="d/m/yyyy"/>
      <alignment horizontal="center" vertical="center" textRotation="0" wrapText="0" indent="0" justifyLastLine="0" shrinkToFit="0" readingOrder="0"/>
      <border diagonalUp="0" diagonalDown="0" outline="0">
        <left style="thin">
          <color theme="1"/>
        </left>
        <right/>
        <top/>
        <bottom/>
      </border>
    </dxf>
    <dxf>
      <font>
        <strike val="0"/>
        <outline val="0"/>
        <shadow val="0"/>
        <u val="none"/>
        <vertAlign val="baseline"/>
        <sz val="10"/>
        <color theme="1"/>
        <name val="Segoe UI"/>
        <family val="2"/>
        <scheme val="none"/>
      </font>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center" textRotation="0" wrapText="0" indent="0" justifyLastLine="0" shrinkToFit="0" readingOrder="0"/>
    </dxf>
    <dxf>
      <font>
        <strike val="0"/>
        <outline val="0"/>
        <shadow val="0"/>
        <u val="none"/>
        <vertAlign val="baseline"/>
        <name val="Segoe UI"/>
        <family val="2"/>
        <scheme val="none"/>
      </font>
      <numFmt numFmtId="12" formatCode="&quot;$&quot;#,##0.00;[Red]&quot;$&quot;\-#,##0.0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bottom" textRotation="0" wrapText="0" indent="0" justifyLastLine="0" shrinkToFit="0" readingOrder="0"/>
    </dxf>
    <dxf>
      <font>
        <strike val="0"/>
        <outline val="0"/>
        <shadow val="0"/>
        <u val="none"/>
        <vertAlign val="baseline"/>
        <name val="Segoe UI"/>
        <family val="2"/>
        <scheme val="none"/>
      </font>
    </dxf>
    <dxf>
      <font>
        <strike val="0"/>
        <outline val="0"/>
        <shadow val="0"/>
        <u val="none"/>
        <vertAlign val="baseline"/>
        <name val="Segoe UI"/>
        <family val="2"/>
        <scheme val="none"/>
      </font>
    </dxf>
    <dxf>
      <font>
        <b/>
        <i val="0"/>
        <strike val="0"/>
        <condense val="0"/>
        <extend val="0"/>
        <outline val="0"/>
        <shadow val="0"/>
        <u val="none"/>
        <vertAlign val="baseline"/>
        <sz val="11"/>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center" textRotation="0" wrapText="0" indent="0" justifyLastLine="0" shrinkToFit="0" readingOrder="0"/>
    </dxf>
    <dxf>
      <font>
        <strike val="0"/>
        <outline val="0"/>
        <shadow val="0"/>
        <u val="none"/>
        <vertAlign val="baseline"/>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12" formatCode="&quot;$&quot;#,##0.00;[Red]&quot;$&quot;\-#,##0.00"/>
      <alignment horizontal="center" vertical="center" textRotation="0" wrapText="0" indent="0" justifyLastLine="0" shrinkToFit="0" readingOrder="0"/>
    </dxf>
    <dxf>
      <font>
        <strike val="0"/>
        <outline val="0"/>
        <shadow val="0"/>
        <u val="none"/>
        <vertAlign val="baseline"/>
        <name val="Segoe UI"/>
        <family val="2"/>
        <scheme val="none"/>
      </font>
    </dxf>
    <dxf>
      <font>
        <b val="0"/>
        <i val="0"/>
        <strike val="0"/>
        <condense val="0"/>
        <extend val="0"/>
        <outline val="0"/>
        <shadow val="0"/>
        <u val="none"/>
        <vertAlign val="baseline"/>
        <sz val="11"/>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strike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2F4F4F"/>
        </patternFill>
      </fill>
      <alignment horizontal="center" vertical="bottom" textRotation="0" wrapText="0" indent="0" justifyLastLine="0" shrinkToFit="0" readingOrder="0"/>
    </dxf>
    <dxf>
      <fill>
        <patternFill patternType="solid">
          <fgColor theme="4" tint="0.79998168889431442"/>
          <bgColor theme="4" tint="0.79998168889431442"/>
        </patternFill>
      </fill>
    </dxf>
    <dxf>
      <fill>
        <patternFill patternType="solid">
          <fgColor theme="4" tint="0.79995117038483843"/>
          <bgColor theme="0" tint="-4.9989318521683403E-2"/>
        </patternFill>
      </fill>
    </dxf>
    <dxf>
      <font>
        <b/>
        <color theme="1"/>
      </font>
    </dxf>
    <dxf>
      <font>
        <b/>
        <color theme="1"/>
      </font>
    </dxf>
    <dxf>
      <font>
        <b/>
        <color theme="1"/>
      </font>
      <border>
        <top style="double">
          <color theme="4"/>
        </top>
      </border>
    </dxf>
    <dxf>
      <font>
        <b/>
        <color theme="0"/>
      </font>
      <fill>
        <patternFill patternType="solid">
          <fgColor theme="4"/>
          <bgColor theme="3"/>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ill>
    </dxf>
    <dxf>
      <fill>
        <patternFill patternType="solid">
          <fgColor rgb="FFF2F2F2"/>
          <bgColor rgb="FFF2F2F2"/>
        </patternFill>
      </fill>
    </dxf>
    <dxf>
      <fill>
        <patternFill patternType="solid">
          <fgColor rgb="FF44546A"/>
          <bgColor rgb="FF44546A"/>
        </patternFill>
      </fill>
    </dxf>
  </dxfs>
  <tableStyles count="2" defaultTableStyle="TableStyleMedium2" defaultPivotStyle="PivotStyleLight16">
    <tableStyle name="Pendiente-style" pivot="0" count="3" xr9:uid="{B4C77565-DEAD-45FE-891B-9700A6C1E3F3}">
      <tableStyleElement type="headerRow" dxfId="99"/>
      <tableStyleElement type="firstRowStripe" dxfId="98"/>
      <tableStyleElement type="secondRowStripe" dxfId="97"/>
    </tableStyle>
    <tableStyle name="Tracking Table Style" pivot="0" count="7" xr9:uid="{00000000-0011-0000-FFFF-FFFF00000000}">
      <tableStyleElement type="wholeTable" dxfId="96"/>
      <tableStyleElement type="headerRow" dxfId="95"/>
      <tableStyleElement type="totalRow" dxfId="94"/>
      <tableStyleElement type="firstColumn" dxfId="93"/>
      <tableStyleElement type="lastColumn" dxfId="92"/>
      <tableStyleElement type="firstRowStripe" dxfId="91"/>
      <tableStyleElement type="firstColumnStripe" dxfId="90"/>
    </tableStyle>
  </tableStyles>
  <colors>
    <mruColors>
      <color rgb="FFFB923C"/>
      <color rgb="FF60A5FA"/>
      <color rgb="FFE11D48"/>
      <color rgb="FF0891B2"/>
      <color rgb="FF6B7280"/>
      <color rgb="FFEAB308"/>
      <color rgb="FF7C3AED"/>
      <color rgb="FFEA580C"/>
      <color rgb="FF059669"/>
      <color rgb="FFDC14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r>
              <a:rPr lang="es-EC" sz="1400" b="1" i="0" u="none" strike="noStrike" baseline="0"/>
              <a:t>Expenses by Category</a:t>
            </a:r>
            <a:endParaRPr lang="en-US"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endParaRPr lang="en-US"/>
        </a:p>
      </c:txPr>
    </c:title>
    <c:autoTitleDeleted val="0"/>
    <c:plotArea>
      <c:layout/>
      <c:pieChart>
        <c:varyColors val="1"/>
        <c:ser>
          <c:idx val="1"/>
          <c:order val="0"/>
          <c:tx>
            <c:strRef>
              <c:f>KPI!$L$8</c:f>
              <c:strCache>
                <c:ptCount val="1"/>
                <c:pt idx="0">
                  <c:v>Actual</c:v>
                </c:pt>
              </c:strCache>
            </c:strRef>
          </c:tx>
          <c:dPt>
            <c:idx val="0"/>
            <c:bubble3D val="0"/>
            <c:spPr>
              <a:solidFill>
                <a:srgbClr val="0891B2"/>
              </a:solidFill>
              <a:ln w="19050">
                <a:solidFill>
                  <a:schemeClr val="lt1"/>
                </a:solidFill>
              </a:ln>
              <a:effectLst/>
            </c:spPr>
            <c:extLst>
              <c:ext xmlns:c16="http://schemas.microsoft.com/office/drawing/2014/chart" uri="{C3380CC4-5D6E-409C-BE32-E72D297353CC}">
                <c16:uniqueId val="{00000001-D6D0-427F-9117-8A5E98E2D7D9}"/>
              </c:ext>
            </c:extLst>
          </c:dPt>
          <c:dPt>
            <c:idx val="1"/>
            <c:bubble3D val="0"/>
            <c:spPr>
              <a:solidFill>
                <a:srgbClr val="EAB308"/>
              </a:solidFill>
              <a:ln w="19050">
                <a:solidFill>
                  <a:schemeClr val="lt1"/>
                </a:solidFill>
              </a:ln>
              <a:effectLst/>
            </c:spPr>
            <c:extLst>
              <c:ext xmlns:c16="http://schemas.microsoft.com/office/drawing/2014/chart" uri="{C3380CC4-5D6E-409C-BE32-E72D297353CC}">
                <c16:uniqueId val="{00000003-D6D0-427F-9117-8A5E98E2D7D9}"/>
              </c:ext>
            </c:extLst>
          </c:dPt>
          <c:dPt>
            <c:idx val="2"/>
            <c:bubble3D val="0"/>
            <c:spPr>
              <a:solidFill>
                <a:srgbClr val="E11D48"/>
              </a:solidFill>
              <a:ln w="19050">
                <a:solidFill>
                  <a:schemeClr val="lt1"/>
                </a:solidFill>
              </a:ln>
              <a:effectLst/>
            </c:spPr>
            <c:extLst>
              <c:ext xmlns:c16="http://schemas.microsoft.com/office/drawing/2014/chart" uri="{C3380CC4-5D6E-409C-BE32-E72D297353CC}">
                <c16:uniqueId val="{00000005-D6D0-427F-9117-8A5E98E2D7D9}"/>
              </c:ext>
            </c:extLst>
          </c:dPt>
          <c:dPt>
            <c:idx val="3"/>
            <c:bubble3D val="0"/>
            <c:spPr>
              <a:solidFill>
                <a:srgbClr val="7C3AED"/>
              </a:solidFill>
              <a:ln w="19050">
                <a:solidFill>
                  <a:schemeClr val="lt1"/>
                </a:solidFill>
              </a:ln>
              <a:effectLst/>
            </c:spPr>
            <c:extLst>
              <c:ext xmlns:c16="http://schemas.microsoft.com/office/drawing/2014/chart" uri="{C3380CC4-5D6E-409C-BE32-E72D297353CC}">
                <c16:uniqueId val="{00000007-D6D0-427F-9117-8A5E98E2D7D9}"/>
              </c:ext>
            </c:extLst>
          </c:dPt>
          <c:dPt>
            <c:idx val="4"/>
            <c:bubble3D val="0"/>
            <c:spPr>
              <a:solidFill>
                <a:srgbClr val="EA580C"/>
              </a:solidFill>
              <a:ln w="19050">
                <a:solidFill>
                  <a:schemeClr val="lt1"/>
                </a:solidFill>
              </a:ln>
              <a:effectLst/>
            </c:spPr>
            <c:extLst>
              <c:ext xmlns:c16="http://schemas.microsoft.com/office/drawing/2014/chart" uri="{C3380CC4-5D6E-409C-BE32-E72D297353CC}">
                <c16:uniqueId val="{00000009-D6D0-427F-9117-8A5E98E2D7D9}"/>
              </c:ext>
            </c:extLst>
          </c:dPt>
          <c:dPt>
            <c:idx val="5"/>
            <c:bubble3D val="0"/>
            <c:spPr>
              <a:solidFill>
                <a:srgbClr val="059669"/>
              </a:solidFill>
              <a:ln w="19050">
                <a:solidFill>
                  <a:schemeClr val="lt1"/>
                </a:solidFill>
              </a:ln>
              <a:effectLst/>
            </c:spPr>
            <c:extLst>
              <c:ext xmlns:c16="http://schemas.microsoft.com/office/drawing/2014/chart" uri="{C3380CC4-5D6E-409C-BE32-E72D297353CC}">
                <c16:uniqueId val="{0000000B-D6D0-427F-9117-8A5E98E2D7D9}"/>
              </c:ext>
            </c:extLst>
          </c:dPt>
          <c:dPt>
            <c:idx val="6"/>
            <c:bubble3D val="0"/>
            <c:spPr>
              <a:solidFill>
                <a:srgbClr val="6B7280"/>
              </a:solidFill>
              <a:ln w="19050">
                <a:solidFill>
                  <a:schemeClr val="lt1"/>
                </a:solidFill>
              </a:ln>
              <a:effectLst/>
            </c:spPr>
            <c:extLst>
              <c:ext xmlns:c16="http://schemas.microsoft.com/office/drawing/2014/chart" uri="{C3380CC4-5D6E-409C-BE32-E72D297353CC}">
                <c16:uniqueId val="{0000000D-D6D0-427F-9117-8A5E98E2D7D9}"/>
              </c:ext>
            </c:extLst>
          </c:dPt>
          <c:dPt>
            <c:idx val="7"/>
            <c:bubble3D val="0"/>
            <c:spPr>
              <a:solidFill>
                <a:srgbClr val="DC143C"/>
              </a:solidFill>
              <a:ln w="19050">
                <a:solidFill>
                  <a:schemeClr val="lt1"/>
                </a:solidFill>
              </a:ln>
              <a:effectLst/>
            </c:spPr>
            <c:extLst>
              <c:ext xmlns:c16="http://schemas.microsoft.com/office/drawing/2014/chart" uri="{C3380CC4-5D6E-409C-BE32-E72D297353CC}">
                <c16:uniqueId val="{0000000F-D6D0-427F-9117-8A5E98E2D7D9}"/>
              </c:ext>
            </c:extLst>
          </c:dPt>
          <c:dPt>
            <c:idx val="8"/>
            <c:bubble3D val="0"/>
            <c:spPr>
              <a:solidFill>
                <a:srgbClr val="4169E1"/>
              </a:solidFill>
              <a:ln w="19050">
                <a:solidFill>
                  <a:schemeClr val="lt1"/>
                </a:solidFill>
              </a:ln>
              <a:effectLst/>
            </c:spPr>
            <c:extLst>
              <c:ext xmlns:c16="http://schemas.microsoft.com/office/drawing/2014/chart" uri="{C3380CC4-5D6E-409C-BE32-E72D297353CC}">
                <c16:uniqueId val="{00000011-D6D0-427F-9117-8A5E98E2D7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EC"/>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KPI!$J$9:$J$17</c:f>
              <c:strCache>
                <c:ptCount val="9"/>
                <c:pt idx="0">
                  <c:v>Mobile Plan</c:v>
                </c:pt>
                <c:pt idx="1">
                  <c:v>Platforms</c:v>
                </c:pt>
                <c:pt idx="2">
                  <c:v>Transportation</c:v>
                </c:pt>
                <c:pt idx="3">
                  <c:v>Healthcare</c:v>
                </c:pt>
                <c:pt idx="4">
                  <c:v>Insurance</c:v>
                </c:pt>
                <c:pt idx="5">
                  <c:v>Entertaiment</c:v>
                </c:pt>
                <c:pt idx="6">
                  <c:v>Other Expenses</c:v>
                </c:pt>
                <c:pt idx="7">
                  <c:v>Credit</c:v>
                </c:pt>
                <c:pt idx="8">
                  <c:v>Housing</c:v>
                </c:pt>
              </c:strCache>
            </c:strRef>
          </c:cat>
          <c:val>
            <c:numRef>
              <c:f>KPI!$L$9:$L$17</c:f>
              <c:numCache>
                <c:formatCode>General</c:formatCode>
                <c:ptCount val="9"/>
                <c:pt idx="0">
                  <c:v>1732</c:v>
                </c:pt>
                <c:pt idx="1">
                  <c:v>701</c:v>
                </c:pt>
                <c:pt idx="2">
                  <c:v>718</c:v>
                </c:pt>
                <c:pt idx="3">
                  <c:v>2042</c:v>
                </c:pt>
                <c:pt idx="4">
                  <c:v>636</c:v>
                </c:pt>
                <c:pt idx="5">
                  <c:v>1651</c:v>
                </c:pt>
                <c:pt idx="6">
                  <c:v>391</c:v>
                </c:pt>
                <c:pt idx="7">
                  <c:v>145</c:v>
                </c:pt>
                <c:pt idx="8">
                  <c:v>1399</c:v>
                </c:pt>
              </c:numCache>
            </c:numRef>
          </c:val>
          <c:extLst>
            <c:ext xmlns:c16="http://schemas.microsoft.com/office/drawing/2014/chart" uri="{C3380CC4-5D6E-409C-BE32-E72D297353CC}">
              <c16:uniqueId val="{00000012-D6D0-427F-9117-8A5E98E2D7D9}"/>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2"/>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r>
              <a:rPr lang="es-EC"/>
              <a:t>Expenses Tracking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endParaRPr lang="es-EC"/>
        </a:p>
      </c:txPr>
    </c:title>
    <c:autoTitleDeleted val="0"/>
    <c:plotArea>
      <c:layout/>
      <c:barChart>
        <c:barDir val="col"/>
        <c:grouping val="clustered"/>
        <c:varyColors val="0"/>
        <c:ser>
          <c:idx val="0"/>
          <c:order val="0"/>
          <c:tx>
            <c:strRef>
              <c:f>KPI!$K$8</c:f>
              <c:strCache>
                <c:ptCount val="1"/>
                <c:pt idx="0">
                  <c:v>Budget</c:v>
                </c:pt>
              </c:strCache>
            </c:strRef>
          </c:tx>
          <c:spPr>
            <a:solidFill>
              <a:srgbClr val="60A5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KPI!$J$9:$J$18</c15:sqref>
                  </c15:fullRef>
                </c:ext>
              </c:extLst>
              <c:f>KPI!$J$9:$J$17</c:f>
              <c:strCache>
                <c:ptCount val="9"/>
                <c:pt idx="0">
                  <c:v>Mobile Plan</c:v>
                </c:pt>
                <c:pt idx="1">
                  <c:v>Platforms</c:v>
                </c:pt>
                <c:pt idx="2">
                  <c:v>Transportation</c:v>
                </c:pt>
                <c:pt idx="3">
                  <c:v>Healthcare</c:v>
                </c:pt>
                <c:pt idx="4">
                  <c:v>Insurance</c:v>
                </c:pt>
                <c:pt idx="5">
                  <c:v>Entertaiment</c:v>
                </c:pt>
                <c:pt idx="6">
                  <c:v>Other Expenses</c:v>
                </c:pt>
                <c:pt idx="7">
                  <c:v>Credit</c:v>
                </c:pt>
                <c:pt idx="8">
                  <c:v>Housing</c:v>
                </c:pt>
              </c:strCache>
            </c:strRef>
          </c:cat>
          <c:val>
            <c:numRef>
              <c:extLst>
                <c:ext xmlns:c15="http://schemas.microsoft.com/office/drawing/2012/chart" uri="{02D57815-91ED-43cb-92C2-25804820EDAC}">
                  <c15:fullRef>
                    <c15:sqref>KPI!$K$9:$K$18</c15:sqref>
                  </c15:fullRef>
                </c:ext>
              </c:extLst>
              <c:f>KPI!$K$9:$K$17</c:f>
              <c:numCache>
                <c:formatCode>General</c:formatCode>
                <c:ptCount val="9"/>
                <c:pt idx="0">
                  <c:v>12</c:v>
                </c:pt>
                <c:pt idx="1">
                  <c:v>20</c:v>
                </c:pt>
                <c:pt idx="2">
                  <c:v>30</c:v>
                </c:pt>
                <c:pt idx="3">
                  <c:v>50</c:v>
                </c:pt>
                <c:pt idx="4">
                  <c:v>50</c:v>
                </c:pt>
                <c:pt idx="5">
                  <c:v>80</c:v>
                </c:pt>
                <c:pt idx="6">
                  <c:v>200</c:v>
                </c:pt>
                <c:pt idx="7">
                  <c:v>600</c:v>
                </c:pt>
                <c:pt idx="8">
                  <c:v>850</c:v>
                </c:pt>
              </c:numCache>
            </c:numRef>
          </c:val>
          <c:extLst>
            <c:ext xmlns:c16="http://schemas.microsoft.com/office/drawing/2014/chart" uri="{C3380CC4-5D6E-409C-BE32-E72D297353CC}">
              <c16:uniqueId val="{00000000-2FD4-4851-9895-A23229389D73}"/>
            </c:ext>
          </c:extLst>
        </c:ser>
        <c:ser>
          <c:idx val="1"/>
          <c:order val="1"/>
          <c:tx>
            <c:strRef>
              <c:f>KPI!$L$8</c:f>
              <c:strCache>
                <c:ptCount val="1"/>
                <c:pt idx="0">
                  <c:v>Actual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KPI!$J$9:$J$18</c15:sqref>
                  </c15:fullRef>
                </c:ext>
              </c:extLst>
              <c:f>KPI!$J$9:$J$17</c:f>
              <c:strCache>
                <c:ptCount val="9"/>
                <c:pt idx="0">
                  <c:v>Mobile Plan</c:v>
                </c:pt>
                <c:pt idx="1">
                  <c:v>Platforms</c:v>
                </c:pt>
                <c:pt idx="2">
                  <c:v>Transportation</c:v>
                </c:pt>
                <c:pt idx="3">
                  <c:v>Healthcare</c:v>
                </c:pt>
                <c:pt idx="4">
                  <c:v>Insurance</c:v>
                </c:pt>
                <c:pt idx="5">
                  <c:v>Entertaiment</c:v>
                </c:pt>
                <c:pt idx="6">
                  <c:v>Other Expenses</c:v>
                </c:pt>
                <c:pt idx="7">
                  <c:v>Credit</c:v>
                </c:pt>
                <c:pt idx="8">
                  <c:v>Housing</c:v>
                </c:pt>
              </c:strCache>
            </c:strRef>
          </c:cat>
          <c:val>
            <c:numRef>
              <c:extLst>
                <c:ext xmlns:c15="http://schemas.microsoft.com/office/drawing/2012/chart" uri="{02D57815-91ED-43cb-92C2-25804820EDAC}">
                  <c15:fullRef>
                    <c15:sqref>KPI!$L$9:$L$18</c15:sqref>
                  </c15:fullRef>
                </c:ext>
              </c:extLst>
              <c:f>KPI!$L$9:$L$17</c:f>
              <c:numCache>
                <c:formatCode>General</c:formatCode>
                <c:ptCount val="9"/>
                <c:pt idx="0">
                  <c:v>1732</c:v>
                </c:pt>
                <c:pt idx="1">
                  <c:v>701</c:v>
                </c:pt>
                <c:pt idx="2">
                  <c:v>718</c:v>
                </c:pt>
                <c:pt idx="3">
                  <c:v>2042</c:v>
                </c:pt>
                <c:pt idx="4">
                  <c:v>636</c:v>
                </c:pt>
                <c:pt idx="5">
                  <c:v>1651</c:v>
                </c:pt>
                <c:pt idx="6">
                  <c:v>391</c:v>
                </c:pt>
                <c:pt idx="7">
                  <c:v>145</c:v>
                </c:pt>
                <c:pt idx="8">
                  <c:v>1399</c:v>
                </c:pt>
              </c:numCache>
            </c:numRef>
          </c:val>
          <c:extLst>
            <c:ext xmlns:c16="http://schemas.microsoft.com/office/drawing/2014/chart" uri="{C3380CC4-5D6E-409C-BE32-E72D297353CC}">
              <c16:uniqueId val="{00000001-2FD4-4851-9895-A23229389D73}"/>
            </c:ext>
          </c:extLst>
        </c:ser>
        <c:dLbls>
          <c:showLegendKey val="0"/>
          <c:showVal val="0"/>
          <c:showCatName val="0"/>
          <c:showSerName val="0"/>
          <c:showPercent val="0"/>
          <c:showBubbleSize val="0"/>
        </c:dLbls>
        <c:gapWidth val="219"/>
        <c:overlap val="-27"/>
        <c:axId val="1860352880"/>
        <c:axId val="1860342800"/>
        <c:extLst/>
      </c:barChart>
      <c:catAx>
        <c:axId val="18603528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Segoe UI" panose="020B0502040204020203" pitchFamily="34" charset="0"/>
                    <a:ea typeface="+mn-ea"/>
                    <a:cs typeface="Segoe UI" panose="020B0502040204020203" pitchFamily="34" charset="0"/>
                  </a:defRPr>
                </a:pPr>
                <a:r>
                  <a:rPr lang="es-EC"/>
                  <a:t>Expenses 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crossAx val="1860342800"/>
        <c:crosses val="autoZero"/>
        <c:auto val="1"/>
        <c:lblAlgn val="ctr"/>
        <c:lblOffset val="100"/>
        <c:noMultiLvlLbl val="0"/>
      </c:catAx>
      <c:valAx>
        <c:axId val="186034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crossAx val="18603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2"/>
      </a:solidFill>
      <a:prstDash val="solid"/>
      <a:miter lim="800000"/>
    </a:ln>
    <a:effectLst>
      <a:outerShdw blurRad="63500" sx="102000" sy="102000" algn="ctr" rotWithShape="0">
        <a:prstClr val="black">
          <a:alpha val="40000"/>
        </a:prstClr>
      </a:outerShdw>
    </a:effectLst>
  </c:spPr>
  <c:txPr>
    <a:bodyPr/>
    <a:lstStyle/>
    <a:p>
      <a:pPr>
        <a:defRPr b="1">
          <a:solidFill>
            <a:schemeClr val="dk1"/>
          </a:solidFill>
          <a:latin typeface="Segoe UI" panose="020B0502040204020203" pitchFamily="34" charset="0"/>
          <a:ea typeface="+mn-ea"/>
          <a:cs typeface="Segoe UI" panose="020B0502040204020203" pitchFamily="34" charset="0"/>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r>
              <a:rPr lang="es-EC" b="1"/>
              <a:t>Monthly Tendency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Segoe UI" panose="020B0502040204020203" pitchFamily="34" charset="0"/>
              <a:ea typeface="+mn-ea"/>
              <a:cs typeface="Segoe UI" panose="020B0502040204020203" pitchFamily="34" charset="0"/>
            </a:defRPr>
          </a:pPr>
          <a:endParaRPr lang="es-EC"/>
        </a:p>
      </c:txPr>
    </c:title>
    <c:autoTitleDeleted val="0"/>
    <c:plotArea>
      <c:layout/>
      <c:lineChart>
        <c:grouping val="standard"/>
        <c:varyColors val="0"/>
        <c:ser>
          <c:idx val="0"/>
          <c:order val="0"/>
          <c:tx>
            <c:strRef>
              <c:f>KPI!$C$15</c:f>
              <c:strCache>
                <c:ptCount val="1"/>
                <c:pt idx="0">
                  <c:v> Incomes </c:v>
                </c:pt>
              </c:strCache>
            </c:strRef>
          </c:tx>
          <c:spPr>
            <a:ln w="28575" cap="rnd">
              <a:solidFill>
                <a:srgbClr val="2E8B57"/>
              </a:solidFill>
              <a:round/>
            </a:ln>
            <a:effectLst/>
          </c:spPr>
          <c:marker>
            <c:symbol val="circle"/>
            <c:size val="6"/>
            <c:spPr>
              <a:solidFill>
                <a:srgbClr val="2E8B57"/>
              </a:solidFill>
              <a:ln w="9525">
                <a:solidFill>
                  <a:srgbClr val="2E8B57"/>
                </a:solidFill>
              </a:ln>
              <a:effectLst/>
            </c:spPr>
          </c:marker>
          <c:cat>
            <c:strRef>
              <c:f>KPI!$B$16:$B$27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KPI!$C$16:$C$27</c:f>
              <c:numCache>
                <c:formatCode>_("$"* #,##0.00_);_("$"* \(#,##0.00\);_("$"* "-"??_);_(@_)</c:formatCode>
                <c:ptCount val="12"/>
                <c:pt idx="0">
                  <c:v>4518</c:v>
                </c:pt>
                <c:pt idx="1">
                  <c:v>6615</c:v>
                </c:pt>
                <c:pt idx="2">
                  <c:v>6335</c:v>
                </c:pt>
                <c:pt idx="3">
                  <c:v>3238</c:v>
                </c:pt>
                <c:pt idx="4">
                  <c:v>2957</c:v>
                </c:pt>
                <c:pt idx="5">
                  <c:v>4159</c:v>
                </c:pt>
                <c:pt idx="6">
                  <c:v>4580</c:v>
                </c:pt>
                <c:pt idx="7">
                  <c:v>4872</c:v>
                </c:pt>
                <c:pt idx="8">
                  <c:v>4528</c:v>
                </c:pt>
                <c:pt idx="9">
                  <c:v>6379</c:v>
                </c:pt>
                <c:pt idx="10">
                  <c:v>6342</c:v>
                </c:pt>
                <c:pt idx="11">
                  <c:v>1013</c:v>
                </c:pt>
              </c:numCache>
            </c:numRef>
          </c:val>
          <c:smooth val="0"/>
          <c:extLst>
            <c:ext xmlns:c16="http://schemas.microsoft.com/office/drawing/2014/chart" uri="{C3380CC4-5D6E-409C-BE32-E72D297353CC}">
              <c16:uniqueId val="{00000000-2A43-4AE6-A1BA-E7327960675E}"/>
            </c:ext>
          </c:extLst>
        </c:ser>
        <c:ser>
          <c:idx val="1"/>
          <c:order val="1"/>
          <c:tx>
            <c:strRef>
              <c:f>KPI!$D$15</c:f>
              <c:strCache>
                <c:ptCount val="1"/>
                <c:pt idx="0">
                  <c:v> Expenses </c:v>
                </c:pt>
              </c:strCache>
            </c:strRef>
          </c:tx>
          <c:spPr>
            <a:ln w="28575" cap="rnd">
              <a:solidFill>
                <a:srgbClr val="DC143C"/>
              </a:solidFill>
              <a:round/>
            </a:ln>
            <a:effectLst/>
          </c:spPr>
          <c:marker>
            <c:symbol val="circle"/>
            <c:size val="6"/>
            <c:spPr>
              <a:solidFill>
                <a:srgbClr val="DC143C"/>
              </a:solidFill>
              <a:ln w="9525">
                <a:solidFill>
                  <a:srgbClr val="DC143C"/>
                </a:solidFill>
              </a:ln>
              <a:effectLst/>
            </c:spPr>
          </c:marker>
          <c:cat>
            <c:strRef>
              <c:f>KPI!$B$16:$B$27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KPI!$D$16:$D$27</c:f>
              <c:numCache>
                <c:formatCode>_("$"* #,##0.00_);_("$"* \(#,##0.00\);_("$"* "-"??_);_(@_)</c:formatCode>
                <c:ptCount val="12"/>
                <c:pt idx="0">
                  <c:v>11771</c:v>
                </c:pt>
                <c:pt idx="1">
                  <c:v>11988</c:v>
                </c:pt>
                <c:pt idx="2">
                  <c:v>11331</c:v>
                </c:pt>
                <c:pt idx="3">
                  <c:v>8995</c:v>
                </c:pt>
                <c:pt idx="4">
                  <c:v>11248</c:v>
                </c:pt>
                <c:pt idx="5">
                  <c:v>9415</c:v>
                </c:pt>
                <c:pt idx="6">
                  <c:v>14584</c:v>
                </c:pt>
                <c:pt idx="7">
                  <c:v>11264</c:v>
                </c:pt>
                <c:pt idx="8">
                  <c:v>11545</c:v>
                </c:pt>
                <c:pt idx="9">
                  <c:v>9661</c:v>
                </c:pt>
                <c:pt idx="10">
                  <c:v>13770</c:v>
                </c:pt>
                <c:pt idx="11">
                  <c:v>5488</c:v>
                </c:pt>
              </c:numCache>
            </c:numRef>
          </c:val>
          <c:smooth val="0"/>
          <c:extLst>
            <c:ext xmlns:c16="http://schemas.microsoft.com/office/drawing/2014/chart" uri="{C3380CC4-5D6E-409C-BE32-E72D297353CC}">
              <c16:uniqueId val="{00000001-2A43-4AE6-A1BA-E7327960675E}"/>
            </c:ext>
          </c:extLst>
        </c:ser>
        <c:ser>
          <c:idx val="2"/>
          <c:order val="2"/>
          <c:tx>
            <c:strRef>
              <c:f>KPI!$E$15</c:f>
              <c:strCache>
                <c:ptCount val="1"/>
                <c:pt idx="0">
                  <c:v> Savings </c:v>
                </c:pt>
              </c:strCache>
            </c:strRef>
          </c:tx>
          <c:spPr>
            <a:ln w="28575" cap="rnd">
              <a:solidFill>
                <a:srgbClr val="4169E1"/>
              </a:solidFill>
              <a:round/>
            </a:ln>
            <a:effectLst/>
          </c:spPr>
          <c:marker>
            <c:symbol val="circle"/>
            <c:size val="6"/>
            <c:spPr>
              <a:solidFill>
                <a:srgbClr val="4169E1"/>
              </a:solidFill>
              <a:ln w="9525">
                <a:solidFill>
                  <a:srgbClr val="4169E1"/>
                </a:solidFill>
              </a:ln>
              <a:effectLst/>
            </c:spPr>
          </c:marker>
          <c:cat>
            <c:strRef>
              <c:f>KPI!$B$16:$B$27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KPI!$E$16:$E$27</c:f>
              <c:numCache>
                <c:formatCode>_("$"* #,##0.00_);_("$"* \(#,##0.00\);_("$"* "-"??_);_(@_)</c:formatCode>
                <c:ptCount val="12"/>
                <c:pt idx="0">
                  <c:v>1546</c:v>
                </c:pt>
                <c:pt idx="1">
                  <c:v>2971</c:v>
                </c:pt>
                <c:pt idx="2">
                  <c:v>3281</c:v>
                </c:pt>
                <c:pt idx="3">
                  <c:v>2168</c:v>
                </c:pt>
                <c:pt idx="4">
                  <c:v>5074</c:v>
                </c:pt>
                <c:pt idx="5">
                  <c:v>3070</c:v>
                </c:pt>
                <c:pt idx="6">
                  <c:v>4255</c:v>
                </c:pt>
                <c:pt idx="7">
                  <c:v>5624</c:v>
                </c:pt>
                <c:pt idx="8">
                  <c:v>4200</c:v>
                </c:pt>
                <c:pt idx="9">
                  <c:v>3040</c:v>
                </c:pt>
                <c:pt idx="10">
                  <c:v>1135</c:v>
                </c:pt>
                <c:pt idx="11">
                  <c:v>3449</c:v>
                </c:pt>
              </c:numCache>
            </c:numRef>
          </c:val>
          <c:smooth val="0"/>
          <c:extLst>
            <c:ext xmlns:c16="http://schemas.microsoft.com/office/drawing/2014/chart" uri="{C3380CC4-5D6E-409C-BE32-E72D297353CC}">
              <c16:uniqueId val="{00000002-2A43-4AE6-A1BA-E7327960675E}"/>
            </c:ext>
          </c:extLst>
        </c:ser>
        <c:dLbls>
          <c:showLegendKey val="0"/>
          <c:showVal val="0"/>
          <c:showCatName val="0"/>
          <c:showSerName val="0"/>
          <c:showPercent val="0"/>
          <c:showBubbleSize val="0"/>
        </c:dLbls>
        <c:marker val="1"/>
        <c:smooth val="0"/>
        <c:axId val="656728752"/>
        <c:axId val="656738352"/>
      </c:lineChart>
      <c:catAx>
        <c:axId val="6567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crossAx val="656738352"/>
        <c:crosses val="autoZero"/>
        <c:auto val="1"/>
        <c:lblAlgn val="ctr"/>
        <c:lblOffset val="100"/>
        <c:noMultiLvlLbl val="0"/>
      </c:catAx>
      <c:valAx>
        <c:axId val="656738352"/>
        <c:scaling>
          <c:orientation val="minMax"/>
          <c:max val="16000"/>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crossAx val="656728752"/>
        <c:crosses val="autoZero"/>
        <c:crossBetween val="between"/>
        <c:min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Segoe UI" panose="020B0502040204020203" pitchFamily="34" charset="0"/>
              <a:ea typeface="+mn-ea"/>
              <a:cs typeface="Segoe UI" panose="020B0502040204020203" pitchFamily="34" charset="0"/>
            </a:defRPr>
          </a:pPr>
          <a:endParaRPr lang="es-EC"/>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2"/>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Segoe UI" panose="020B0502040204020203" pitchFamily="34" charset="0"/>
          <a:ea typeface="+mn-ea"/>
          <a:cs typeface="Segoe UI" panose="020B0502040204020203" pitchFamily="34" charset="0"/>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1.png"/><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3.xml"/><Relationship Id="rId10" Type="http://schemas.openxmlformats.org/officeDocument/2006/relationships/image" Target="../media/image7.png"/><Relationship Id="rId4" Type="http://schemas.openxmlformats.org/officeDocument/2006/relationships/image" Target="../media/image2.sv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4</xdr:col>
      <xdr:colOff>256118</xdr:colOff>
      <xdr:row>1</xdr:row>
      <xdr:rowOff>58208</xdr:rowOff>
    </xdr:from>
    <xdr:to>
      <xdr:col>7</xdr:col>
      <xdr:colOff>185618</xdr:colOff>
      <xdr:row>8</xdr:row>
      <xdr:rowOff>189441</xdr:rowOff>
    </xdr:to>
    <mc:AlternateContent xmlns:mc="http://schemas.openxmlformats.org/markup-compatibility/2006" xmlns:sle15="http://schemas.microsoft.com/office/drawing/2012/slicer">
      <mc:Choice Requires="sle15">
        <xdr:graphicFrame macro="">
          <xdr:nvGraphicFramePr>
            <xdr:cNvPr id="2" name="Mes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Mes 2"/>
            </a:graphicData>
          </a:graphic>
        </xdr:graphicFrame>
      </mc:Choice>
      <mc:Fallback xmlns="">
        <xdr:sp macro="" textlink="">
          <xdr:nvSpPr>
            <xdr:cNvPr id="0" name=""/>
            <xdr:cNvSpPr>
              <a:spLocks noTextEdit="1"/>
            </xdr:cNvSpPr>
          </xdr:nvSpPr>
          <xdr:spPr>
            <a:xfrm>
              <a:off x="2002368" y="724958"/>
              <a:ext cx="3178583" cy="1612900"/>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5294</xdr:colOff>
      <xdr:row>1</xdr:row>
      <xdr:rowOff>58207</xdr:rowOff>
    </xdr:from>
    <xdr:to>
      <xdr:col>4</xdr:col>
      <xdr:colOff>198744</xdr:colOff>
      <xdr:row>8</xdr:row>
      <xdr:rowOff>190190</xdr:rowOff>
    </xdr:to>
    <mc:AlternateContent xmlns:mc="http://schemas.openxmlformats.org/markup-compatibility/2006" xmlns:sle15="http://schemas.microsoft.com/office/drawing/2012/slicer">
      <mc:Choice Requires="sle15">
        <xdr:graphicFrame macro="">
          <xdr:nvGraphicFramePr>
            <xdr:cNvPr id="3" name="Año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Año 1"/>
            </a:graphicData>
          </a:graphic>
        </xdr:graphicFrame>
      </mc:Choice>
      <mc:Fallback xmlns="">
        <xdr:sp macro="" textlink="">
          <xdr:nvSpPr>
            <xdr:cNvPr id="0" name=""/>
            <xdr:cNvSpPr>
              <a:spLocks noTextEdit="1"/>
            </xdr:cNvSpPr>
          </xdr:nvSpPr>
          <xdr:spPr>
            <a:xfrm>
              <a:off x="68794" y="724957"/>
              <a:ext cx="1876200" cy="1613650"/>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256118</xdr:colOff>
      <xdr:row>1</xdr:row>
      <xdr:rowOff>58207</xdr:rowOff>
    </xdr:from>
    <xdr:to>
      <xdr:col>16</xdr:col>
      <xdr:colOff>560920</xdr:colOff>
      <xdr:row>8</xdr:row>
      <xdr:rowOff>198965</xdr:rowOff>
    </xdr:to>
    <mc:AlternateContent xmlns:mc="http://schemas.openxmlformats.org/markup-compatibility/2006" xmlns:sle15="http://schemas.microsoft.com/office/drawing/2012/slicer">
      <mc:Choice Requires="sle15">
        <xdr:graphicFrame macro="">
          <xdr:nvGraphicFramePr>
            <xdr:cNvPr id="4" name="Categoría">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5251451" y="724957"/>
              <a:ext cx="7480302" cy="162242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466725</xdr:colOff>
      <xdr:row>1</xdr:row>
      <xdr:rowOff>62442</xdr:rowOff>
    </xdr:from>
    <xdr:to>
      <xdr:col>7</xdr:col>
      <xdr:colOff>91425</xdr:colOff>
      <xdr:row>9</xdr:row>
      <xdr:rowOff>116414</xdr:rowOff>
    </xdr:to>
    <mc:AlternateContent xmlns:mc="http://schemas.openxmlformats.org/markup-compatibility/2006" xmlns:sle15="http://schemas.microsoft.com/office/drawing/2012/slicer">
      <mc:Choice Requires="sle15">
        <xdr:graphicFrame macro="">
          <xdr:nvGraphicFramePr>
            <xdr:cNvPr id="2" name="Mes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Mes 1"/>
            </a:graphicData>
          </a:graphic>
        </xdr:graphicFrame>
      </mc:Choice>
      <mc:Fallback xmlns="">
        <xdr:sp macro="" textlink="">
          <xdr:nvSpPr>
            <xdr:cNvPr id="0" name=""/>
            <xdr:cNvSpPr>
              <a:spLocks noTextEdit="1"/>
            </xdr:cNvSpPr>
          </xdr:nvSpPr>
          <xdr:spPr>
            <a:xfrm>
              <a:off x="1980142" y="729192"/>
              <a:ext cx="3170116" cy="149330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9524</xdr:colOff>
      <xdr:row>1</xdr:row>
      <xdr:rowOff>62443</xdr:rowOff>
    </xdr:from>
    <xdr:to>
      <xdr:col>3</xdr:col>
      <xdr:colOff>447449</xdr:colOff>
      <xdr:row>9</xdr:row>
      <xdr:rowOff>106535</xdr:rowOff>
    </xdr:to>
    <mc:AlternateContent xmlns:mc="http://schemas.openxmlformats.org/markup-compatibility/2006" xmlns:sle15="http://schemas.microsoft.com/office/drawing/2012/slicer">
      <mc:Choice Requires="sle15">
        <xdr:graphicFrame macro="">
          <xdr:nvGraphicFramePr>
            <xdr:cNvPr id="3" name="Añ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157691" y="729193"/>
              <a:ext cx="1803175" cy="148342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104775</xdr:colOff>
      <xdr:row>1</xdr:row>
      <xdr:rowOff>62443</xdr:rowOff>
    </xdr:from>
    <xdr:to>
      <xdr:col>14</xdr:col>
      <xdr:colOff>227862</xdr:colOff>
      <xdr:row>9</xdr:row>
      <xdr:rowOff>106535</xdr:rowOff>
    </xdr:to>
    <mc:AlternateContent xmlns:mc="http://schemas.openxmlformats.org/markup-compatibility/2006" xmlns:sle15="http://schemas.microsoft.com/office/drawing/2012/slicer">
      <mc:Choice Requires="sle15">
        <xdr:graphicFrame macro="">
          <xdr:nvGraphicFramePr>
            <xdr:cNvPr id="4" name="Categoría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163608" y="729193"/>
              <a:ext cx="5203087" cy="148342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5</xdr:row>
      <xdr:rowOff>6349</xdr:rowOff>
    </xdr:from>
    <xdr:to>
      <xdr:col>6</xdr:col>
      <xdr:colOff>147638</xdr:colOff>
      <xdr:row>17</xdr:row>
      <xdr:rowOff>179049</xdr:rowOff>
    </xdr:to>
    <xdr:graphicFrame macro="">
      <xdr:nvGraphicFramePr>
        <xdr:cNvPr id="10" name="Chart 9">
          <a:extLst>
            <a:ext uri="{FF2B5EF4-FFF2-40B4-BE49-F238E27FC236}">
              <a16:creationId xmlns:a16="http://schemas.microsoft.com/office/drawing/2014/main" id="{443BDA3A-4E14-4FAC-8CE4-89CAFA00E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18</xdr:row>
      <xdr:rowOff>46038</xdr:rowOff>
    </xdr:from>
    <xdr:to>
      <xdr:col>16</xdr:col>
      <xdr:colOff>20934</xdr:colOff>
      <xdr:row>30</xdr:row>
      <xdr:rowOff>65315</xdr:rowOff>
    </xdr:to>
    <xdr:graphicFrame macro="">
      <xdr:nvGraphicFramePr>
        <xdr:cNvPr id="12" name="Chart 11">
          <a:extLst>
            <a:ext uri="{FF2B5EF4-FFF2-40B4-BE49-F238E27FC236}">
              <a16:creationId xmlns:a16="http://schemas.microsoft.com/office/drawing/2014/main" id="{B81C066E-3F6E-4476-BC43-2CC3D2960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485775</xdr:colOff>
      <xdr:row>2</xdr:row>
      <xdr:rowOff>56334</xdr:rowOff>
    </xdr:from>
    <xdr:to>
      <xdr:col>3</xdr:col>
      <xdr:colOff>835477</xdr:colOff>
      <xdr:row>2</xdr:row>
      <xdr:rowOff>404691</xdr:rowOff>
    </xdr:to>
    <xdr:pic>
      <xdr:nvPicPr>
        <xdr:cNvPr id="20" name="Graphic 19" descr="Upward trend with solid fill">
          <a:extLst>
            <a:ext uri="{FF2B5EF4-FFF2-40B4-BE49-F238E27FC236}">
              <a16:creationId xmlns:a16="http://schemas.microsoft.com/office/drawing/2014/main" id="{234653ED-1F11-6A22-8644-A75D64721F2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38400" y="856434"/>
          <a:ext cx="349702" cy="348357"/>
        </a:xfrm>
        <a:prstGeom prst="rect">
          <a:avLst/>
        </a:prstGeom>
      </xdr:spPr>
    </xdr:pic>
    <xdr:clientData/>
  </xdr:twoCellAnchor>
  <xdr:twoCellAnchor>
    <xdr:from>
      <xdr:col>6</xdr:col>
      <xdr:colOff>171450</xdr:colOff>
      <xdr:row>5</xdr:row>
      <xdr:rowOff>6349</xdr:rowOff>
    </xdr:from>
    <xdr:to>
      <xdr:col>16</xdr:col>
      <xdr:colOff>20934</xdr:colOff>
      <xdr:row>17</xdr:row>
      <xdr:rowOff>171652</xdr:rowOff>
    </xdr:to>
    <xdr:graphicFrame macro="">
      <xdr:nvGraphicFramePr>
        <xdr:cNvPr id="22" name="Chart 21">
          <a:extLst>
            <a:ext uri="{FF2B5EF4-FFF2-40B4-BE49-F238E27FC236}">
              <a16:creationId xmlns:a16="http://schemas.microsoft.com/office/drawing/2014/main" id="{1529729F-18EC-423F-980F-AB45C28B5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438150</xdr:colOff>
      <xdr:row>1</xdr:row>
      <xdr:rowOff>123825</xdr:rowOff>
    </xdr:from>
    <xdr:to>
      <xdr:col>7</xdr:col>
      <xdr:colOff>838200</xdr:colOff>
      <xdr:row>2</xdr:row>
      <xdr:rowOff>390525</xdr:rowOff>
    </xdr:to>
    <xdr:pic>
      <xdr:nvPicPr>
        <xdr:cNvPr id="25" name="Graphic 24" descr="Piggy Bank with solid fill">
          <a:extLst>
            <a:ext uri="{FF2B5EF4-FFF2-40B4-BE49-F238E27FC236}">
              <a16:creationId xmlns:a16="http://schemas.microsoft.com/office/drawing/2014/main" id="{2914015E-9D2D-6495-3E2D-4573E144A3C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143500" y="790575"/>
          <a:ext cx="400050" cy="400050"/>
        </a:xfrm>
        <a:prstGeom prst="rect">
          <a:avLst/>
        </a:prstGeom>
      </xdr:spPr>
    </xdr:pic>
    <xdr:clientData/>
  </xdr:twoCellAnchor>
  <xdr:twoCellAnchor editAs="oneCell">
    <xdr:from>
      <xdr:col>15</xdr:col>
      <xdr:colOff>409575</xdr:colOff>
      <xdr:row>1</xdr:row>
      <xdr:rowOff>114301</xdr:rowOff>
    </xdr:from>
    <xdr:to>
      <xdr:col>15</xdr:col>
      <xdr:colOff>866774</xdr:colOff>
      <xdr:row>3</xdr:row>
      <xdr:rowOff>19050</xdr:rowOff>
    </xdr:to>
    <xdr:pic>
      <xdr:nvPicPr>
        <xdr:cNvPr id="28" name="Graphic 27" descr="Daily calendar with solid fill">
          <a:extLst>
            <a:ext uri="{FF2B5EF4-FFF2-40B4-BE49-F238E27FC236}">
              <a16:creationId xmlns:a16="http://schemas.microsoft.com/office/drawing/2014/main" id="{3BFC8288-35F2-F91F-6A92-C7282A4E5F2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134725" y="781051"/>
          <a:ext cx="457199" cy="457199"/>
        </a:xfrm>
        <a:prstGeom prst="rect">
          <a:avLst/>
        </a:prstGeom>
      </xdr:spPr>
    </xdr:pic>
    <xdr:clientData/>
  </xdr:twoCellAnchor>
  <xdr:twoCellAnchor editAs="oneCell">
    <xdr:from>
      <xdr:col>11</xdr:col>
      <xdr:colOff>361950</xdr:colOff>
      <xdr:row>1</xdr:row>
      <xdr:rowOff>76199</xdr:rowOff>
    </xdr:from>
    <xdr:to>
      <xdr:col>11</xdr:col>
      <xdr:colOff>873899</xdr:colOff>
      <xdr:row>3</xdr:row>
      <xdr:rowOff>35698</xdr:rowOff>
    </xdr:to>
    <xdr:pic>
      <xdr:nvPicPr>
        <xdr:cNvPr id="31" name="Graphic 30" descr="Daily calendar outline">
          <a:extLst>
            <a:ext uri="{FF2B5EF4-FFF2-40B4-BE49-F238E27FC236}">
              <a16:creationId xmlns:a16="http://schemas.microsoft.com/office/drawing/2014/main" id="{DEE43CD3-2F96-0AAD-E2E8-D10D16ECBBA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820025" y="742949"/>
          <a:ext cx="511949" cy="511949"/>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Month_Budget" xr10:uid="{00000000-0013-0000-FFFF-FFFF02000000}" sourceName="Month">
  <extLst>
    <x:ext xmlns:x15="http://schemas.microsoft.com/office/spreadsheetml/2010/11/main" uri="{2F2917AC-EB37-4324-AD4E-5DD8C200BD13}">
      <x15:tableSlicerCache tableId="4" column="2">
        <x15:extLst>
          <ext xmlns="http://schemas.openxmlformats.org/spreadsheetml/2006/main"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x15:extLst>
      </x15:tableSlicerCache>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Year_Budget" xr10:uid="{00000000-0013-0000-FFFF-FFFF03000000}" sourceName="Year">
  <extLst>
    <x:ext xmlns:x15="http://schemas.microsoft.com/office/spreadsheetml/2010/11/main" uri="{2F2917AC-EB37-4324-AD4E-5DD8C200BD13}">
      <x15:tableSlicerCache tableId="4" column="3">
        <x15:extLst>
          <ext xmlns="http://schemas.openxmlformats.org/spreadsheetml/2006/main" xmlns:xda="http://schemas.microsoft.com/office/spreadsheetml/2017/dynamicarray" uri="{bdbb8cdc-fa1e-496e-a857-3c3f30c029c3}">
            <xda:dynamicArrayProperties fDynamic="1" fCollapsed="0"/>
          </ext>
        </x15:extLst>
      </x15:tableSlicerCache>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Month_Actual" xr10:uid="{00000000-0013-0000-FFFF-FFFF04000000}" sourceName="Month">
  <extLst>
    <x:ext xmlns:x15="http://schemas.microsoft.com/office/spreadsheetml/2010/11/main" uri="{2F2917AC-EB37-4324-AD4E-5DD8C200BD13}">
      <x15:tableSlicerCache tableId="8" column="2">
        <x15:extLst>
          <ext xmlns="http://schemas.openxmlformats.org/spreadsheetml/2006/main" xmlns:xda="http://schemas.microsoft.com/office/spreadsheetml/2017/dynamicarray" uri="{bdbb8cdc-fa1e-496e-a857-3c3f30c029c3}">
            <xda:dynamicArrayProperties fDynamic="1" fCollapsed="0"/>
          </ext>
        </x15:extLst>
      </x15:tableSlicerCache>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Year_Actual" xr10:uid="{00000000-0013-0000-FFFF-FFFF05000000}" sourceName="Year">
  <extLst>
    <x:ext xmlns:x15="http://schemas.microsoft.com/office/spreadsheetml/2010/11/main" uri="{2F2917AC-EB37-4324-AD4E-5DD8C200BD13}">
      <x15:tableSlicerCache tableId="8" column="3">
        <x15:extLst>
          <ext xmlns="http://schemas.openxmlformats.org/spreadsheetml/2006/main" xmlns:xda="http://schemas.microsoft.com/office/spreadsheetml/2017/dynamicarray" uri="{bdbb8cdc-fa1e-496e-a857-3c3f30c029c3}">
            <xda:dynamicArrayProperties fDynamic="1" fCollapsed="0"/>
          </ext>
        </x15:extLst>
      </x15:tableSlicerCache>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Cat_Budget" xr10:uid="{00000000-0013-0000-FFFF-FFFF06000000}" sourceName="Category">
  <extLst>
    <x:ext xmlns:x15="http://schemas.microsoft.com/office/spreadsheetml/2010/11/main" uri="{2F2917AC-EB37-4324-AD4E-5DD8C200BD13}">
      <x15:tableSlicerCache tableId="8"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Cat_Actual" xr10:uid="{00000000-0013-0000-FFFF-FFFF07000000}" sourceName="Category">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2" xr10:uid="{00000000-0014-0000-FFFF-FFFF01000000}" cache="Month_Actual" caption="Month" columnCount="3" rowHeight="241300"/>
  <slicer name="Año 1" xr10:uid="{00000000-0014-0000-FFFF-FFFF02000000}" cache="Year_Actual" caption="Year" rowHeight="241300"/>
  <slicer name="Categoría" xr10:uid="{00000000-0014-0000-FFFF-FFFF03000000}" cache="Cat_Budget" caption="Category"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1" xr10:uid="{00000000-0014-0000-FFFF-FFFF06000000}" cache="Month_Budget" caption="Month" columnCount="3" rowHeight="241300"/>
  <slicer name="Año" xr10:uid="{00000000-0014-0000-FFFF-FFFF07000000}" cache="Year_Budget" caption="Year" rowHeight="241300"/>
  <slicer name="Categoría 1" xr10:uid="{00000000-0014-0000-FFFF-FFFF08000000}" cache="Cat_Actual" caption="Category"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ype" displayName="Type" ref="B3:B6" totalsRowShown="0" headerRowDxfId="89" dataDxfId="88">
  <sortState xmlns:xlrd2="http://schemas.microsoft.com/office/spreadsheetml/2017/richdata2" ref="B4:B6">
    <sortCondition ref="B3:B6"/>
  </sortState>
  <tableColumns count="1">
    <tableColumn id="1" xr3:uid="{00000000-0010-0000-0000-000001000000}" name="Type" dataDxfId="87"/>
  </tableColumns>
  <tableStyleInfo name="TableStyleLight9"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C000000}" name="Budget" displayName="Budget" ref="B11:H203" totalsRowShown="0" headerRowDxfId="24" dataDxfId="23">
  <autoFilter ref="B11:H203" xr:uid="{00000000-0009-0000-0100-000004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C00-000001000000}" name="Date" dataDxfId="22"/>
    <tableColumn id="2" xr3:uid="{00000000-0010-0000-0C00-000002000000}" name="Month" dataDxfId="21">
      <calculatedColumnFormula>+TEXT(Budget[[#This Row],[Date]],"[$-409]mmmm")</calculatedColumnFormula>
    </tableColumn>
    <tableColumn id="3" xr3:uid="{00000000-0010-0000-0C00-000003000000}" name="Year" dataDxfId="20">
      <calculatedColumnFormula>+YEAR(Budget[[#This Row],[Date]])</calculatedColumnFormula>
    </tableColumn>
    <tableColumn id="4" xr3:uid="{00000000-0010-0000-0C00-000004000000}" name="Type" dataDxfId="19"/>
    <tableColumn id="5" xr3:uid="{00000000-0010-0000-0C00-000005000000}" name="Category" dataDxfId="18"/>
    <tableColumn id="6" xr3:uid="{00000000-0010-0000-0C00-000006000000}" name="Description" dataDxfId="17"/>
    <tableColumn id="7" xr3:uid="{00000000-0010-0000-0C00-000007000000}" name="Amount" dataDxfId="16"/>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DBA3D0C-D613-471A-986B-33CA603EBC0C}" name="Mov_Month" displayName="Mov_Month" ref="B15:E27" totalsRowShown="0" headerRowDxfId="15" dataDxfId="14">
  <autoFilter ref="B15:E27" xr:uid="{9DBA3D0C-D613-471A-986B-33CA603EBC0C}"/>
  <tableColumns count="4">
    <tableColumn id="1" xr3:uid="{D45DFE5E-995C-45F1-A158-CBC54CE35A25}" name="Month" dataDxfId="13"/>
    <tableColumn id="2" xr3:uid="{9A65E28F-7E42-4781-A1AE-9305A9B3B747}" name="Incomes" dataDxfId="12"/>
    <tableColumn id="3" xr3:uid="{190EA751-E085-4F2F-A207-3B883292FE48}" name="Expenses" dataDxfId="11"/>
    <tableColumn id="4" xr3:uid="{D834F96E-9230-4E38-ABA9-CEB59463A526}" name="Savings" dataDxfId="10"/>
  </tableColumns>
  <tableStyleInfo name="Tracking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Income_Cat" displayName="Income_Cat" ref="D3:D7" headerRowDxfId="86" dataDxfId="85" totalsRowDxfId="84">
  <sortState xmlns:xlrd2="http://schemas.microsoft.com/office/spreadsheetml/2017/richdata2" ref="D4:D11">
    <sortCondition descending="1" ref="D4:D11"/>
  </sortState>
  <tableColumns count="1">
    <tableColumn id="1" xr3:uid="{00000000-0010-0000-0100-000001000000}" name="Income Cat." totalsRowFunction="count" dataDxfId="83" totalsRowDxfId="82"/>
  </tableColumns>
  <tableStyleInfo name="TableStyleLight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Expenses_Cat" displayName="Expenses_Cat" ref="F3:F12" headerRowDxfId="81" dataDxfId="80" totalsRowDxfId="79">
  <sortState xmlns:xlrd2="http://schemas.microsoft.com/office/spreadsheetml/2017/richdata2" ref="F4:F13">
    <sortCondition ref="F3:F13"/>
  </sortState>
  <tableColumns count="1">
    <tableColumn id="1" xr3:uid="{00000000-0010-0000-0200-000001000000}" name="Expenses Cat." totalsRowFunction="count" dataDxfId="78" totalsRowDxfId="77"/>
  </tableColumns>
  <tableStyleInfo name="TableStyleLight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nths" displayName="Months" ref="J3:J16" totalsRowShown="0" headerRowDxfId="76" dataDxfId="75">
  <tableColumns count="1">
    <tableColumn id="1" xr3:uid="{00000000-0010-0000-0300-000001000000}" name="Months" dataDxfId="74"/>
  </tableColumns>
  <tableStyleInfo name="TableStyleLight9"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Years" displayName="Years" ref="L3:L13" totalsRowShown="0" headerRowDxfId="73" dataDxfId="72">
  <tableColumns count="1">
    <tableColumn id="1" xr3:uid="{00000000-0010-0000-0400-000001000000}" name="Years" dataDxfId="71"/>
  </tableColumns>
  <tableStyleInfo name="TableStyleLight9"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Savings_Cat" displayName="Savings_Cat" ref="H3:H6" totalsRowShown="0" headerRowDxfId="70" dataDxfId="69">
  <sortState xmlns:xlrd2="http://schemas.microsoft.com/office/spreadsheetml/2017/richdata2" ref="H4:H5">
    <sortCondition ref="H3:H5"/>
  </sortState>
  <tableColumns count="1">
    <tableColumn id="1" xr3:uid="{00000000-0010-0000-0500-000001000000}" name="Savings Cat." dataDxfId="68"/>
  </tableColumns>
  <tableStyleInfo name="TableStyleLight9"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Accumulated" displayName="Accumulated" ref="B7:P23" totalsRowShown="0" headerRowDxfId="67" dataDxfId="66">
  <autoFilter ref="B7:P23"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Category" dataDxfId="65"/>
    <tableColumn id="2" xr3:uid="{00000000-0010-0000-0700-000002000000}" name="January" dataDxfId="64">
      <calculatedColumnFormula>+SUMIFS(Actual[Amount],Actual[Category],Calculations!$B8,Actual[Month],C$5,Actual[Year],Overview!$J$4)</calculatedColumnFormula>
    </tableColumn>
    <tableColumn id="3" xr3:uid="{00000000-0010-0000-0700-000003000000}" name="February" dataDxfId="63">
      <calculatedColumnFormula>+SUMIFS(Actual[Amount],Actual[Category],Calculations!$B8,Actual[Month],D$5,Actual[Year],Overview!$J$4)</calculatedColumnFormula>
    </tableColumn>
    <tableColumn id="4" xr3:uid="{00000000-0010-0000-0700-000004000000}" name="March" dataDxfId="62">
      <calculatedColumnFormula>+SUMIFS(Actual[Amount],Actual[Category],Calculations!$B8,Actual[Month],E$5,Actual[Year],Overview!$J$4)</calculatedColumnFormula>
    </tableColumn>
    <tableColumn id="5" xr3:uid="{00000000-0010-0000-0700-000005000000}" name="April" dataDxfId="61">
      <calculatedColumnFormula>+SUMIFS(Actual[Amount],Actual[Category],Calculations!$B8,Actual[Month],F$5,Actual[Year],Overview!$J$4)</calculatedColumnFormula>
    </tableColumn>
    <tableColumn id="6" xr3:uid="{00000000-0010-0000-0700-000006000000}" name="May" dataDxfId="60">
      <calculatedColumnFormula>+SUMIFS(Actual[Amount],Actual[Category],Calculations!$B8,Actual[Month],G$5,Actual[Year],Overview!$J$4)</calculatedColumnFormula>
    </tableColumn>
    <tableColumn id="7" xr3:uid="{00000000-0010-0000-0700-000007000000}" name="June" dataDxfId="59">
      <calculatedColumnFormula>+SUMIFS(Actual[Amount],Actual[Category],Calculations!$B8,Actual[Month],H$5,Actual[Year],Overview!$J$4)</calculatedColumnFormula>
    </tableColumn>
    <tableColumn id="8" xr3:uid="{00000000-0010-0000-0700-000008000000}" name="July" dataDxfId="58">
      <calculatedColumnFormula>+SUMIFS(Actual[Amount],Actual[Category],Calculations!$B8,Actual[Month],I$5,Actual[Year],Overview!$J$4)</calculatedColumnFormula>
    </tableColumn>
    <tableColumn id="9" xr3:uid="{00000000-0010-0000-0700-000009000000}" name="August" dataDxfId="57">
      <calculatedColumnFormula>+SUMIFS(Actual[Amount],Actual[Category],Calculations!$B8,Actual[Month],J$5,Actual[Year],Overview!$J$4)</calculatedColumnFormula>
    </tableColumn>
    <tableColumn id="10" xr3:uid="{00000000-0010-0000-0700-00000A000000}" name="September" dataDxfId="56">
      <calculatedColumnFormula>+SUMIFS(Actual[Amount],Actual[Category],Calculations!$B8,Actual[Month],K$5,Actual[Year],Overview!$J$4)</calculatedColumnFormula>
    </tableColumn>
    <tableColumn id="11" xr3:uid="{00000000-0010-0000-0700-00000B000000}" name="October" dataDxfId="55">
      <calculatedColumnFormula>+SUMIFS(Actual[Amount],Actual[Category],Calculations!$B8,Actual[Month],L$5,Actual[Year],Overview!$J$4)</calculatedColumnFormula>
    </tableColumn>
    <tableColumn id="12" xr3:uid="{00000000-0010-0000-0700-00000C000000}" name="November" dataDxfId="54">
      <calculatedColumnFormula>+SUMIFS(Actual[Amount],Actual[Category],Calculations!$B8,Actual[Month],M$5,Actual[Year],Overview!$J$4)</calculatedColumnFormula>
    </tableColumn>
    <tableColumn id="13" xr3:uid="{00000000-0010-0000-0700-00000D000000}" name="December" dataDxfId="53">
      <calculatedColumnFormula>+SUMIFS(Actual[Amount],Actual[Category],Calculations!$B8,Actual[Month],N$5,Actual[Year],Overview!$J$4)</calculatedColumnFormula>
    </tableColumn>
    <tableColumn id="14" xr3:uid="{00000000-0010-0000-0700-00000E000000}" name="Actual" dataDxfId="52">
      <calculatedColumnFormula>+INDEX($C$8:$N$23,MATCH($B8,$B$8:$B$23,0),MATCH($S$7,$C$4:$N$4,0))</calculatedColumnFormula>
    </tableColumn>
    <tableColumn id="15" xr3:uid="{00000000-0010-0000-0700-00000F000000}" name="Accumulated" dataDxfId="51">
      <calculatedColumnFormula>+SUMPRODUCT($C$3:$N$3,C8:N8)</calculatedColumnFormula>
    </tableColumn>
  </tableColumns>
  <tableStyleInfo name="TableStyleLight9"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otals_Accumulated" displayName="Totals_Accumulated" ref="B25:P29" totalsRowShown="0" headerRowDxfId="50" dataDxfId="49">
  <autoFilter ref="B25:P29"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Totals" dataDxfId="48"/>
    <tableColumn id="2" xr3:uid="{00000000-0010-0000-0800-000002000000}" name="January" dataDxfId="47"/>
    <tableColumn id="3" xr3:uid="{00000000-0010-0000-0800-000003000000}" name="February" dataDxfId="46"/>
    <tableColumn id="4" xr3:uid="{00000000-0010-0000-0800-000004000000}" name="March" dataDxfId="45"/>
    <tableColumn id="5" xr3:uid="{00000000-0010-0000-0800-000005000000}" name="April" dataDxfId="44"/>
    <tableColumn id="6" xr3:uid="{00000000-0010-0000-0800-000006000000}" name="May" dataDxfId="43"/>
    <tableColumn id="7" xr3:uid="{00000000-0010-0000-0800-000007000000}" name="June" dataDxfId="42"/>
    <tableColumn id="8" xr3:uid="{00000000-0010-0000-0800-000008000000}" name="July" dataDxfId="41"/>
    <tableColumn id="9" xr3:uid="{00000000-0010-0000-0800-000009000000}" name="August" dataDxfId="40"/>
    <tableColumn id="10" xr3:uid="{00000000-0010-0000-0800-00000A000000}" name="September" dataDxfId="39"/>
    <tableColumn id="11" xr3:uid="{00000000-0010-0000-0800-00000B000000}" name="October" dataDxfId="38"/>
    <tableColumn id="12" xr3:uid="{00000000-0010-0000-0800-00000C000000}" name="November" dataDxfId="37"/>
    <tableColumn id="13" xr3:uid="{00000000-0010-0000-0800-00000D000000}" name="December" dataDxfId="36"/>
    <tableColumn id="14" xr3:uid="{00000000-0010-0000-0800-00000E000000}" name="Actual" dataDxfId="35">
      <calculatedColumnFormula>+INDEX(Totals_Accumulated[[#All],[Totals]:[December]],MATCH(Totals_Accumulated[[#This Row],[Totals]],Totals_Accumulated[[#All],[Totals]],0),MATCH($S$7,$C$4:$N$4,0))</calculatedColumnFormula>
    </tableColumn>
    <tableColumn id="15" xr3:uid="{00000000-0010-0000-0800-00000F000000}" name="Accumulated" dataDxfId="34">
      <calculatedColumnFormula>+SUMPRODUCT(Totals_Accumulated[[#This Row],[January]:[December]],$C$3:$N$3)</calculatedColumnFormula>
    </tableColumn>
  </tableColumns>
  <tableStyleInfo name="TableStyleLight9"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Actual" displayName="Actual" ref="B10:H202" totalsRowShown="0" headerRowDxfId="33" dataDxfId="32">
  <autoFilter ref="B10:H202" xr:uid="{00000000-0009-0000-0100-000008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900-000001000000}" name="Date" dataDxfId="31"/>
    <tableColumn id="2" xr3:uid="{00000000-0010-0000-0900-000002000000}" name="Month" dataDxfId="30">
      <calculatedColumnFormula>+TEXT(Actual[[#This Row],[Date]],"[$-409]mmmm")</calculatedColumnFormula>
    </tableColumn>
    <tableColumn id="3" xr3:uid="{00000000-0010-0000-0900-000003000000}" name="Year" dataDxfId="29">
      <calculatedColumnFormula>YEAR(Actual[[#This Row],[Date]])</calculatedColumnFormula>
    </tableColumn>
    <tableColumn id="4" xr3:uid="{00000000-0010-0000-0900-000004000000}" name="Type" dataDxfId="28"/>
    <tableColumn id="5" xr3:uid="{00000000-0010-0000-0900-000005000000}" name="Category" dataDxfId="27"/>
    <tableColumn id="6" xr3:uid="{00000000-0010-0000-0900-000006000000}" name="Description" dataDxfId="26"/>
    <tableColumn id="7" xr3:uid="{00000000-0010-0000-0900-000007000000}" name="Amount" dataDxfId="25">
      <calculatedColumnFormula>+RANDBETWEEN(0,2500)</calculatedColumnFormula>
    </tableColumn>
  </tableColumns>
  <tableStyleInfo name="TableStyleLight8"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9.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0.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6"/>
  <sheetViews>
    <sheetView showGridLines="0" workbookViewId="0">
      <selection activeCell="N5" sqref="N5"/>
    </sheetView>
  </sheetViews>
  <sheetFormatPr defaultColWidth="11.42578125" defaultRowHeight="14.25" x14ac:dyDescent="0.25"/>
  <cols>
    <col min="1" max="1" width="1.140625" style="7" customWidth="1"/>
    <col min="2" max="2" width="16.85546875" style="7" bestFit="1" customWidth="1"/>
    <col min="3" max="3" width="1.140625" style="7" customWidth="1"/>
    <col min="4" max="4" width="13.28515625" style="7" bestFit="1" customWidth="1"/>
    <col min="5" max="5" width="1.140625" style="7" customWidth="1"/>
    <col min="6" max="6" width="14.140625" style="7" bestFit="1" customWidth="1"/>
    <col min="7" max="7" width="1.140625" style="7" customWidth="1"/>
    <col min="8" max="8" width="14.85546875" style="7" bestFit="1" customWidth="1"/>
    <col min="9" max="9" width="1.140625" style="7" customWidth="1"/>
    <col min="10" max="10" width="10.140625" style="7" bestFit="1" customWidth="1"/>
    <col min="11" max="11" width="1.140625" style="7" customWidth="1"/>
    <col min="12" max="12" width="5.7109375" style="7" bestFit="1" customWidth="1"/>
    <col min="13" max="13" width="1.140625" style="7" customWidth="1"/>
    <col min="14" max="16384" width="11.42578125" style="7"/>
  </cols>
  <sheetData>
    <row r="1" spans="2:12" s="5" customFormat="1" ht="52.5" x14ac:dyDescent="0.9">
      <c r="B1" s="4" t="s">
        <v>54</v>
      </c>
      <c r="C1" s="3"/>
      <c r="D1" s="3"/>
    </row>
    <row r="3" spans="2:12" s="6" customFormat="1" x14ac:dyDescent="0.25">
      <c r="B3" s="9" t="s">
        <v>8</v>
      </c>
      <c r="D3" s="9" t="s">
        <v>9</v>
      </c>
      <c r="F3" s="9" t="s">
        <v>10</v>
      </c>
      <c r="H3" s="9" t="s">
        <v>23</v>
      </c>
      <c r="J3" s="9" t="s">
        <v>36</v>
      </c>
      <c r="L3" s="9" t="s">
        <v>37</v>
      </c>
    </row>
    <row r="4" spans="2:12" x14ac:dyDescent="0.25">
      <c r="B4" s="6" t="s">
        <v>2</v>
      </c>
      <c r="C4" s="6"/>
      <c r="D4" s="6" t="s">
        <v>5</v>
      </c>
      <c r="E4" s="6"/>
      <c r="F4" s="6" t="s">
        <v>13</v>
      </c>
      <c r="G4" s="6"/>
      <c r="H4" s="6" t="s">
        <v>2</v>
      </c>
      <c r="I4" s="6"/>
      <c r="J4" s="6" t="s">
        <v>24</v>
      </c>
      <c r="K4" s="6"/>
      <c r="L4" s="6">
        <v>2025</v>
      </c>
    </row>
    <row r="5" spans="2:12" x14ac:dyDescent="0.25">
      <c r="B5" s="6" t="s">
        <v>3</v>
      </c>
      <c r="C5" s="6"/>
      <c r="D5" s="6" t="s">
        <v>20</v>
      </c>
      <c r="E5" s="6"/>
      <c r="F5" s="6" t="s">
        <v>11</v>
      </c>
      <c r="G5" s="6"/>
      <c r="H5" s="6" t="s">
        <v>21</v>
      </c>
      <c r="I5" s="6"/>
      <c r="J5" s="6" t="s">
        <v>25</v>
      </c>
      <c r="K5" s="6"/>
      <c r="L5" s="6">
        <v>2026</v>
      </c>
    </row>
    <row r="6" spans="2:12" x14ac:dyDescent="0.25">
      <c r="B6" s="6" t="s">
        <v>4</v>
      </c>
      <c r="C6" s="6"/>
      <c r="D6" s="6" t="s">
        <v>7</v>
      </c>
      <c r="E6" s="6"/>
      <c r="F6" s="6" t="s">
        <v>14</v>
      </c>
      <c r="G6" s="6"/>
      <c r="H6" s="6" t="s">
        <v>22</v>
      </c>
      <c r="I6" s="6"/>
      <c r="J6" s="6" t="s">
        <v>26</v>
      </c>
      <c r="K6" s="6"/>
      <c r="L6" s="6">
        <v>2027</v>
      </c>
    </row>
    <row r="7" spans="2:12" x14ac:dyDescent="0.25">
      <c r="B7" s="6"/>
      <c r="C7" s="6"/>
      <c r="D7" s="6" t="s">
        <v>6</v>
      </c>
      <c r="E7" s="6"/>
      <c r="F7" s="6" t="s">
        <v>12</v>
      </c>
      <c r="G7" s="6"/>
      <c r="H7" s="6"/>
      <c r="I7" s="6"/>
      <c r="J7" s="6" t="s">
        <v>27</v>
      </c>
      <c r="K7" s="6"/>
      <c r="L7" s="6">
        <v>2028</v>
      </c>
    </row>
    <row r="8" spans="2:12" x14ac:dyDescent="0.25">
      <c r="B8" s="6"/>
      <c r="C8" s="6"/>
      <c r="D8" s="6"/>
      <c r="E8" s="6"/>
      <c r="F8" s="6" t="s">
        <v>15</v>
      </c>
      <c r="G8" s="6"/>
      <c r="H8" s="6"/>
      <c r="I8" s="6"/>
      <c r="J8" s="6" t="s">
        <v>28</v>
      </c>
      <c r="K8" s="6"/>
      <c r="L8" s="6">
        <v>2029</v>
      </c>
    </row>
    <row r="9" spans="2:12" x14ac:dyDescent="0.25">
      <c r="B9" s="6"/>
      <c r="C9" s="6"/>
      <c r="D9" s="6"/>
      <c r="E9" s="6"/>
      <c r="F9" s="6" t="s">
        <v>16</v>
      </c>
      <c r="G9" s="6"/>
      <c r="H9" s="6"/>
      <c r="I9" s="6"/>
      <c r="J9" s="6" t="s">
        <v>29</v>
      </c>
      <c r="K9" s="6"/>
      <c r="L9" s="6">
        <v>2030</v>
      </c>
    </row>
    <row r="10" spans="2:12" x14ac:dyDescent="0.25">
      <c r="B10" s="6"/>
      <c r="C10" s="6"/>
      <c r="D10" s="6"/>
      <c r="E10" s="6"/>
      <c r="F10" s="6" t="s">
        <v>18</v>
      </c>
      <c r="G10" s="6"/>
      <c r="H10" s="6"/>
      <c r="I10" s="6"/>
      <c r="J10" s="6" t="s">
        <v>30</v>
      </c>
      <c r="K10" s="6"/>
      <c r="L10" s="6">
        <v>2031</v>
      </c>
    </row>
    <row r="11" spans="2:12" x14ac:dyDescent="0.25">
      <c r="B11" s="6"/>
      <c r="C11" s="6"/>
      <c r="D11" s="6"/>
      <c r="E11" s="6"/>
      <c r="F11" s="6" t="s">
        <v>19</v>
      </c>
      <c r="G11" s="6"/>
      <c r="H11" s="6"/>
      <c r="I11" s="6"/>
      <c r="J11" s="6" t="s">
        <v>31</v>
      </c>
      <c r="K11" s="6"/>
      <c r="L11" s="6">
        <v>2032</v>
      </c>
    </row>
    <row r="12" spans="2:12" x14ac:dyDescent="0.25">
      <c r="B12" s="6"/>
      <c r="C12" s="6"/>
      <c r="D12" s="6"/>
      <c r="E12" s="6"/>
      <c r="F12" s="6" t="s">
        <v>17</v>
      </c>
      <c r="G12" s="6"/>
      <c r="H12" s="6"/>
      <c r="I12" s="6"/>
      <c r="J12" s="6" t="s">
        <v>32</v>
      </c>
      <c r="K12" s="6"/>
      <c r="L12" s="6">
        <v>2033</v>
      </c>
    </row>
    <row r="13" spans="2:12" x14ac:dyDescent="0.25">
      <c r="B13" s="6"/>
      <c r="C13" s="6"/>
      <c r="D13" s="6"/>
      <c r="E13" s="6"/>
      <c r="F13" s="6"/>
      <c r="G13" s="6"/>
      <c r="H13" s="6"/>
      <c r="I13" s="6"/>
      <c r="J13" s="6" t="s">
        <v>33</v>
      </c>
      <c r="K13" s="6"/>
      <c r="L13" s="6">
        <v>2034</v>
      </c>
    </row>
    <row r="14" spans="2:12" x14ac:dyDescent="0.25">
      <c r="B14" s="6"/>
      <c r="C14" s="6"/>
      <c r="D14" s="6"/>
      <c r="E14" s="6"/>
      <c r="F14" s="6"/>
      <c r="G14" s="6"/>
      <c r="H14" s="6"/>
      <c r="I14" s="6"/>
      <c r="J14" s="6" t="s">
        <v>34</v>
      </c>
      <c r="K14" s="6"/>
      <c r="L14" s="6"/>
    </row>
    <row r="15" spans="2:12" x14ac:dyDescent="0.25">
      <c r="B15" s="6"/>
      <c r="C15" s="6"/>
      <c r="D15" s="6"/>
      <c r="E15" s="6"/>
      <c r="F15" s="6"/>
      <c r="G15" s="6"/>
      <c r="H15" s="6"/>
      <c r="I15" s="6"/>
      <c r="J15" s="6" t="s">
        <v>35</v>
      </c>
      <c r="K15" s="6"/>
      <c r="L15" s="6"/>
    </row>
    <row r="16" spans="2:12" x14ac:dyDescent="0.25">
      <c r="B16" s="6"/>
      <c r="C16" s="6"/>
      <c r="D16" s="6"/>
      <c r="E16" s="6"/>
      <c r="F16" s="6"/>
      <c r="G16" s="6"/>
      <c r="H16" s="6"/>
      <c r="I16" s="6"/>
      <c r="J16" s="6" t="s">
        <v>0</v>
      </c>
      <c r="K16" s="6"/>
      <c r="L16" s="6"/>
    </row>
  </sheetData>
  <phoneticPr fontId="1" type="noConversion"/>
  <pageMargins left="0.7" right="0.7" top="0.75" bottom="0.75" header="0.3" footer="0.3"/>
  <pageSetup paperSize="9" orientation="portrait" verticalDpi="599"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F07C2-E570-4E50-A287-8F692000BFF1}">
  <dimension ref="B1:L15"/>
  <sheetViews>
    <sheetView showGridLines="0" workbookViewId="0">
      <selection activeCell="B3" sqref="B3:B15"/>
    </sheetView>
  </sheetViews>
  <sheetFormatPr defaultColWidth="10.7109375" defaultRowHeight="16.5" x14ac:dyDescent="0.3"/>
  <cols>
    <col min="1" max="1" width="1" style="8" customWidth="1"/>
    <col min="2" max="16384" width="10.7109375" style="8"/>
  </cols>
  <sheetData>
    <row r="1" spans="2:12" s="5" customFormat="1" ht="52.5" x14ac:dyDescent="0.9">
      <c r="B1" s="4" t="s">
        <v>39</v>
      </c>
      <c r="C1" s="3"/>
      <c r="D1" s="3"/>
    </row>
    <row r="3" spans="2:12" s="7" customFormat="1" ht="14.25" x14ac:dyDescent="0.25">
      <c r="B3" s="10" t="s">
        <v>36</v>
      </c>
      <c r="C3" s="10">
        <v>2025</v>
      </c>
      <c r="D3" s="10">
        <v>2026</v>
      </c>
      <c r="E3" s="10">
        <v>2027</v>
      </c>
      <c r="F3" s="10">
        <v>2028</v>
      </c>
      <c r="G3" s="10">
        <v>2029</v>
      </c>
      <c r="H3" s="10">
        <v>2030</v>
      </c>
      <c r="I3" s="10">
        <v>2031</v>
      </c>
      <c r="J3" s="10">
        <v>2032</v>
      </c>
      <c r="K3" s="10">
        <v>2033</v>
      </c>
      <c r="L3" s="10">
        <v>2034</v>
      </c>
    </row>
    <row r="4" spans="2:12" s="7" customFormat="1" ht="14.25" x14ac:dyDescent="0.25">
      <c r="B4" s="10" t="s">
        <v>24</v>
      </c>
      <c r="C4" s="11" t="str">
        <f>TEXT(DATE(C$3,ROW()-3,1),"[$-409]mmm-yy")</f>
        <v>Jan-25</v>
      </c>
      <c r="D4" s="11" t="str">
        <f t="shared" ref="D4:L4" si="0">TEXT(DATE(D$3,ROW()-3,1),"[$-409]mmm-yy")</f>
        <v>Jan-26</v>
      </c>
      <c r="E4" s="11" t="str">
        <f t="shared" si="0"/>
        <v>Jan-27</v>
      </c>
      <c r="F4" s="11" t="str">
        <f t="shared" si="0"/>
        <v>Jan-28</v>
      </c>
      <c r="G4" s="11" t="str">
        <f t="shared" si="0"/>
        <v>Jan-29</v>
      </c>
      <c r="H4" s="11" t="str">
        <f t="shared" si="0"/>
        <v>Jan-30</v>
      </c>
      <c r="I4" s="11" t="str">
        <f t="shared" si="0"/>
        <v>Jan-31</v>
      </c>
      <c r="J4" s="11" t="str">
        <f t="shared" si="0"/>
        <v>Jan-32</v>
      </c>
      <c r="K4" s="11" t="str">
        <f t="shared" si="0"/>
        <v>Jan-33</v>
      </c>
      <c r="L4" s="12" t="str">
        <f t="shared" si="0"/>
        <v>Jan-34</v>
      </c>
    </row>
    <row r="5" spans="2:12" s="7" customFormat="1" ht="14.25" x14ac:dyDescent="0.25">
      <c r="B5" s="10" t="s">
        <v>25</v>
      </c>
      <c r="C5" s="11" t="str">
        <f t="shared" ref="C5:L15" si="1">TEXT(DATE(C$3,ROW()-3,1),"[$-409]mmm-yy")</f>
        <v>Feb-25</v>
      </c>
      <c r="D5" s="11" t="str">
        <f t="shared" si="1"/>
        <v>Feb-26</v>
      </c>
      <c r="E5" s="11" t="str">
        <f t="shared" si="1"/>
        <v>Feb-27</v>
      </c>
      <c r="F5" s="11" t="str">
        <f t="shared" si="1"/>
        <v>Feb-28</v>
      </c>
      <c r="G5" s="11" t="str">
        <f t="shared" si="1"/>
        <v>Feb-29</v>
      </c>
      <c r="H5" s="11" t="str">
        <f t="shared" si="1"/>
        <v>Feb-30</v>
      </c>
      <c r="I5" s="11" t="str">
        <f t="shared" si="1"/>
        <v>Feb-31</v>
      </c>
      <c r="J5" s="11" t="str">
        <f t="shared" si="1"/>
        <v>Feb-32</v>
      </c>
      <c r="K5" s="11" t="str">
        <f t="shared" si="1"/>
        <v>Feb-33</v>
      </c>
      <c r="L5" s="12" t="str">
        <f t="shared" si="1"/>
        <v>Feb-34</v>
      </c>
    </row>
    <row r="6" spans="2:12" s="7" customFormat="1" ht="14.25" x14ac:dyDescent="0.25">
      <c r="B6" s="10" t="s">
        <v>26</v>
      </c>
      <c r="C6" s="11" t="str">
        <f t="shared" si="1"/>
        <v>Mar-25</v>
      </c>
      <c r="D6" s="11" t="str">
        <f t="shared" si="1"/>
        <v>Mar-26</v>
      </c>
      <c r="E6" s="11" t="str">
        <f t="shared" si="1"/>
        <v>Mar-27</v>
      </c>
      <c r="F6" s="11" t="str">
        <f t="shared" si="1"/>
        <v>Mar-28</v>
      </c>
      <c r="G6" s="11" t="str">
        <f t="shared" si="1"/>
        <v>Mar-29</v>
      </c>
      <c r="H6" s="11" t="str">
        <f t="shared" si="1"/>
        <v>Mar-30</v>
      </c>
      <c r="I6" s="11" t="str">
        <f t="shared" si="1"/>
        <v>Mar-31</v>
      </c>
      <c r="J6" s="11" t="str">
        <f t="shared" si="1"/>
        <v>Mar-32</v>
      </c>
      <c r="K6" s="11" t="str">
        <f t="shared" si="1"/>
        <v>Mar-33</v>
      </c>
      <c r="L6" s="12" t="str">
        <f t="shared" si="1"/>
        <v>Mar-34</v>
      </c>
    </row>
    <row r="7" spans="2:12" s="7" customFormat="1" ht="14.25" x14ac:dyDescent="0.25">
      <c r="B7" s="10" t="s">
        <v>27</v>
      </c>
      <c r="C7" s="11" t="str">
        <f t="shared" si="1"/>
        <v>Apr-25</v>
      </c>
      <c r="D7" s="11" t="str">
        <f t="shared" si="1"/>
        <v>Apr-26</v>
      </c>
      <c r="E7" s="11" t="str">
        <f t="shared" si="1"/>
        <v>Apr-27</v>
      </c>
      <c r="F7" s="11" t="str">
        <f t="shared" si="1"/>
        <v>Apr-28</v>
      </c>
      <c r="G7" s="11" t="str">
        <f t="shared" si="1"/>
        <v>Apr-29</v>
      </c>
      <c r="H7" s="11" t="str">
        <f t="shared" si="1"/>
        <v>Apr-30</v>
      </c>
      <c r="I7" s="11" t="str">
        <f t="shared" si="1"/>
        <v>Apr-31</v>
      </c>
      <c r="J7" s="11" t="str">
        <f t="shared" si="1"/>
        <v>Apr-32</v>
      </c>
      <c r="K7" s="11" t="str">
        <f t="shared" si="1"/>
        <v>Apr-33</v>
      </c>
      <c r="L7" s="12" t="str">
        <f t="shared" si="1"/>
        <v>Apr-34</v>
      </c>
    </row>
    <row r="8" spans="2:12" s="7" customFormat="1" ht="14.25" x14ac:dyDescent="0.25">
      <c r="B8" s="10" t="s">
        <v>28</v>
      </c>
      <c r="C8" s="11" t="str">
        <f t="shared" si="1"/>
        <v>May-25</v>
      </c>
      <c r="D8" s="11" t="str">
        <f t="shared" si="1"/>
        <v>May-26</v>
      </c>
      <c r="E8" s="11" t="str">
        <f t="shared" si="1"/>
        <v>May-27</v>
      </c>
      <c r="F8" s="11" t="str">
        <f t="shared" si="1"/>
        <v>May-28</v>
      </c>
      <c r="G8" s="11" t="str">
        <f t="shared" si="1"/>
        <v>May-29</v>
      </c>
      <c r="H8" s="11" t="str">
        <f t="shared" si="1"/>
        <v>May-30</v>
      </c>
      <c r="I8" s="11" t="str">
        <f t="shared" si="1"/>
        <v>May-31</v>
      </c>
      <c r="J8" s="11" t="str">
        <f t="shared" si="1"/>
        <v>May-32</v>
      </c>
      <c r="K8" s="11" t="str">
        <f t="shared" si="1"/>
        <v>May-33</v>
      </c>
      <c r="L8" s="12" t="str">
        <f t="shared" si="1"/>
        <v>May-34</v>
      </c>
    </row>
    <row r="9" spans="2:12" s="7" customFormat="1" ht="14.25" x14ac:dyDescent="0.25">
      <c r="B9" s="10" t="s">
        <v>29</v>
      </c>
      <c r="C9" s="11" t="str">
        <f t="shared" si="1"/>
        <v>Jun-25</v>
      </c>
      <c r="D9" s="11" t="str">
        <f t="shared" si="1"/>
        <v>Jun-26</v>
      </c>
      <c r="E9" s="11" t="str">
        <f t="shared" si="1"/>
        <v>Jun-27</v>
      </c>
      <c r="F9" s="11" t="str">
        <f t="shared" si="1"/>
        <v>Jun-28</v>
      </c>
      <c r="G9" s="11" t="str">
        <f t="shared" si="1"/>
        <v>Jun-29</v>
      </c>
      <c r="H9" s="11" t="str">
        <f t="shared" si="1"/>
        <v>Jun-30</v>
      </c>
      <c r="I9" s="11" t="str">
        <f t="shared" si="1"/>
        <v>Jun-31</v>
      </c>
      <c r="J9" s="11" t="str">
        <f t="shared" si="1"/>
        <v>Jun-32</v>
      </c>
      <c r="K9" s="11" t="str">
        <f t="shared" si="1"/>
        <v>Jun-33</v>
      </c>
      <c r="L9" s="12" t="str">
        <f t="shared" si="1"/>
        <v>Jun-34</v>
      </c>
    </row>
    <row r="10" spans="2:12" s="7" customFormat="1" ht="14.25" x14ac:dyDescent="0.25">
      <c r="B10" s="10" t="s">
        <v>30</v>
      </c>
      <c r="C10" s="11" t="str">
        <f t="shared" si="1"/>
        <v>Jul-25</v>
      </c>
      <c r="D10" s="11" t="str">
        <f t="shared" si="1"/>
        <v>Jul-26</v>
      </c>
      <c r="E10" s="11" t="str">
        <f t="shared" si="1"/>
        <v>Jul-27</v>
      </c>
      <c r="F10" s="11" t="str">
        <f t="shared" si="1"/>
        <v>Jul-28</v>
      </c>
      <c r="G10" s="11" t="str">
        <f t="shared" si="1"/>
        <v>Jul-29</v>
      </c>
      <c r="H10" s="11" t="str">
        <f t="shared" si="1"/>
        <v>Jul-30</v>
      </c>
      <c r="I10" s="11" t="str">
        <f t="shared" si="1"/>
        <v>Jul-31</v>
      </c>
      <c r="J10" s="11" t="str">
        <f t="shared" si="1"/>
        <v>Jul-32</v>
      </c>
      <c r="K10" s="11" t="str">
        <f t="shared" si="1"/>
        <v>Jul-33</v>
      </c>
      <c r="L10" s="12" t="str">
        <f t="shared" si="1"/>
        <v>Jul-34</v>
      </c>
    </row>
    <row r="11" spans="2:12" s="7" customFormat="1" ht="14.25" x14ac:dyDescent="0.25">
      <c r="B11" s="10" t="s">
        <v>31</v>
      </c>
      <c r="C11" s="11" t="str">
        <f t="shared" si="1"/>
        <v>Aug-25</v>
      </c>
      <c r="D11" s="11" t="str">
        <f t="shared" si="1"/>
        <v>Aug-26</v>
      </c>
      <c r="E11" s="11" t="str">
        <f t="shared" si="1"/>
        <v>Aug-27</v>
      </c>
      <c r="F11" s="11" t="str">
        <f t="shared" si="1"/>
        <v>Aug-28</v>
      </c>
      <c r="G11" s="11" t="str">
        <f t="shared" si="1"/>
        <v>Aug-29</v>
      </c>
      <c r="H11" s="11" t="str">
        <f t="shared" si="1"/>
        <v>Aug-30</v>
      </c>
      <c r="I11" s="11" t="str">
        <f t="shared" si="1"/>
        <v>Aug-31</v>
      </c>
      <c r="J11" s="11" t="str">
        <f t="shared" si="1"/>
        <v>Aug-32</v>
      </c>
      <c r="K11" s="11" t="str">
        <f t="shared" si="1"/>
        <v>Aug-33</v>
      </c>
      <c r="L11" s="12" t="str">
        <f t="shared" si="1"/>
        <v>Aug-34</v>
      </c>
    </row>
    <row r="12" spans="2:12" s="7" customFormat="1" ht="14.25" x14ac:dyDescent="0.25">
      <c r="B12" s="10" t="s">
        <v>32</v>
      </c>
      <c r="C12" s="11" t="str">
        <f t="shared" si="1"/>
        <v>Sep-25</v>
      </c>
      <c r="D12" s="11" t="str">
        <f t="shared" si="1"/>
        <v>Sep-26</v>
      </c>
      <c r="E12" s="11" t="str">
        <f t="shared" si="1"/>
        <v>Sep-27</v>
      </c>
      <c r="F12" s="11" t="str">
        <f t="shared" si="1"/>
        <v>Sep-28</v>
      </c>
      <c r="G12" s="11" t="str">
        <f t="shared" si="1"/>
        <v>Sep-29</v>
      </c>
      <c r="H12" s="11" t="str">
        <f t="shared" si="1"/>
        <v>Sep-30</v>
      </c>
      <c r="I12" s="11" t="str">
        <f t="shared" si="1"/>
        <v>Sep-31</v>
      </c>
      <c r="J12" s="11" t="str">
        <f t="shared" si="1"/>
        <v>Sep-32</v>
      </c>
      <c r="K12" s="11" t="str">
        <f t="shared" si="1"/>
        <v>Sep-33</v>
      </c>
      <c r="L12" s="12" t="str">
        <f t="shared" si="1"/>
        <v>Sep-34</v>
      </c>
    </row>
    <row r="13" spans="2:12" s="7" customFormat="1" ht="14.25" x14ac:dyDescent="0.25">
      <c r="B13" s="10" t="s">
        <v>33</v>
      </c>
      <c r="C13" s="11" t="str">
        <f t="shared" si="1"/>
        <v>Oct-25</v>
      </c>
      <c r="D13" s="11" t="str">
        <f t="shared" si="1"/>
        <v>Oct-26</v>
      </c>
      <c r="E13" s="11" t="str">
        <f t="shared" si="1"/>
        <v>Oct-27</v>
      </c>
      <c r="F13" s="11" t="str">
        <f t="shared" si="1"/>
        <v>Oct-28</v>
      </c>
      <c r="G13" s="11" t="str">
        <f t="shared" si="1"/>
        <v>Oct-29</v>
      </c>
      <c r="H13" s="11" t="str">
        <f t="shared" si="1"/>
        <v>Oct-30</v>
      </c>
      <c r="I13" s="11" t="str">
        <f t="shared" si="1"/>
        <v>Oct-31</v>
      </c>
      <c r="J13" s="11" t="str">
        <f t="shared" si="1"/>
        <v>Oct-32</v>
      </c>
      <c r="K13" s="11" t="str">
        <f t="shared" si="1"/>
        <v>Oct-33</v>
      </c>
      <c r="L13" s="12" t="str">
        <f t="shared" si="1"/>
        <v>Oct-34</v>
      </c>
    </row>
    <row r="14" spans="2:12" s="7" customFormat="1" ht="14.25" x14ac:dyDescent="0.25">
      <c r="B14" s="10" t="s">
        <v>34</v>
      </c>
      <c r="C14" s="11" t="str">
        <f t="shared" si="1"/>
        <v>Nov-25</v>
      </c>
      <c r="D14" s="11" t="str">
        <f t="shared" si="1"/>
        <v>Nov-26</v>
      </c>
      <c r="E14" s="11" t="str">
        <f t="shared" si="1"/>
        <v>Nov-27</v>
      </c>
      <c r="F14" s="11" t="str">
        <f t="shared" si="1"/>
        <v>Nov-28</v>
      </c>
      <c r="G14" s="11" t="str">
        <f t="shared" si="1"/>
        <v>Nov-29</v>
      </c>
      <c r="H14" s="11" t="str">
        <f t="shared" si="1"/>
        <v>Nov-30</v>
      </c>
      <c r="I14" s="11" t="str">
        <f t="shared" si="1"/>
        <v>Nov-31</v>
      </c>
      <c r="J14" s="11" t="str">
        <f t="shared" si="1"/>
        <v>Nov-32</v>
      </c>
      <c r="K14" s="11" t="str">
        <f t="shared" si="1"/>
        <v>Nov-33</v>
      </c>
      <c r="L14" s="12" t="str">
        <f t="shared" si="1"/>
        <v>Nov-34</v>
      </c>
    </row>
    <row r="15" spans="2:12" s="7" customFormat="1" ht="14.25" x14ac:dyDescent="0.25">
      <c r="B15" s="10" t="s">
        <v>35</v>
      </c>
      <c r="C15" s="13" t="str">
        <f t="shared" si="1"/>
        <v>Dec-25</v>
      </c>
      <c r="D15" s="13" t="str">
        <f t="shared" si="1"/>
        <v>Dec-26</v>
      </c>
      <c r="E15" s="13" t="str">
        <f t="shared" si="1"/>
        <v>Dec-27</v>
      </c>
      <c r="F15" s="13" t="str">
        <f t="shared" si="1"/>
        <v>Dec-28</v>
      </c>
      <c r="G15" s="13" t="str">
        <f t="shared" si="1"/>
        <v>Dec-29</v>
      </c>
      <c r="H15" s="13" t="str">
        <f t="shared" si="1"/>
        <v>Dec-30</v>
      </c>
      <c r="I15" s="13" t="str">
        <f t="shared" si="1"/>
        <v>Dec-31</v>
      </c>
      <c r="J15" s="13" t="str">
        <f t="shared" si="1"/>
        <v>Dec-32</v>
      </c>
      <c r="K15" s="13" t="str">
        <f t="shared" si="1"/>
        <v>Dec-33</v>
      </c>
      <c r="L15" s="14" t="str">
        <f t="shared" si="1"/>
        <v>Dec-34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29"/>
  <sheetViews>
    <sheetView showGridLines="0" topLeftCell="A7" zoomScale="85" zoomScaleNormal="85" workbookViewId="0">
      <selection activeCell="C26" sqref="C26"/>
    </sheetView>
  </sheetViews>
  <sheetFormatPr defaultColWidth="10.7109375" defaultRowHeight="16.5" x14ac:dyDescent="0.3"/>
  <cols>
    <col min="1" max="1" width="1.140625" style="8" customWidth="1"/>
    <col min="2" max="2" width="15.140625" style="8" bestFit="1" customWidth="1"/>
    <col min="3" max="3" width="11.85546875" style="8" bestFit="1" customWidth="1"/>
    <col min="4" max="7" width="11" style="8" bestFit="1" customWidth="1"/>
    <col min="8" max="10" width="10.7109375" style="8" bestFit="1" customWidth="1"/>
    <col min="11" max="11" width="11.140625" style="8" bestFit="1" customWidth="1"/>
    <col min="12" max="12" width="10.7109375" style="8" bestFit="1" customWidth="1"/>
    <col min="13" max="13" width="11.85546875" style="8" bestFit="1" customWidth="1"/>
    <col min="14" max="14" width="10.7109375" style="8" bestFit="1" customWidth="1"/>
    <col min="15" max="15" width="11" style="8" bestFit="1" customWidth="1"/>
    <col min="16" max="16" width="12.7109375" style="8" bestFit="1" customWidth="1"/>
    <col min="17" max="17" width="1.28515625" style="8" customWidth="1"/>
    <col min="18" max="18" width="8" style="8" bestFit="1" customWidth="1"/>
    <col min="19" max="19" width="7.140625" style="8" bestFit="1" customWidth="1"/>
    <col min="20" max="16384" width="10.7109375" style="8"/>
  </cols>
  <sheetData>
    <row r="1" spans="2:19" s="5" customFormat="1" ht="52.5" x14ac:dyDescent="0.9">
      <c r="B1" s="4" t="s">
        <v>47</v>
      </c>
      <c r="C1" s="3"/>
      <c r="D1" s="3"/>
    </row>
    <row r="3" spans="2:19" hidden="1" x14ac:dyDescent="0.3">
      <c r="C3" s="8">
        <f t="shared" ref="C3:N3" si="0">+IF(MONTH($S$7)&lt;C$6,0,1)</f>
        <v>1</v>
      </c>
      <c r="D3" s="8">
        <f t="shared" si="0"/>
        <v>1</v>
      </c>
      <c r="E3" s="8">
        <f t="shared" si="0"/>
        <v>1</v>
      </c>
      <c r="F3" s="8">
        <f t="shared" si="0"/>
        <v>1</v>
      </c>
      <c r="G3" s="8">
        <f t="shared" si="0"/>
        <v>1</v>
      </c>
      <c r="H3" s="8">
        <f t="shared" si="0"/>
        <v>1</v>
      </c>
      <c r="I3" s="8">
        <f t="shared" si="0"/>
        <v>0</v>
      </c>
      <c r="J3" s="8">
        <f t="shared" si="0"/>
        <v>0</v>
      </c>
      <c r="K3" s="8">
        <f t="shared" si="0"/>
        <v>0</v>
      </c>
      <c r="L3" s="8">
        <f t="shared" si="0"/>
        <v>0</v>
      </c>
      <c r="M3" s="8">
        <f t="shared" si="0"/>
        <v>0</v>
      </c>
      <c r="N3" s="8">
        <f t="shared" si="0"/>
        <v>0</v>
      </c>
    </row>
    <row r="4" spans="2:19" hidden="1" x14ac:dyDescent="0.3">
      <c r="C4" s="17" t="str">
        <f>+TEXT(DATE(Overview!$J$4,1,1),"[$-409]mmm-yy")</f>
        <v>Jan-25</v>
      </c>
      <c r="D4" s="17" t="str">
        <f>TEXT(DATE(Overview!$J$4,2,1),"[$-409]mmm-yy")</f>
        <v>Feb-25</v>
      </c>
      <c r="E4" s="17" t="str">
        <f>TEXT(DATE(Overview!$J$4,3,1),"[$-409]mmm-yy")</f>
        <v>Mar-25</v>
      </c>
      <c r="F4" s="17" t="str">
        <f>TEXT(DATE(Overview!$J$4,4,1),"[$-409]mmm-yy")</f>
        <v>Apr-25</v>
      </c>
      <c r="G4" s="17" t="str">
        <f>TEXT(DATE(Overview!$J$4,5,1),"[$-409]mmm-yy")</f>
        <v>May-25</v>
      </c>
      <c r="H4" s="17" t="str">
        <f>TEXT(DATE(Overview!$J$4,6,1),"[$-409]mmm-yy")</f>
        <v>Jun-25</v>
      </c>
      <c r="I4" s="17" t="str">
        <f>TEXT(DATE(Overview!$J$4,7,1),"[$-409]mmm-yy")</f>
        <v>Jul-25</v>
      </c>
      <c r="J4" s="17" t="str">
        <f>TEXT(DATE(Overview!$J$4,8,1),"[$-409]mmm-yy")</f>
        <v>Aug-25</v>
      </c>
      <c r="K4" s="17" t="str">
        <f>TEXT(DATE(Overview!$J$4,9,1),"[$-409]mmm-yy")</f>
        <v>Sep-25</v>
      </c>
      <c r="L4" s="17" t="str">
        <f>TEXT(DATE(Overview!$J$4,10,1),"[$-409]mmm-yy")</f>
        <v>Oct-25</v>
      </c>
      <c r="M4" s="17" t="str">
        <f>TEXT(DATE(Overview!$J$4,11,1),"[$-409]mmm-yy")</f>
        <v>Nov-25</v>
      </c>
      <c r="N4" s="17" t="str">
        <f>TEXT(DATE(Overview!$J$4,12,1),"[$-409]mmm-yy")</f>
        <v>Dec-25</v>
      </c>
    </row>
    <row r="5" spans="2:19" hidden="1" x14ac:dyDescent="0.3">
      <c r="C5" s="8" t="s">
        <v>24</v>
      </c>
      <c r="D5" s="8" t="s">
        <v>25</v>
      </c>
      <c r="E5" s="8" t="s">
        <v>26</v>
      </c>
      <c r="F5" s="8" t="s">
        <v>27</v>
      </c>
      <c r="G5" s="8" t="s">
        <v>28</v>
      </c>
      <c r="H5" s="8" t="s">
        <v>29</v>
      </c>
      <c r="I5" s="8" t="s">
        <v>30</v>
      </c>
      <c r="J5" s="8" t="s">
        <v>31</v>
      </c>
      <c r="K5" s="8" t="s">
        <v>32</v>
      </c>
      <c r="L5" s="8" t="s">
        <v>33</v>
      </c>
      <c r="M5" s="8" t="s">
        <v>34</v>
      </c>
      <c r="N5" s="8" t="s">
        <v>35</v>
      </c>
    </row>
    <row r="6" spans="2:19" hidden="1" x14ac:dyDescent="0.3">
      <c r="C6" s="8">
        <v>1</v>
      </c>
      <c r="D6" s="18">
        <v>2</v>
      </c>
      <c r="E6" s="18">
        <v>3</v>
      </c>
      <c r="F6" s="8">
        <v>4</v>
      </c>
      <c r="G6" s="18">
        <v>5</v>
      </c>
      <c r="H6" s="18">
        <v>6</v>
      </c>
      <c r="I6" s="8">
        <v>7</v>
      </c>
      <c r="J6" s="18">
        <v>8</v>
      </c>
      <c r="K6" s="18">
        <v>9</v>
      </c>
      <c r="L6" s="8">
        <v>10</v>
      </c>
      <c r="M6" s="18">
        <v>11</v>
      </c>
      <c r="N6" s="18">
        <v>12</v>
      </c>
      <c r="O6" s="7"/>
      <c r="P6" s="7"/>
    </row>
    <row r="7" spans="2:19" s="19" customFormat="1" x14ac:dyDescent="0.3">
      <c r="B7" s="16" t="s">
        <v>42</v>
      </c>
      <c r="C7" s="16" t="s">
        <v>24</v>
      </c>
      <c r="D7" s="16" t="s">
        <v>25</v>
      </c>
      <c r="E7" s="16" t="s">
        <v>26</v>
      </c>
      <c r="F7" s="16" t="s">
        <v>27</v>
      </c>
      <c r="G7" s="16" t="s">
        <v>28</v>
      </c>
      <c r="H7" s="16" t="s">
        <v>29</v>
      </c>
      <c r="I7" s="16" t="s">
        <v>30</v>
      </c>
      <c r="J7" s="16" t="s">
        <v>31</v>
      </c>
      <c r="K7" s="16" t="s">
        <v>32</v>
      </c>
      <c r="L7" s="16" t="s">
        <v>33</v>
      </c>
      <c r="M7" s="16" t="s">
        <v>34</v>
      </c>
      <c r="N7" s="16" t="s">
        <v>35</v>
      </c>
      <c r="O7" s="16" t="s">
        <v>1</v>
      </c>
      <c r="P7" s="16" t="s">
        <v>40</v>
      </c>
      <c r="R7" s="20" t="s">
        <v>38</v>
      </c>
      <c r="S7" s="21" t="str">
        <f>+INDEX(Calendar!C4:L15,MATCH(Overview!$N$4,Calendar!$B$4:$B$15,0),MATCH(Overview!$J$4,Calendar!$C$3:$L$3,0))</f>
        <v>Jun-25</v>
      </c>
    </row>
    <row r="8" spans="2:19" x14ac:dyDescent="0.3">
      <c r="B8" s="6" t="s">
        <v>5</v>
      </c>
      <c r="C8" s="22">
        <f ca="1">+SUMIFS(Actual[Amount],Actual[Category],Calculations!$B8,Actual[Month],C$5,Actual[Year],Overview!$J$4)</f>
        <v>1102</v>
      </c>
      <c r="D8" s="22">
        <f ca="1">+SUMIFS(Actual[Amount],Actual[Category],Calculations!$B8,Actual[Month],D$5,Actual[Year],Overview!$J$4)</f>
        <v>432</v>
      </c>
      <c r="E8" s="22">
        <f ca="1">+SUMIFS(Actual[Amount],Actual[Category],Calculations!$B8,Actual[Month],E$5,Actual[Year],Overview!$J$4)</f>
        <v>2117</v>
      </c>
      <c r="F8" s="22">
        <f ca="1">+SUMIFS(Actual[Amount],Actual[Category],Calculations!$B8,Actual[Month],F$5,Actual[Year],Overview!$J$4)</f>
        <v>842</v>
      </c>
      <c r="G8" s="22">
        <f ca="1">+SUMIFS(Actual[Amount],Actual[Category],Calculations!$B8,Actual[Month],G$5,Actual[Year],Overview!$J$4)</f>
        <v>151</v>
      </c>
      <c r="H8" s="22">
        <f ca="1">+SUMIFS(Actual[Amount],Actual[Category],Calculations!$B8,Actual[Month],H$5,Actual[Year],Overview!$J$4)</f>
        <v>2408</v>
      </c>
      <c r="I8" s="22">
        <f ca="1">+SUMIFS(Actual[Amount],Actual[Category],Calculations!$B8,Actual[Month],I$5,Actual[Year],Overview!$J$4)</f>
        <v>1119</v>
      </c>
      <c r="J8" s="22">
        <f ca="1">+SUMIFS(Actual[Amount],Actual[Category],Calculations!$B8,Actual[Month],J$5,Actual[Year],Overview!$J$4)</f>
        <v>170</v>
      </c>
      <c r="K8" s="22">
        <f ca="1">+SUMIFS(Actual[Amount],Actual[Category],Calculations!$B8,Actual[Month],K$5,Actual[Year],Overview!$J$4)</f>
        <v>1491</v>
      </c>
      <c r="L8" s="22">
        <f ca="1">+SUMIFS(Actual[Amount],Actual[Category],Calculations!$B8,Actual[Month],L$5,Actual[Year],Overview!$J$4)</f>
        <v>1700</v>
      </c>
      <c r="M8" s="22">
        <f ca="1">+SUMIFS(Actual[Amount],Actual[Category],Calculations!$B8,Actual[Month],M$5,Actual[Year],Overview!$J$4)</f>
        <v>2471</v>
      </c>
      <c r="N8" s="22">
        <f ca="1">+SUMIFS(Actual[Amount],Actual[Category],Calculations!$B8,Actual[Month],N$5,Actual[Year],Overview!$J$4)</f>
        <v>357</v>
      </c>
      <c r="O8" s="22">
        <f t="shared" ref="O8:O23" ca="1" si="1">+INDEX($C$8:$N$23,MATCH($B8,$B$8:$B$23,0),MATCH($S$7,$C$4:$N$4,0))</f>
        <v>2408</v>
      </c>
      <c r="P8" s="22">
        <f t="shared" ref="P8:P23" ca="1" si="2">+SUMPRODUCT($C$3:$N$3,C8:N8)</f>
        <v>7052</v>
      </c>
    </row>
    <row r="9" spans="2:19" x14ac:dyDescent="0.3">
      <c r="B9" s="6" t="s">
        <v>20</v>
      </c>
      <c r="C9" s="22">
        <f ca="1">+SUMIFS(Actual[Amount],Actual[Category],Calculations!$B9,Actual[Month],C$5,Actual[Year],Overview!$J$4)</f>
        <v>1421</v>
      </c>
      <c r="D9" s="22">
        <f ca="1">+SUMIFS(Actual[Amount],Actual[Category],Calculations!$B9,Actual[Month],D$5,Actual[Year],Overview!$J$4)</f>
        <v>1974</v>
      </c>
      <c r="E9" s="22">
        <f ca="1">+SUMIFS(Actual[Amount],Actual[Category],Calculations!$B9,Actual[Month],E$5,Actual[Year],Overview!$J$4)</f>
        <v>1624</v>
      </c>
      <c r="F9" s="22">
        <f ca="1">+SUMIFS(Actual[Amount],Actual[Category],Calculations!$B9,Actual[Month],F$5,Actual[Year],Overview!$J$4)</f>
        <v>289</v>
      </c>
      <c r="G9" s="22">
        <f ca="1">+SUMIFS(Actual[Amount],Actual[Category],Calculations!$B9,Actual[Month],G$5,Actual[Year],Overview!$J$4)</f>
        <v>217</v>
      </c>
      <c r="H9" s="22">
        <f ca="1">+SUMIFS(Actual[Amount],Actual[Category],Calculations!$B9,Actual[Month],H$5,Actual[Year],Overview!$J$4)</f>
        <v>737</v>
      </c>
      <c r="I9" s="22">
        <f ca="1">+SUMIFS(Actual[Amount],Actual[Category],Calculations!$B9,Actual[Month],I$5,Actual[Year],Overview!$J$4)</f>
        <v>1857</v>
      </c>
      <c r="J9" s="22">
        <f ca="1">+SUMIFS(Actual[Amount],Actual[Category],Calculations!$B9,Actual[Month],J$5,Actual[Year],Overview!$J$4)</f>
        <v>1834</v>
      </c>
      <c r="K9" s="22">
        <f ca="1">+SUMIFS(Actual[Amount],Actual[Category],Calculations!$B9,Actual[Month],K$5,Actual[Year],Overview!$J$4)</f>
        <v>192</v>
      </c>
      <c r="L9" s="22">
        <f ca="1">+SUMIFS(Actual[Amount],Actual[Category],Calculations!$B9,Actual[Month],L$5,Actual[Year],Overview!$J$4)</f>
        <v>2060</v>
      </c>
      <c r="M9" s="22">
        <f ca="1">+SUMIFS(Actual[Amount],Actual[Category],Calculations!$B9,Actual[Month],M$5,Actual[Year],Overview!$J$4)</f>
        <v>1347</v>
      </c>
      <c r="N9" s="22">
        <f ca="1">+SUMIFS(Actual[Amount],Actual[Category],Calculations!$B9,Actual[Month],N$5,Actual[Year],Overview!$J$4)</f>
        <v>56</v>
      </c>
      <c r="O9" s="22">
        <f t="shared" ca="1" si="1"/>
        <v>737</v>
      </c>
      <c r="P9" s="22">
        <f t="shared" ca="1" si="2"/>
        <v>6262</v>
      </c>
    </row>
    <row r="10" spans="2:19" x14ac:dyDescent="0.3">
      <c r="B10" s="6" t="s">
        <v>7</v>
      </c>
      <c r="C10" s="22">
        <f ca="1">+SUMIFS(Actual[Amount],Actual[Category],Calculations!$B10,Actual[Month],C$5,Actual[Year],Overview!$J$4)</f>
        <v>288</v>
      </c>
      <c r="D10" s="22">
        <f ca="1">+SUMIFS(Actual[Amount],Actual[Category],Calculations!$B10,Actual[Month],D$5,Actual[Year],Overview!$J$4)</f>
        <v>1817</v>
      </c>
      <c r="E10" s="22">
        <f ca="1">+SUMIFS(Actual[Amount],Actual[Category],Calculations!$B10,Actual[Month],E$5,Actual[Year],Overview!$J$4)</f>
        <v>719</v>
      </c>
      <c r="F10" s="22">
        <f ca="1">+SUMIFS(Actual[Amount],Actual[Category],Calculations!$B10,Actual[Month],F$5,Actual[Year],Overview!$J$4)</f>
        <v>1025</v>
      </c>
      <c r="G10" s="22">
        <f ca="1">+SUMIFS(Actual[Amount],Actual[Category],Calculations!$B10,Actual[Month],G$5,Actual[Year],Overview!$J$4)</f>
        <v>1119</v>
      </c>
      <c r="H10" s="22">
        <f ca="1">+SUMIFS(Actual[Amount],Actual[Category],Calculations!$B10,Actual[Month],H$5,Actual[Year],Overview!$J$4)</f>
        <v>130</v>
      </c>
      <c r="I10" s="22">
        <f ca="1">+SUMIFS(Actual[Amount],Actual[Category],Calculations!$B10,Actual[Month],I$5,Actual[Year],Overview!$J$4)</f>
        <v>1386</v>
      </c>
      <c r="J10" s="22">
        <f ca="1">+SUMIFS(Actual[Amount],Actual[Category],Calculations!$B10,Actual[Month],J$5,Actual[Year],Overview!$J$4)</f>
        <v>922</v>
      </c>
      <c r="K10" s="22">
        <f ca="1">+SUMIFS(Actual[Amount],Actual[Category],Calculations!$B10,Actual[Month],K$5,Actual[Year],Overview!$J$4)</f>
        <v>2046</v>
      </c>
      <c r="L10" s="22">
        <f ca="1">+SUMIFS(Actual[Amount],Actual[Category],Calculations!$B10,Actual[Month],L$5,Actual[Year],Overview!$J$4)</f>
        <v>275</v>
      </c>
      <c r="M10" s="22">
        <f ca="1">+SUMIFS(Actual[Amount],Actual[Category],Calculations!$B10,Actual[Month],M$5,Actual[Year],Overview!$J$4)</f>
        <v>362</v>
      </c>
      <c r="N10" s="22">
        <f ca="1">+SUMIFS(Actual[Amount],Actual[Category],Calculations!$B10,Actual[Month],N$5,Actual[Year],Overview!$J$4)</f>
        <v>531</v>
      </c>
      <c r="O10" s="22">
        <f t="shared" ca="1" si="1"/>
        <v>130</v>
      </c>
      <c r="P10" s="22">
        <f t="shared" ca="1" si="2"/>
        <v>5098</v>
      </c>
    </row>
    <row r="11" spans="2:19" x14ac:dyDescent="0.3">
      <c r="B11" s="6" t="s">
        <v>6</v>
      </c>
      <c r="C11" s="22">
        <f ca="1">+SUMIFS(Actual[Amount],Actual[Category],Calculations!$B11,Actual[Month],C$5,Actual[Year],Overview!$J$4)</f>
        <v>1707</v>
      </c>
      <c r="D11" s="22">
        <f ca="1">+SUMIFS(Actual[Amount],Actual[Category],Calculations!$B11,Actual[Month],D$5,Actual[Year],Overview!$J$4)</f>
        <v>2392</v>
      </c>
      <c r="E11" s="22">
        <f ca="1">+SUMIFS(Actual[Amount],Actual[Category],Calculations!$B11,Actual[Month],E$5,Actual[Year],Overview!$J$4)</f>
        <v>1875</v>
      </c>
      <c r="F11" s="22">
        <f ca="1">+SUMIFS(Actual[Amount],Actual[Category],Calculations!$B11,Actual[Month],F$5,Actual[Year],Overview!$J$4)</f>
        <v>1082</v>
      </c>
      <c r="G11" s="22">
        <f ca="1">+SUMIFS(Actual[Amount],Actual[Category],Calculations!$B11,Actual[Month],G$5,Actual[Year],Overview!$J$4)</f>
        <v>1470</v>
      </c>
      <c r="H11" s="22">
        <f ca="1">+SUMIFS(Actual[Amount],Actual[Category],Calculations!$B11,Actual[Month],H$5,Actual[Year],Overview!$J$4)</f>
        <v>884</v>
      </c>
      <c r="I11" s="22">
        <f ca="1">+SUMIFS(Actual[Amount],Actual[Category],Calculations!$B11,Actual[Month],I$5,Actual[Year],Overview!$J$4)</f>
        <v>218</v>
      </c>
      <c r="J11" s="22">
        <f ca="1">+SUMIFS(Actual[Amount],Actual[Category],Calculations!$B11,Actual[Month],J$5,Actual[Year],Overview!$J$4)</f>
        <v>1946</v>
      </c>
      <c r="K11" s="22">
        <f ca="1">+SUMIFS(Actual[Amount],Actual[Category],Calculations!$B11,Actual[Month],K$5,Actual[Year],Overview!$J$4)</f>
        <v>799</v>
      </c>
      <c r="L11" s="22">
        <f ca="1">+SUMIFS(Actual[Amount],Actual[Category],Calculations!$B11,Actual[Month],L$5,Actual[Year],Overview!$J$4)</f>
        <v>2344</v>
      </c>
      <c r="M11" s="22">
        <f ca="1">+SUMIFS(Actual[Amount],Actual[Category],Calculations!$B11,Actual[Month],M$5,Actual[Year],Overview!$J$4)</f>
        <v>2162</v>
      </c>
      <c r="N11" s="22">
        <f ca="1">+SUMIFS(Actual[Amount],Actual[Category],Calculations!$B11,Actual[Month],N$5,Actual[Year],Overview!$J$4)</f>
        <v>69</v>
      </c>
      <c r="O11" s="22">
        <f t="shared" ca="1" si="1"/>
        <v>884</v>
      </c>
      <c r="P11" s="22">
        <f t="shared" ca="1" si="2"/>
        <v>9410</v>
      </c>
    </row>
    <row r="12" spans="2:19" x14ac:dyDescent="0.3">
      <c r="B12" s="6" t="s">
        <v>13</v>
      </c>
      <c r="C12" s="22">
        <f ca="1">+SUMIFS(Actual[Amount],Actual[Category],Calculations!$B12,Actual[Month],C$5,Actual[Year],Overview!$J$4)</f>
        <v>1110</v>
      </c>
      <c r="D12" s="22">
        <f ca="1">+SUMIFS(Actual[Amount],Actual[Category],Calculations!$B12,Actual[Month],D$5,Actual[Year],Overview!$J$4)</f>
        <v>1091</v>
      </c>
      <c r="E12" s="22">
        <f ca="1">+SUMIFS(Actual[Amount],Actual[Category],Calculations!$B12,Actual[Month],E$5,Actual[Year],Overview!$J$4)</f>
        <v>378</v>
      </c>
      <c r="F12" s="22">
        <f ca="1">+SUMIFS(Actual[Amount],Actual[Category],Calculations!$B12,Actual[Month],F$5,Actual[Year],Overview!$J$4)</f>
        <v>1257</v>
      </c>
      <c r="G12" s="22">
        <f ca="1">+SUMIFS(Actual[Amount],Actual[Category],Calculations!$B12,Actual[Month],G$5,Actual[Year],Overview!$J$4)</f>
        <v>1734</v>
      </c>
      <c r="H12" s="22">
        <f ca="1">+SUMIFS(Actual[Amount],Actual[Category],Calculations!$B12,Actual[Month],H$5,Actual[Year],Overview!$J$4)</f>
        <v>1399</v>
      </c>
      <c r="I12" s="22">
        <f ca="1">+SUMIFS(Actual[Amount],Actual[Category],Calculations!$B12,Actual[Month],I$5,Actual[Year],Overview!$J$4)</f>
        <v>1759</v>
      </c>
      <c r="J12" s="22">
        <f ca="1">+SUMIFS(Actual[Amount],Actual[Category],Calculations!$B12,Actual[Month],J$5,Actual[Year],Overview!$J$4)</f>
        <v>1795</v>
      </c>
      <c r="K12" s="22">
        <f ca="1">+SUMIFS(Actual[Amount],Actual[Category],Calculations!$B12,Actual[Month],K$5,Actual[Year],Overview!$J$4)</f>
        <v>551</v>
      </c>
      <c r="L12" s="22">
        <f ca="1">+SUMIFS(Actual[Amount],Actual[Category],Calculations!$B12,Actual[Month],L$5,Actual[Year],Overview!$J$4)</f>
        <v>12</v>
      </c>
      <c r="M12" s="22">
        <f ca="1">+SUMIFS(Actual[Amount],Actual[Category],Calculations!$B12,Actual[Month],M$5,Actual[Year],Overview!$J$4)</f>
        <v>2388</v>
      </c>
      <c r="N12" s="22">
        <f ca="1">+SUMIFS(Actual[Amount],Actual[Category],Calculations!$B12,Actual[Month],N$5,Actual[Year],Overview!$J$4)</f>
        <v>799</v>
      </c>
      <c r="O12" s="22">
        <f t="shared" ca="1" si="1"/>
        <v>1399</v>
      </c>
      <c r="P12" s="22">
        <f ca="1">+SUMPRODUCT($C$3:$N$3,C12:N12)</f>
        <v>6969</v>
      </c>
    </row>
    <row r="13" spans="2:19" x14ac:dyDescent="0.3">
      <c r="B13" s="6" t="s">
        <v>11</v>
      </c>
      <c r="C13" s="22">
        <f ca="1">+SUMIFS(Actual[Amount],Actual[Category],Calculations!$B13,Actual[Month],C$5,Actual[Year],Overview!$J$4)</f>
        <v>670</v>
      </c>
      <c r="D13" s="22">
        <f ca="1">+SUMIFS(Actual[Amount],Actual[Category],Calculations!$B13,Actual[Month],D$5,Actual[Year],Overview!$J$4)</f>
        <v>2066</v>
      </c>
      <c r="E13" s="22">
        <f ca="1">+SUMIFS(Actual[Amount],Actual[Category],Calculations!$B13,Actual[Month],E$5,Actual[Year],Overview!$J$4)</f>
        <v>768</v>
      </c>
      <c r="F13" s="22">
        <f ca="1">+SUMIFS(Actual[Amount],Actual[Category],Calculations!$B13,Actual[Month],F$5,Actual[Year],Overview!$J$4)</f>
        <v>1798</v>
      </c>
      <c r="G13" s="22">
        <f ca="1">+SUMIFS(Actual[Amount],Actual[Category],Calculations!$B13,Actual[Month],G$5,Actual[Year],Overview!$J$4)</f>
        <v>1150</v>
      </c>
      <c r="H13" s="22">
        <f ca="1">+SUMIFS(Actual[Amount],Actual[Category],Calculations!$B13,Actual[Month],H$5,Actual[Year],Overview!$J$4)</f>
        <v>145</v>
      </c>
      <c r="I13" s="22">
        <f ca="1">+SUMIFS(Actual[Amount],Actual[Category],Calculations!$B13,Actual[Month],I$5,Actual[Year],Overview!$J$4)</f>
        <v>1332</v>
      </c>
      <c r="J13" s="22">
        <f ca="1">+SUMIFS(Actual[Amount],Actual[Category],Calculations!$B13,Actual[Month],J$5,Actual[Year],Overview!$J$4)</f>
        <v>47</v>
      </c>
      <c r="K13" s="22">
        <f ca="1">+SUMIFS(Actual[Amount],Actual[Category],Calculations!$B13,Actual[Month],K$5,Actual[Year],Overview!$J$4)</f>
        <v>825</v>
      </c>
      <c r="L13" s="22">
        <f ca="1">+SUMIFS(Actual[Amount],Actual[Category],Calculations!$B13,Actual[Month],L$5,Actual[Year],Overview!$J$4)</f>
        <v>893</v>
      </c>
      <c r="M13" s="22">
        <f ca="1">+SUMIFS(Actual[Amount],Actual[Category],Calculations!$B13,Actual[Month],M$5,Actual[Year],Overview!$J$4)</f>
        <v>1924</v>
      </c>
      <c r="N13" s="22">
        <f ca="1">+SUMIFS(Actual[Amount],Actual[Category],Calculations!$B13,Actual[Month],N$5,Actual[Year],Overview!$J$4)</f>
        <v>312</v>
      </c>
      <c r="O13" s="22">
        <f t="shared" ca="1" si="1"/>
        <v>145</v>
      </c>
      <c r="P13" s="22">
        <f ca="1">+SUMPRODUCT($C$3:$N$3,C13:N13)</f>
        <v>6597</v>
      </c>
    </row>
    <row r="14" spans="2:19" x14ac:dyDescent="0.3">
      <c r="B14" s="6" t="s">
        <v>14</v>
      </c>
      <c r="C14" s="22">
        <f ca="1">+SUMIFS(Actual[Amount],Actual[Category],Calculations!$B14,Actual[Month],C$5,Actual[Year],Overview!$J$4)</f>
        <v>2406</v>
      </c>
      <c r="D14" s="22">
        <f ca="1">+SUMIFS(Actual[Amount],Actual[Category],Calculations!$B14,Actual[Month],D$5,Actual[Year],Overview!$J$4)</f>
        <v>2335</v>
      </c>
      <c r="E14" s="22">
        <f ca="1">+SUMIFS(Actual[Amount],Actual[Category],Calculations!$B14,Actual[Month],E$5,Actual[Year],Overview!$J$4)</f>
        <v>618</v>
      </c>
      <c r="F14" s="22">
        <f ca="1">+SUMIFS(Actual[Amount],Actual[Category],Calculations!$B14,Actual[Month],F$5,Actual[Year],Overview!$J$4)</f>
        <v>578</v>
      </c>
      <c r="G14" s="22">
        <f ca="1">+SUMIFS(Actual[Amount],Actual[Category],Calculations!$B14,Actual[Month],G$5,Actual[Year],Overview!$J$4)</f>
        <v>1991</v>
      </c>
      <c r="H14" s="22">
        <f ca="1">+SUMIFS(Actual[Amount],Actual[Category],Calculations!$B14,Actual[Month],H$5,Actual[Year],Overview!$J$4)</f>
        <v>1651</v>
      </c>
      <c r="I14" s="22">
        <f ca="1">+SUMIFS(Actual[Amount],Actual[Category],Calculations!$B14,Actual[Month],I$5,Actual[Year],Overview!$J$4)</f>
        <v>1631</v>
      </c>
      <c r="J14" s="22">
        <f ca="1">+SUMIFS(Actual[Amount],Actual[Category],Calculations!$B14,Actual[Month],J$5,Actual[Year],Overview!$J$4)</f>
        <v>755</v>
      </c>
      <c r="K14" s="22">
        <f ca="1">+SUMIFS(Actual[Amount],Actual[Category],Calculations!$B14,Actual[Month],K$5,Actual[Year],Overview!$J$4)</f>
        <v>1332</v>
      </c>
      <c r="L14" s="22">
        <f ca="1">+SUMIFS(Actual[Amount],Actual[Category],Calculations!$B14,Actual[Month],L$5,Actual[Year],Overview!$J$4)</f>
        <v>2363</v>
      </c>
      <c r="M14" s="22">
        <f ca="1">+SUMIFS(Actual[Amount],Actual[Category],Calculations!$B14,Actual[Month],M$5,Actual[Year],Overview!$J$4)</f>
        <v>2309</v>
      </c>
      <c r="N14" s="22">
        <f ca="1">+SUMIFS(Actual[Amount],Actual[Category],Calculations!$B14,Actual[Month],N$5,Actual[Year],Overview!$J$4)</f>
        <v>103</v>
      </c>
      <c r="O14" s="22">
        <f t="shared" ca="1" si="1"/>
        <v>1651</v>
      </c>
      <c r="P14" s="22">
        <f t="shared" ca="1" si="2"/>
        <v>9579</v>
      </c>
    </row>
    <row r="15" spans="2:19" x14ac:dyDescent="0.3">
      <c r="B15" s="6" t="s">
        <v>12</v>
      </c>
      <c r="C15" s="22">
        <f ca="1">+SUMIFS(Actual[Amount],Actual[Category],Calculations!$B15,Actual[Month],C$5,Actual[Year],Overview!$J$4)</f>
        <v>2059</v>
      </c>
      <c r="D15" s="22">
        <f ca="1">+SUMIFS(Actual[Amount],Actual[Category],Calculations!$B15,Actual[Month],D$5,Actual[Year],Overview!$J$4)</f>
        <v>393</v>
      </c>
      <c r="E15" s="22">
        <f ca="1">+SUMIFS(Actual[Amount],Actual[Category],Calculations!$B15,Actual[Month],E$5,Actual[Year],Overview!$J$4)</f>
        <v>2279</v>
      </c>
      <c r="F15" s="22">
        <f ca="1">+SUMIFS(Actual[Amount],Actual[Category],Calculations!$B15,Actual[Month],F$5,Actual[Year],Overview!$J$4)</f>
        <v>271</v>
      </c>
      <c r="G15" s="22">
        <f ca="1">+SUMIFS(Actual[Amount],Actual[Category],Calculations!$B15,Actual[Month],G$5,Actual[Year],Overview!$J$4)</f>
        <v>1948</v>
      </c>
      <c r="H15" s="22">
        <f ca="1">+SUMIFS(Actual[Amount],Actual[Category],Calculations!$B15,Actual[Month],H$5,Actual[Year],Overview!$J$4)</f>
        <v>636</v>
      </c>
      <c r="I15" s="22">
        <f ca="1">+SUMIFS(Actual[Amount],Actual[Category],Calculations!$B15,Actual[Month],I$5,Actual[Year],Overview!$J$4)</f>
        <v>2186</v>
      </c>
      <c r="J15" s="22">
        <f ca="1">+SUMIFS(Actual[Amount],Actual[Category],Calculations!$B15,Actual[Month],J$5,Actual[Year],Overview!$J$4)</f>
        <v>1412</v>
      </c>
      <c r="K15" s="22">
        <f ca="1">+SUMIFS(Actual[Amount],Actual[Category],Calculations!$B15,Actual[Month],K$5,Actual[Year],Overview!$J$4)</f>
        <v>683</v>
      </c>
      <c r="L15" s="22">
        <f ca="1">+SUMIFS(Actual[Amount],Actual[Category],Calculations!$B15,Actual[Month],L$5,Actual[Year],Overview!$J$4)</f>
        <v>1465</v>
      </c>
      <c r="M15" s="22">
        <f ca="1">+SUMIFS(Actual[Amount],Actual[Category],Calculations!$B15,Actual[Month],M$5,Actual[Year],Overview!$J$4)</f>
        <v>744</v>
      </c>
      <c r="N15" s="22">
        <f ca="1">+SUMIFS(Actual[Amount],Actual[Category],Calculations!$B15,Actual[Month],N$5,Actual[Year],Overview!$J$4)</f>
        <v>1325</v>
      </c>
      <c r="O15" s="22">
        <f t="shared" ca="1" si="1"/>
        <v>636</v>
      </c>
      <c r="P15" s="22">
        <f t="shared" ca="1" si="2"/>
        <v>7586</v>
      </c>
    </row>
    <row r="16" spans="2:19" x14ac:dyDescent="0.3">
      <c r="B16" s="6" t="s">
        <v>15</v>
      </c>
      <c r="C16" s="22">
        <f ca="1">+SUMIFS(Actual[Amount],Actual[Category],Calculations!$B16,Actual[Month],C$5,Actual[Year],Overview!$J$4)</f>
        <v>1183</v>
      </c>
      <c r="D16" s="22">
        <f ca="1">+SUMIFS(Actual[Amount],Actual[Category],Calculations!$B16,Actual[Month],D$5,Actual[Year],Overview!$J$4)</f>
        <v>2497</v>
      </c>
      <c r="E16" s="22">
        <f ca="1">+SUMIFS(Actual[Amount],Actual[Category],Calculations!$B16,Actual[Month],E$5,Actual[Year],Overview!$J$4)</f>
        <v>2271</v>
      </c>
      <c r="F16" s="22">
        <f ca="1">+SUMIFS(Actual[Amount],Actual[Category],Calculations!$B16,Actual[Month],F$5,Actual[Year],Overview!$J$4)</f>
        <v>39</v>
      </c>
      <c r="G16" s="22">
        <f ca="1">+SUMIFS(Actual[Amount],Actual[Category],Calculations!$B16,Actual[Month],G$5,Actual[Year],Overview!$J$4)</f>
        <v>294</v>
      </c>
      <c r="H16" s="22">
        <f ca="1">+SUMIFS(Actual[Amount],Actual[Category],Calculations!$B16,Actual[Month],H$5,Actual[Year],Overview!$J$4)</f>
        <v>2042</v>
      </c>
      <c r="I16" s="22">
        <f ca="1">+SUMIFS(Actual[Amount],Actual[Category],Calculations!$B16,Actual[Month],I$5,Actual[Year],Overview!$J$4)</f>
        <v>2155</v>
      </c>
      <c r="J16" s="22">
        <f ca="1">+SUMIFS(Actual[Amount],Actual[Category],Calculations!$B16,Actual[Month],J$5,Actual[Year],Overview!$J$4)</f>
        <v>1783</v>
      </c>
      <c r="K16" s="22">
        <f ca="1">+SUMIFS(Actual[Amount],Actual[Category],Calculations!$B16,Actual[Month],K$5,Actual[Year],Overview!$J$4)</f>
        <v>1485</v>
      </c>
      <c r="L16" s="22">
        <f ca="1">+SUMIFS(Actual[Amount],Actual[Category],Calculations!$B16,Actual[Month],L$5,Actual[Year],Overview!$J$4)</f>
        <v>685</v>
      </c>
      <c r="M16" s="22">
        <f ca="1">+SUMIFS(Actual[Amount],Actual[Category],Calculations!$B16,Actual[Month],M$5,Actual[Year],Overview!$J$4)</f>
        <v>586</v>
      </c>
      <c r="N16" s="22">
        <f ca="1">+SUMIFS(Actual[Amount],Actual[Category],Calculations!$B16,Actual[Month],N$5,Actual[Year],Overview!$J$4)</f>
        <v>96</v>
      </c>
      <c r="O16" s="22">
        <f t="shared" ca="1" si="1"/>
        <v>2042</v>
      </c>
      <c r="P16" s="22">
        <f t="shared" ca="1" si="2"/>
        <v>8326</v>
      </c>
    </row>
    <row r="17" spans="2:16" x14ac:dyDescent="0.3">
      <c r="B17" s="6" t="s">
        <v>16</v>
      </c>
      <c r="C17" s="22">
        <f ca="1">+SUMIFS(Actual[Amount],Actual[Category],Calculations!$B17,Actual[Month],C$5,Actual[Year],Overview!$J$4)</f>
        <v>2121</v>
      </c>
      <c r="D17" s="22">
        <f ca="1">+SUMIFS(Actual[Amount],Actual[Category],Calculations!$B17,Actual[Month],D$5,Actual[Year],Overview!$J$4)</f>
        <v>917</v>
      </c>
      <c r="E17" s="22">
        <f ca="1">+SUMIFS(Actual[Amount],Actual[Category],Calculations!$B17,Actual[Month],E$5,Actual[Year],Overview!$J$4)</f>
        <v>330</v>
      </c>
      <c r="F17" s="22">
        <f ca="1">+SUMIFS(Actual[Amount],Actual[Category],Calculations!$B17,Actual[Month],F$5,Actual[Year],Overview!$J$4)</f>
        <v>1347</v>
      </c>
      <c r="G17" s="22">
        <f ca="1">+SUMIFS(Actual[Amount],Actual[Category],Calculations!$B17,Actual[Month],G$5,Actual[Year],Overview!$J$4)</f>
        <v>1069</v>
      </c>
      <c r="H17" s="22">
        <f ca="1">+SUMIFS(Actual[Amount],Actual[Category],Calculations!$B17,Actual[Month],H$5,Actual[Year],Overview!$J$4)</f>
        <v>701</v>
      </c>
      <c r="I17" s="22">
        <f ca="1">+SUMIFS(Actual[Amount],Actual[Category],Calculations!$B17,Actual[Month],I$5,Actual[Year],Overview!$J$4)</f>
        <v>1254</v>
      </c>
      <c r="J17" s="22">
        <f ca="1">+SUMIFS(Actual[Amount],Actual[Category],Calculations!$B17,Actual[Month],J$5,Actual[Year],Overview!$J$4)</f>
        <v>1389</v>
      </c>
      <c r="K17" s="22">
        <f ca="1">+SUMIFS(Actual[Amount],Actual[Category],Calculations!$B17,Actual[Month],K$5,Actual[Year],Overview!$J$4)</f>
        <v>1785</v>
      </c>
      <c r="L17" s="22">
        <f ca="1">+SUMIFS(Actual[Amount],Actual[Category],Calculations!$B17,Actual[Month],L$5,Actual[Year],Overview!$J$4)</f>
        <v>2141</v>
      </c>
      <c r="M17" s="22">
        <f ca="1">+SUMIFS(Actual[Amount],Actual[Category],Calculations!$B17,Actual[Month],M$5,Actual[Year],Overview!$J$4)</f>
        <v>1927</v>
      </c>
      <c r="N17" s="22">
        <f ca="1">+SUMIFS(Actual[Amount],Actual[Category],Calculations!$B17,Actual[Month],N$5,Actual[Year],Overview!$J$4)</f>
        <v>358</v>
      </c>
      <c r="O17" s="22">
        <f t="shared" ca="1" si="1"/>
        <v>701</v>
      </c>
      <c r="P17" s="22">
        <f t="shared" ca="1" si="2"/>
        <v>6485</v>
      </c>
    </row>
    <row r="18" spans="2:16" x14ac:dyDescent="0.3">
      <c r="B18" s="6" t="s">
        <v>18</v>
      </c>
      <c r="C18" s="22">
        <f ca="1">+SUMIFS(Actual[Amount],Actual[Category],Calculations!$B18,Actual[Month],C$5,Actual[Year],Overview!$J$4)</f>
        <v>415</v>
      </c>
      <c r="D18" s="22">
        <f ca="1">+SUMIFS(Actual[Amount],Actual[Category],Calculations!$B18,Actual[Month],D$5,Actual[Year],Overview!$J$4)</f>
        <v>524</v>
      </c>
      <c r="E18" s="22">
        <f ca="1">+SUMIFS(Actual[Amount],Actual[Category],Calculations!$B18,Actual[Month],E$5,Actual[Year],Overview!$J$4)</f>
        <v>594</v>
      </c>
      <c r="F18" s="22">
        <f ca="1">+SUMIFS(Actual[Amount],Actual[Category],Calculations!$B18,Actual[Month],F$5,Actual[Year],Overview!$J$4)</f>
        <v>1078</v>
      </c>
      <c r="G18" s="22">
        <f ca="1">+SUMIFS(Actual[Amount],Actual[Category],Calculations!$B18,Actual[Month],G$5,Actual[Year],Overview!$J$4)</f>
        <v>1599</v>
      </c>
      <c r="H18" s="22">
        <f ca="1">+SUMIFS(Actual[Amount],Actual[Category],Calculations!$B18,Actual[Month],H$5,Actual[Year],Overview!$J$4)</f>
        <v>391</v>
      </c>
      <c r="I18" s="22">
        <f ca="1">+SUMIFS(Actual[Amount],Actual[Category],Calculations!$B18,Actual[Month],I$5,Actual[Year],Overview!$J$4)</f>
        <v>1397</v>
      </c>
      <c r="J18" s="22">
        <f ca="1">+SUMIFS(Actual[Amount],Actual[Category],Calculations!$B18,Actual[Month],J$5,Actual[Year],Overview!$J$4)</f>
        <v>1085</v>
      </c>
      <c r="K18" s="22">
        <f ca="1">+SUMIFS(Actual[Amount],Actual[Category],Calculations!$B18,Actual[Month],K$5,Actual[Year],Overview!$J$4)</f>
        <v>2114</v>
      </c>
      <c r="L18" s="22">
        <f ca="1">+SUMIFS(Actual[Amount],Actual[Category],Calculations!$B18,Actual[Month],L$5,Actual[Year],Overview!$J$4)</f>
        <v>5</v>
      </c>
      <c r="M18" s="22">
        <f ca="1">+SUMIFS(Actual[Amount],Actual[Category],Calculations!$B18,Actual[Month],M$5,Actual[Year],Overview!$J$4)</f>
        <v>2373</v>
      </c>
      <c r="N18" s="22">
        <f ca="1">+SUMIFS(Actual[Amount],Actual[Category],Calculations!$B18,Actual[Month],N$5,Actual[Year],Overview!$J$4)</f>
        <v>597</v>
      </c>
      <c r="O18" s="22">
        <f t="shared" ca="1" si="1"/>
        <v>391</v>
      </c>
      <c r="P18" s="22">
        <f t="shared" ca="1" si="2"/>
        <v>4601</v>
      </c>
    </row>
    <row r="19" spans="2:16" x14ac:dyDescent="0.3">
      <c r="B19" s="6" t="s">
        <v>19</v>
      </c>
      <c r="C19" s="22">
        <f ca="1">+SUMIFS(Actual[Amount],Actual[Category],Calculations!$B19,Actual[Month],C$5,Actual[Year],Overview!$J$4)</f>
        <v>1711</v>
      </c>
      <c r="D19" s="22">
        <f ca="1">+SUMIFS(Actual[Amount],Actual[Category],Calculations!$B19,Actual[Month],D$5,Actual[Year],Overview!$J$4)</f>
        <v>2046</v>
      </c>
      <c r="E19" s="22">
        <f ca="1">+SUMIFS(Actual[Amount],Actual[Category],Calculations!$B19,Actual[Month],E$5,Actual[Year],Overview!$J$4)</f>
        <v>2323</v>
      </c>
      <c r="F19" s="22">
        <f ca="1">+SUMIFS(Actual[Amount],Actual[Category],Calculations!$B19,Actual[Month],F$5,Actual[Year],Overview!$J$4)</f>
        <v>2083</v>
      </c>
      <c r="G19" s="22">
        <f ca="1">+SUMIFS(Actual[Amount],Actual[Category],Calculations!$B19,Actual[Month],G$5,Actual[Year],Overview!$J$4)</f>
        <v>493</v>
      </c>
      <c r="H19" s="22">
        <f ca="1">+SUMIFS(Actual[Amount],Actual[Category],Calculations!$B19,Actual[Month],H$5,Actual[Year],Overview!$J$4)</f>
        <v>1732</v>
      </c>
      <c r="I19" s="22">
        <f ca="1">+SUMIFS(Actual[Amount],Actual[Category],Calculations!$B19,Actual[Month],I$5,Actual[Year],Overview!$J$4)</f>
        <v>717</v>
      </c>
      <c r="J19" s="22">
        <f ca="1">+SUMIFS(Actual[Amount],Actual[Category],Calculations!$B19,Actual[Month],J$5,Actual[Year],Overview!$J$4)</f>
        <v>1294</v>
      </c>
      <c r="K19" s="22">
        <f ca="1">+SUMIFS(Actual[Amount],Actual[Category],Calculations!$B19,Actual[Month],K$5,Actual[Year],Overview!$J$4)</f>
        <v>591</v>
      </c>
      <c r="L19" s="22">
        <f ca="1">+SUMIFS(Actual[Amount],Actual[Category],Calculations!$B19,Actual[Month],L$5,Actual[Year],Overview!$J$4)</f>
        <v>1697</v>
      </c>
      <c r="M19" s="22">
        <f ca="1">+SUMIFS(Actual[Amount],Actual[Category],Calculations!$B19,Actual[Month],M$5,Actual[Year],Overview!$J$4)</f>
        <v>973</v>
      </c>
      <c r="N19" s="22">
        <f ca="1">+SUMIFS(Actual[Amount],Actual[Category],Calculations!$B19,Actual[Month],N$5,Actual[Year],Overview!$J$4)</f>
        <v>234</v>
      </c>
      <c r="O19" s="22">
        <f t="shared" ca="1" si="1"/>
        <v>1732</v>
      </c>
      <c r="P19" s="22">
        <f t="shared" ca="1" si="2"/>
        <v>10388</v>
      </c>
    </row>
    <row r="20" spans="2:16" x14ac:dyDescent="0.3">
      <c r="B20" s="6" t="s">
        <v>17</v>
      </c>
      <c r="C20" s="22">
        <f ca="1">+SUMIFS(Actual[Amount],Actual[Category],Calculations!$B20,Actual[Month],C$5,Actual[Year],Overview!$J$4)</f>
        <v>96</v>
      </c>
      <c r="D20" s="22">
        <f ca="1">+SUMIFS(Actual[Amount],Actual[Category],Calculations!$B20,Actual[Month],D$5,Actual[Year],Overview!$J$4)</f>
        <v>119</v>
      </c>
      <c r="E20" s="22">
        <f ca="1">+SUMIFS(Actual[Amount],Actual[Category],Calculations!$B20,Actual[Month],E$5,Actual[Year],Overview!$J$4)</f>
        <v>1770</v>
      </c>
      <c r="F20" s="22">
        <f ca="1">+SUMIFS(Actual[Amount],Actual[Category],Calculations!$B20,Actual[Month],F$5,Actual[Year],Overview!$J$4)</f>
        <v>544</v>
      </c>
      <c r="G20" s="22">
        <f ca="1">+SUMIFS(Actual[Amount],Actual[Category],Calculations!$B20,Actual[Month],G$5,Actual[Year],Overview!$J$4)</f>
        <v>970</v>
      </c>
      <c r="H20" s="22">
        <f ca="1">+SUMIFS(Actual[Amount],Actual[Category],Calculations!$B20,Actual[Month],H$5,Actual[Year],Overview!$J$4)</f>
        <v>718</v>
      </c>
      <c r="I20" s="22">
        <f ca="1">+SUMIFS(Actual[Amount],Actual[Category],Calculations!$B20,Actual[Month],I$5,Actual[Year],Overview!$J$4)</f>
        <v>2153</v>
      </c>
      <c r="J20" s="22">
        <f ca="1">+SUMIFS(Actual[Amount],Actual[Category],Calculations!$B20,Actual[Month],J$5,Actual[Year],Overview!$J$4)</f>
        <v>1704</v>
      </c>
      <c r="K20" s="22">
        <f ca="1">+SUMIFS(Actual[Amount],Actual[Category],Calculations!$B20,Actual[Month],K$5,Actual[Year],Overview!$J$4)</f>
        <v>2179</v>
      </c>
      <c r="L20" s="22">
        <f ca="1">+SUMIFS(Actual[Amount],Actual[Category],Calculations!$B20,Actual[Month],L$5,Actual[Year],Overview!$J$4)</f>
        <v>400</v>
      </c>
      <c r="M20" s="22">
        <f ca="1">+SUMIFS(Actual[Amount],Actual[Category],Calculations!$B20,Actual[Month],M$5,Actual[Year],Overview!$J$4)</f>
        <v>546</v>
      </c>
      <c r="N20" s="22">
        <f ca="1">+SUMIFS(Actual[Amount],Actual[Category],Calculations!$B20,Actual[Month],N$5,Actual[Year],Overview!$J$4)</f>
        <v>1664</v>
      </c>
      <c r="O20" s="22">
        <f t="shared" ca="1" si="1"/>
        <v>718</v>
      </c>
      <c r="P20" s="22">
        <f t="shared" ca="1" si="2"/>
        <v>4217</v>
      </c>
    </row>
    <row r="21" spans="2:16" x14ac:dyDescent="0.3">
      <c r="B21" s="6" t="s">
        <v>2</v>
      </c>
      <c r="C21" s="22">
        <f ca="1">+SUMIFS(Actual[Amount],Actual[Category],Calculations!$B21,Actual[Month],C$5,Actual[Year],Overview!$J$4)</f>
        <v>399</v>
      </c>
      <c r="D21" s="22">
        <f ca="1">+SUMIFS(Actual[Amount],Actual[Category],Calculations!$B21,Actual[Month],D$5,Actual[Year],Overview!$J$4)</f>
        <v>150</v>
      </c>
      <c r="E21" s="22">
        <f ca="1">+SUMIFS(Actual[Amount],Actual[Category],Calculations!$B21,Actual[Month],E$5,Actual[Year],Overview!$J$4)</f>
        <v>1888</v>
      </c>
      <c r="F21" s="22">
        <f ca="1">+SUMIFS(Actual[Amount],Actual[Category],Calculations!$B21,Actual[Month],F$5,Actual[Year],Overview!$J$4)</f>
        <v>343</v>
      </c>
      <c r="G21" s="22">
        <f ca="1">+SUMIFS(Actual[Amount],Actual[Category],Calculations!$B21,Actual[Month],G$5,Actual[Year],Overview!$J$4)</f>
        <v>1901</v>
      </c>
      <c r="H21" s="22">
        <f ca="1">+SUMIFS(Actual[Amount],Actual[Category],Calculations!$B21,Actual[Month],H$5,Actual[Year],Overview!$J$4)</f>
        <v>49</v>
      </c>
      <c r="I21" s="22">
        <f ca="1">+SUMIFS(Actual[Amount],Actual[Category],Calculations!$B21,Actual[Month],I$5,Actual[Year],Overview!$J$4)</f>
        <v>970</v>
      </c>
      <c r="J21" s="22">
        <f ca="1">+SUMIFS(Actual[Amount],Actual[Category],Calculations!$B21,Actual[Month],J$5,Actual[Year],Overview!$J$4)</f>
        <v>2249</v>
      </c>
      <c r="K21" s="22">
        <f ca="1">+SUMIFS(Actual[Amount],Actual[Category],Calculations!$B21,Actual[Month],K$5,Actual[Year],Overview!$J$4)</f>
        <v>1137</v>
      </c>
      <c r="L21" s="22">
        <f ca="1">+SUMIFS(Actual[Amount],Actual[Category],Calculations!$B21,Actual[Month],L$5,Actual[Year],Overview!$J$4)</f>
        <v>1423</v>
      </c>
      <c r="M21" s="22">
        <f ca="1">+SUMIFS(Actual[Amount],Actual[Category],Calculations!$B21,Actual[Month],M$5,Actual[Year],Overview!$J$4)</f>
        <v>229</v>
      </c>
      <c r="N21" s="22">
        <f ca="1">+SUMIFS(Actual[Amount],Actual[Category],Calculations!$B21,Actual[Month],N$5,Actual[Year],Overview!$J$4)</f>
        <v>532</v>
      </c>
      <c r="O21" s="22">
        <f t="shared" ca="1" si="1"/>
        <v>49</v>
      </c>
      <c r="P21" s="22">
        <f t="shared" ca="1" si="2"/>
        <v>4730</v>
      </c>
    </row>
    <row r="22" spans="2:16" x14ac:dyDescent="0.3">
      <c r="B22" s="6" t="s">
        <v>21</v>
      </c>
      <c r="C22" s="22">
        <f ca="1">+SUMIFS(Actual[Amount],Actual[Category],Calculations!$B22,Actual[Month],C$5,Actual[Year],Overview!$J$4)</f>
        <v>155</v>
      </c>
      <c r="D22" s="22">
        <f ca="1">+SUMIFS(Actual[Amount],Actual[Category],Calculations!$B22,Actual[Month],D$5,Actual[Year],Overview!$J$4)</f>
        <v>1189</v>
      </c>
      <c r="E22" s="22">
        <f ca="1">+SUMIFS(Actual[Amount],Actual[Category],Calculations!$B22,Actual[Month],E$5,Actual[Year],Overview!$J$4)</f>
        <v>475</v>
      </c>
      <c r="F22" s="22">
        <f ca="1">+SUMIFS(Actual[Amount],Actual[Category],Calculations!$B22,Actual[Month],F$5,Actual[Year],Overview!$J$4)</f>
        <v>1554</v>
      </c>
      <c r="G22" s="22">
        <f ca="1">+SUMIFS(Actual[Amount],Actual[Category],Calculations!$B22,Actual[Month],G$5,Actual[Year],Overview!$J$4)</f>
        <v>1806</v>
      </c>
      <c r="H22" s="22">
        <f ca="1">+SUMIFS(Actual[Amount],Actual[Category],Calculations!$B22,Actual[Month],H$5,Actual[Year],Overview!$J$4)</f>
        <v>620</v>
      </c>
      <c r="I22" s="22">
        <f ca="1">+SUMIFS(Actual[Amount],Actual[Category],Calculations!$B22,Actual[Month],I$5,Actual[Year],Overview!$J$4)</f>
        <v>1158</v>
      </c>
      <c r="J22" s="22">
        <f ca="1">+SUMIFS(Actual[Amount],Actual[Category],Calculations!$B22,Actual[Month],J$5,Actual[Year],Overview!$J$4)</f>
        <v>1471</v>
      </c>
      <c r="K22" s="22">
        <f ca="1">+SUMIFS(Actual[Amount],Actual[Category],Calculations!$B22,Actual[Month],K$5,Actual[Year],Overview!$J$4)</f>
        <v>2007</v>
      </c>
      <c r="L22" s="22">
        <f ca="1">+SUMIFS(Actual[Amount],Actual[Category],Calculations!$B22,Actual[Month],L$5,Actual[Year],Overview!$J$4)</f>
        <v>1571</v>
      </c>
      <c r="M22" s="22">
        <f ca="1">+SUMIFS(Actual[Amount],Actual[Category],Calculations!$B22,Actual[Month],M$5,Actual[Year],Overview!$J$4)</f>
        <v>785</v>
      </c>
      <c r="N22" s="22">
        <f ca="1">+SUMIFS(Actual[Amount],Actual[Category],Calculations!$B22,Actual[Month],N$5,Actual[Year],Overview!$J$4)</f>
        <v>1774</v>
      </c>
      <c r="O22" s="22">
        <f t="shared" ca="1" si="1"/>
        <v>620</v>
      </c>
      <c r="P22" s="22">
        <f t="shared" ca="1" si="2"/>
        <v>5799</v>
      </c>
    </row>
    <row r="23" spans="2:16" x14ac:dyDescent="0.3">
      <c r="B23" s="6" t="s">
        <v>22</v>
      </c>
      <c r="C23" s="22">
        <f ca="1">+SUMIFS(Actual[Amount],Actual[Category],Calculations!$B23,Actual[Month],C$5,Actual[Year],Overview!$J$4)</f>
        <v>992</v>
      </c>
      <c r="D23" s="22">
        <f ca="1">+SUMIFS(Actual[Amount],Actual[Category],Calculations!$B23,Actual[Month],D$5,Actual[Year],Overview!$J$4)</f>
        <v>1632</v>
      </c>
      <c r="E23" s="22">
        <f ca="1">+SUMIFS(Actual[Amount],Actual[Category],Calculations!$B23,Actual[Month],E$5,Actual[Year],Overview!$J$4)</f>
        <v>918</v>
      </c>
      <c r="F23" s="22">
        <f ca="1">+SUMIFS(Actual[Amount],Actual[Category],Calculations!$B23,Actual[Month],F$5,Actual[Year],Overview!$J$4)</f>
        <v>271</v>
      </c>
      <c r="G23" s="22">
        <f ca="1">+SUMIFS(Actual[Amount],Actual[Category],Calculations!$B23,Actual[Month],G$5,Actual[Year],Overview!$J$4)</f>
        <v>1367</v>
      </c>
      <c r="H23" s="22">
        <f ca="1">+SUMIFS(Actual[Amount],Actual[Category],Calculations!$B23,Actual[Month],H$5,Actual[Year],Overview!$J$4)</f>
        <v>2401</v>
      </c>
      <c r="I23" s="22">
        <f ca="1">+SUMIFS(Actual[Amount],Actual[Category],Calculations!$B23,Actual[Month],I$5,Actual[Year],Overview!$J$4)</f>
        <v>2127</v>
      </c>
      <c r="J23" s="22">
        <f ca="1">+SUMIFS(Actual[Amount],Actual[Category],Calculations!$B23,Actual[Month],J$5,Actual[Year],Overview!$J$4)</f>
        <v>1904</v>
      </c>
      <c r="K23" s="22">
        <f ca="1">+SUMIFS(Actual[Amount],Actual[Category],Calculations!$B23,Actual[Month],K$5,Actual[Year],Overview!$J$4)</f>
        <v>1056</v>
      </c>
      <c r="L23" s="22">
        <f ca="1">+SUMIFS(Actual[Amount],Actual[Category],Calculations!$B23,Actual[Month],L$5,Actual[Year],Overview!$J$4)</f>
        <v>46</v>
      </c>
      <c r="M23" s="22">
        <f ca="1">+SUMIFS(Actual[Amount],Actual[Category],Calculations!$B23,Actual[Month],M$5,Actual[Year],Overview!$J$4)</f>
        <v>121</v>
      </c>
      <c r="N23" s="22">
        <f ca="1">+SUMIFS(Actual[Amount],Actual[Category],Calculations!$B23,Actual[Month],N$5,Actual[Year],Overview!$J$4)</f>
        <v>1143</v>
      </c>
      <c r="O23" s="22">
        <f t="shared" ca="1" si="1"/>
        <v>2401</v>
      </c>
      <c r="P23" s="22">
        <f t="shared" ca="1" si="2"/>
        <v>7581</v>
      </c>
    </row>
    <row r="25" spans="2:16" x14ac:dyDescent="0.3">
      <c r="B25" s="16" t="s">
        <v>49</v>
      </c>
      <c r="C25" s="16" t="s">
        <v>24</v>
      </c>
      <c r="D25" s="16" t="s">
        <v>25</v>
      </c>
      <c r="E25" s="16" t="s">
        <v>26</v>
      </c>
      <c r="F25" s="16" t="s">
        <v>27</v>
      </c>
      <c r="G25" s="16" t="s">
        <v>28</v>
      </c>
      <c r="H25" s="16" t="s">
        <v>29</v>
      </c>
      <c r="I25" s="16" t="s">
        <v>30</v>
      </c>
      <c r="J25" s="16" t="s">
        <v>31</v>
      </c>
      <c r="K25" s="16" t="s">
        <v>32</v>
      </c>
      <c r="L25" s="16" t="s">
        <v>33</v>
      </c>
      <c r="M25" s="16" t="s">
        <v>34</v>
      </c>
      <c r="N25" s="16" t="s">
        <v>35</v>
      </c>
      <c r="O25" s="16" t="s">
        <v>1</v>
      </c>
      <c r="P25" s="16" t="s">
        <v>40</v>
      </c>
    </row>
    <row r="26" spans="2:16" x14ac:dyDescent="0.3">
      <c r="B26" s="8" t="s">
        <v>51</v>
      </c>
      <c r="C26" s="23">
        <f ca="1">SUM(C8:C11)</f>
        <v>4518</v>
      </c>
      <c r="D26" s="23">
        <f t="shared" ref="D26:N26" ca="1" si="3">SUM(D8:D11)</f>
        <v>6615</v>
      </c>
      <c r="E26" s="23">
        <f t="shared" ca="1" si="3"/>
        <v>6335</v>
      </c>
      <c r="F26" s="23">
        <f t="shared" ca="1" si="3"/>
        <v>3238</v>
      </c>
      <c r="G26" s="23">
        <f t="shared" ca="1" si="3"/>
        <v>2957</v>
      </c>
      <c r="H26" s="23">
        <f t="shared" ca="1" si="3"/>
        <v>4159</v>
      </c>
      <c r="I26" s="23">
        <f t="shared" ca="1" si="3"/>
        <v>4580</v>
      </c>
      <c r="J26" s="23">
        <f t="shared" ca="1" si="3"/>
        <v>4872</v>
      </c>
      <c r="K26" s="23">
        <f t="shared" ca="1" si="3"/>
        <v>4528</v>
      </c>
      <c r="L26" s="23">
        <f t="shared" ca="1" si="3"/>
        <v>6379</v>
      </c>
      <c r="M26" s="23">
        <f t="shared" ca="1" si="3"/>
        <v>6342</v>
      </c>
      <c r="N26" s="23">
        <f t="shared" ca="1" si="3"/>
        <v>1013</v>
      </c>
      <c r="O26" s="23">
        <f ca="1">+INDEX(Totals_Accumulated[[#All],[Totals]:[December]],MATCH(Totals_Accumulated[[#This Row],[Totals]],Totals_Accumulated[[#All],[Totals]],0),MATCH($S$7,$C$4:$N$4,0))</f>
        <v>2957</v>
      </c>
      <c r="P26" s="24">
        <f ca="1">+SUMPRODUCT(Totals_Accumulated[[#This Row],[January]:[December]],$C$3:$N$3)</f>
        <v>27822</v>
      </c>
    </row>
    <row r="27" spans="2:16" x14ac:dyDescent="0.3">
      <c r="B27" s="8" t="s">
        <v>52</v>
      </c>
      <c r="C27" s="23">
        <f ca="1">SUM(C14:C20)</f>
        <v>9991</v>
      </c>
      <c r="D27" s="23">
        <f t="shared" ref="D27:N27" ca="1" si="4">SUM(D14:D20)</f>
        <v>8831</v>
      </c>
      <c r="E27" s="23">
        <f t="shared" ca="1" si="4"/>
        <v>10185</v>
      </c>
      <c r="F27" s="23">
        <f t="shared" ca="1" si="4"/>
        <v>5940</v>
      </c>
      <c r="G27" s="23">
        <f t="shared" ca="1" si="4"/>
        <v>8364</v>
      </c>
      <c r="H27" s="23">
        <f t="shared" ca="1" si="4"/>
        <v>7871</v>
      </c>
      <c r="I27" s="23">
        <f t="shared" ca="1" si="4"/>
        <v>11493</v>
      </c>
      <c r="J27" s="23">
        <f t="shared" ca="1" si="4"/>
        <v>9422</v>
      </c>
      <c r="K27" s="23">
        <f t="shared" ca="1" si="4"/>
        <v>10169</v>
      </c>
      <c r="L27" s="23">
        <f t="shared" ca="1" si="4"/>
        <v>8756</v>
      </c>
      <c r="M27" s="23">
        <f t="shared" ca="1" si="4"/>
        <v>9458</v>
      </c>
      <c r="N27" s="23">
        <f t="shared" ca="1" si="4"/>
        <v>4377</v>
      </c>
      <c r="O27" s="23">
        <f ca="1">+INDEX(Totals_Accumulated[[#All],[Totals]:[December]],MATCH(Totals_Accumulated[[#This Row],[Totals]],Totals_Accumulated[[#All],[Totals]],0),MATCH($S$7,$C$4:$N$4,0))</f>
        <v>8364</v>
      </c>
      <c r="P27" s="24">
        <f ca="1">+SUMPRODUCT(Totals_Accumulated[[#This Row],[January]:[December]],$C$3:$N$3)</f>
        <v>51182</v>
      </c>
    </row>
    <row r="28" spans="2:16" x14ac:dyDescent="0.3">
      <c r="B28" s="8" t="s">
        <v>53</v>
      </c>
      <c r="C28" s="23">
        <f ca="1">SUM(C21:C23)</f>
        <v>1546</v>
      </c>
      <c r="D28" s="23">
        <f t="shared" ref="D28:N28" ca="1" si="5">SUM(D21:D23)</f>
        <v>2971</v>
      </c>
      <c r="E28" s="23">
        <f t="shared" ca="1" si="5"/>
        <v>3281</v>
      </c>
      <c r="F28" s="23">
        <f t="shared" ca="1" si="5"/>
        <v>2168</v>
      </c>
      <c r="G28" s="23">
        <f t="shared" ca="1" si="5"/>
        <v>5074</v>
      </c>
      <c r="H28" s="23">
        <f t="shared" ca="1" si="5"/>
        <v>3070</v>
      </c>
      <c r="I28" s="23">
        <f t="shared" ca="1" si="5"/>
        <v>4255</v>
      </c>
      <c r="J28" s="23">
        <f t="shared" ca="1" si="5"/>
        <v>5624</v>
      </c>
      <c r="K28" s="23">
        <f t="shared" ca="1" si="5"/>
        <v>4200</v>
      </c>
      <c r="L28" s="23">
        <f t="shared" ca="1" si="5"/>
        <v>3040</v>
      </c>
      <c r="M28" s="23">
        <f t="shared" ca="1" si="5"/>
        <v>1135</v>
      </c>
      <c r="N28" s="23">
        <f t="shared" ca="1" si="5"/>
        <v>3449</v>
      </c>
      <c r="O28" s="23">
        <f ca="1">+INDEX(Totals_Accumulated[[#All],[Totals]:[December]],MATCH(Totals_Accumulated[[#This Row],[Totals]],Totals_Accumulated[[#All],[Totals]],0),MATCH($S$7,$C$4:$N$4,0))</f>
        <v>5074</v>
      </c>
      <c r="P28" s="24">
        <f ca="1">+SUMPRODUCT(Totals_Accumulated[[#This Row],[January]:[December]],$C$3:$N$3)</f>
        <v>18110</v>
      </c>
    </row>
    <row r="29" spans="2:16" x14ac:dyDescent="0.3">
      <c r="B29" s="8" t="s">
        <v>50</v>
      </c>
      <c r="C29" s="23">
        <f ca="1">+C26-C27-C28</f>
        <v>-7019</v>
      </c>
      <c r="D29" s="23">
        <f t="shared" ref="D29:N29" ca="1" si="6">+D26-D27-D28</f>
        <v>-5187</v>
      </c>
      <c r="E29" s="23">
        <f t="shared" ca="1" si="6"/>
        <v>-7131</v>
      </c>
      <c r="F29" s="23">
        <f t="shared" ca="1" si="6"/>
        <v>-4870</v>
      </c>
      <c r="G29" s="23">
        <f t="shared" ca="1" si="6"/>
        <v>-10481</v>
      </c>
      <c r="H29" s="23">
        <f t="shared" ca="1" si="6"/>
        <v>-6782</v>
      </c>
      <c r="I29" s="23">
        <f t="shared" ca="1" si="6"/>
        <v>-11168</v>
      </c>
      <c r="J29" s="23">
        <f t="shared" ca="1" si="6"/>
        <v>-10174</v>
      </c>
      <c r="K29" s="23">
        <f t="shared" ca="1" si="6"/>
        <v>-9841</v>
      </c>
      <c r="L29" s="23">
        <f t="shared" ca="1" si="6"/>
        <v>-5417</v>
      </c>
      <c r="M29" s="23">
        <f t="shared" ca="1" si="6"/>
        <v>-4251</v>
      </c>
      <c r="N29" s="23">
        <f t="shared" ca="1" si="6"/>
        <v>-6813</v>
      </c>
      <c r="O29" s="23">
        <f ca="1">+INDEX(Totals_Accumulated[[#All],[Totals]:[December]],MATCH(Totals_Accumulated[[#This Row],[Totals]],Totals_Accumulated[[#All],[Totals]],0),MATCH($S$7,$C$4:$N$4,0))</f>
        <v>-10481</v>
      </c>
      <c r="P29" s="24">
        <f ca="1">+SUMPRODUCT(Totals_Accumulated[[#This Row],[January]:[December]],$C$3:$N$3)</f>
        <v>-41470</v>
      </c>
    </row>
  </sheetData>
  <phoneticPr fontId="1" type="noConversion"/>
  <pageMargins left="0.7" right="0.7" top="0.75" bottom="0.75" header="0.3" footer="0.3"/>
  <pageSetup paperSize="9" orientation="portrait" verticalDpi="599"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38"/>
  <sheetViews>
    <sheetView showGridLines="0" zoomScale="90" zoomScaleNormal="90" workbookViewId="0">
      <selection activeCell="G15" sqref="G15"/>
    </sheetView>
  </sheetViews>
  <sheetFormatPr defaultColWidth="11.42578125" defaultRowHeight="14.25" x14ac:dyDescent="0.25"/>
  <cols>
    <col min="1" max="1" width="1" style="7" customWidth="1"/>
    <col min="2" max="2" width="10.42578125" style="7" bestFit="1" customWidth="1"/>
    <col min="3" max="3" width="9.7109375" style="7" bestFit="1" customWidth="1"/>
    <col min="4" max="4" width="5.140625" style="7" bestFit="1" customWidth="1"/>
    <col min="5" max="5" width="9.140625" style="7" bestFit="1" customWidth="1"/>
    <col min="6" max="6" width="14.7109375" style="7" bestFit="1" customWidth="1"/>
    <col min="7" max="7" width="24.7109375" style="7" bestFit="1" customWidth="1"/>
    <col min="8" max="8" width="11.42578125" style="7" bestFit="1" customWidth="1"/>
    <col min="9" max="14" width="11.42578125" style="7"/>
    <col min="15" max="15" width="16.140625" style="7" bestFit="1" customWidth="1"/>
    <col min="16" max="16384" width="11.42578125" style="7"/>
  </cols>
  <sheetData>
    <row r="1" spans="2:15" s="5" customFormat="1" ht="52.5" x14ac:dyDescent="0.9">
      <c r="B1" s="4" t="s">
        <v>1</v>
      </c>
      <c r="C1" s="3"/>
      <c r="D1" s="3"/>
    </row>
    <row r="2" spans="2:15" ht="16.5" x14ac:dyDescent="0.3">
      <c r="M2" s="25"/>
      <c r="N2" s="26"/>
      <c r="O2" s="8"/>
    </row>
    <row r="3" spans="2:15" ht="16.5" x14ac:dyDescent="0.3">
      <c r="M3" s="25"/>
      <c r="N3" s="27"/>
      <c r="O3" s="8"/>
    </row>
    <row r="4" spans="2:15" ht="16.5" x14ac:dyDescent="0.3">
      <c r="M4" s="25"/>
      <c r="N4" s="26"/>
      <c r="O4" s="8"/>
    </row>
    <row r="5" spans="2:15" ht="16.5" x14ac:dyDescent="0.3">
      <c r="O5" s="8"/>
    </row>
    <row r="6" spans="2:15" ht="16.5" x14ac:dyDescent="0.3">
      <c r="O6" s="8"/>
    </row>
    <row r="7" spans="2:15" ht="16.5" x14ac:dyDescent="0.3">
      <c r="O7" s="8"/>
    </row>
    <row r="8" spans="2:15" ht="16.5" x14ac:dyDescent="0.3">
      <c r="O8" s="8"/>
    </row>
    <row r="9" spans="2:15" ht="16.5" x14ac:dyDescent="0.3">
      <c r="O9" s="8"/>
    </row>
    <row r="10" spans="2:15" ht="16.5" x14ac:dyDescent="0.3">
      <c r="B10" s="15" t="s">
        <v>43</v>
      </c>
      <c r="C10" s="15" t="s">
        <v>38</v>
      </c>
      <c r="D10" s="15" t="s">
        <v>44</v>
      </c>
      <c r="E10" s="15" t="s">
        <v>8</v>
      </c>
      <c r="F10" s="15" t="s">
        <v>42</v>
      </c>
      <c r="G10" s="15" t="s">
        <v>46</v>
      </c>
      <c r="H10" s="15" t="s">
        <v>45</v>
      </c>
      <c r="O10" s="8"/>
    </row>
    <row r="11" spans="2:15" ht="16.5" x14ac:dyDescent="0.3">
      <c r="B11" s="28">
        <v>45672</v>
      </c>
      <c r="C11" s="29" t="str">
        <f>+TEXT(Actual[[#This Row],[Date]],"[$-409]mmmm")</f>
        <v>January</v>
      </c>
      <c r="D11" s="29">
        <f>YEAR(Actual[[#This Row],[Date]])</f>
        <v>2025</v>
      </c>
      <c r="E11" s="7" t="s">
        <v>4</v>
      </c>
      <c r="F11" s="7" t="s">
        <v>5</v>
      </c>
      <c r="G11" s="7" t="s">
        <v>55</v>
      </c>
      <c r="H11" s="30">
        <f ca="1">+RANDBETWEEN(0,2500)</f>
        <v>1102</v>
      </c>
      <c r="J11" s="30"/>
      <c r="O11" s="8"/>
    </row>
    <row r="12" spans="2:15" ht="16.5" x14ac:dyDescent="0.3">
      <c r="B12" s="28">
        <v>45672</v>
      </c>
      <c r="C12" s="29" t="str">
        <f>+TEXT(Actual[[#This Row],[Date]],"[$-409]mmmm")</f>
        <v>January</v>
      </c>
      <c r="D12" s="29">
        <f>YEAR(Actual[[#This Row],[Date]])</f>
        <v>2025</v>
      </c>
      <c r="E12" s="7" t="s">
        <v>4</v>
      </c>
      <c r="F12" s="7" t="s">
        <v>20</v>
      </c>
      <c r="G12" s="7" t="s">
        <v>55</v>
      </c>
      <c r="H12" s="30">
        <f t="shared" ref="H12:H75" ca="1" si="0">+RANDBETWEEN(0,2500)</f>
        <v>1421</v>
      </c>
      <c r="J12" s="30"/>
      <c r="O12" s="8"/>
    </row>
    <row r="13" spans="2:15" ht="16.5" x14ac:dyDescent="0.3">
      <c r="B13" s="28">
        <v>45672</v>
      </c>
      <c r="C13" s="29" t="str">
        <f>+TEXT(Actual[[#This Row],[Date]],"[$-409]mmmm")</f>
        <v>January</v>
      </c>
      <c r="D13" s="29">
        <f>YEAR(Actual[[#This Row],[Date]])</f>
        <v>2025</v>
      </c>
      <c r="E13" s="7" t="s">
        <v>4</v>
      </c>
      <c r="F13" s="7" t="s">
        <v>7</v>
      </c>
      <c r="G13" s="7" t="s">
        <v>55</v>
      </c>
      <c r="H13" s="30">
        <f t="shared" ca="1" si="0"/>
        <v>288</v>
      </c>
      <c r="J13" s="30"/>
      <c r="O13" s="8"/>
    </row>
    <row r="14" spans="2:15" ht="16.5" x14ac:dyDescent="0.3">
      <c r="B14" s="28">
        <v>45672</v>
      </c>
      <c r="C14" s="29" t="str">
        <f>+TEXT(Actual[[#This Row],[Date]],"[$-409]mmmm")</f>
        <v>January</v>
      </c>
      <c r="D14" s="29">
        <f>YEAR(Actual[[#This Row],[Date]])</f>
        <v>2025</v>
      </c>
      <c r="E14" s="7" t="s">
        <v>4</v>
      </c>
      <c r="F14" s="7" t="s">
        <v>6</v>
      </c>
      <c r="G14" s="7" t="s">
        <v>55</v>
      </c>
      <c r="H14" s="30">
        <f t="shared" ca="1" si="0"/>
        <v>1707</v>
      </c>
      <c r="J14" s="30"/>
      <c r="O14" s="8"/>
    </row>
    <row r="15" spans="2:15" ht="16.5" x14ac:dyDescent="0.3">
      <c r="B15" s="28">
        <v>45672</v>
      </c>
      <c r="C15" s="29" t="str">
        <f>+TEXT(Actual[[#This Row],[Date]],"[$-409]mmmm")</f>
        <v>January</v>
      </c>
      <c r="D15" s="29">
        <f>YEAR(Actual[[#This Row],[Date]])</f>
        <v>2025</v>
      </c>
      <c r="E15" s="7" t="s">
        <v>3</v>
      </c>
      <c r="F15" s="7" t="s">
        <v>13</v>
      </c>
      <c r="G15" s="7" t="s">
        <v>55</v>
      </c>
      <c r="H15" s="30">
        <f t="shared" ca="1" si="0"/>
        <v>1110</v>
      </c>
      <c r="J15" s="30"/>
      <c r="O15" s="8"/>
    </row>
    <row r="16" spans="2:15" ht="16.5" x14ac:dyDescent="0.3">
      <c r="B16" s="28">
        <v>45672</v>
      </c>
      <c r="C16" s="29" t="str">
        <f>+TEXT(Actual[[#This Row],[Date]],"[$-409]mmmm")</f>
        <v>January</v>
      </c>
      <c r="D16" s="29">
        <f>YEAR(Actual[[#This Row],[Date]])</f>
        <v>2025</v>
      </c>
      <c r="E16" s="7" t="s">
        <v>3</v>
      </c>
      <c r="F16" s="7" t="s">
        <v>11</v>
      </c>
      <c r="G16" s="7" t="s">
        <v>55</v>
      </c>
      <c r="H16" s="30">
        <f t="shared" ca="1" si="0"/>
        <v>670</v>
      </c>
      <c r="J16" s="30"/>
      <c r="O16" s="8"/>
    </row>
    <row r="17" spans="2:15" ht="16.5" x14ac:dyDescent="0.3">
      <c r="B17" s="28">
        <v>45672</v>
      </c>
      <c r="C17" s="29" t="str">
        <f>+TEXT(Actual[[#This Row],[Date]],"[$-409]mmmm")</f>
        <v>January</v>
      </c>
      <c r="D17" s="29">
        <f>YEAR(Actual[[#This Row],[Date]])</f>
        <v>2025</v>
      </c>
      <c r="E17" s="7" t="s">
        <v>3</v>
      </c>
      <c r="F17" s="7" t="s">
        <v>14</v>
      </c>
      <c r="G17" s="7" t="s">
        <v>55</v>
      </c>
      <c r="H17" s="30">
        <f t="shared" ca="1" si="0"/>
        <v>2406</v>
      </c>
      <c r="J17" s="30"/>
      <c r="O17" s="8"/>
    </row>
    <row r="18" spans="2:15" ht="16.5" x14ac:dyDescent="0.3">
      <c r="B18" s="28">
        <v>45672</v>
      </c>
      <c r="C18" s="29" t="str">
        <f>+TEXT(Actual[[#This Row],[Date]],"[$-409]mmmm")</f>
        <v>January</v>
      </c>
      <c r="D18" s="29">
        <f>YEAR(Actual[[#This Row],[Date]])</f>
        <v>2025</v>
      </c>
      <c r="E18" s="7" t="s">
        <v>3</v>
      </c>
      <c r="F18" s="7" t="s">
        <v>12</v>
      </c>
      <c r="G18" s="7" t="s">
        <v>55</v>
      </c>
      <c r="H18" s="30">
        <f t="shared" ca="1" si="0"/>
        <v>2059</v>
      </c>
      <c r="J18" s="30"/>
      <c r="O18" s="8"/>
    </row>
    <row r="19" spans="2:15" x14ac:dyDescent="0.25">
      <c r="B19" s="28">
        <v>45672</v>
      </c>
      <c r="C19" s="29" t="str">
        <f>+TEXT(Actual[[#This Row],[Date]],"[$-409]mmmm")</f>
        <v>January</v>
      </c>
      <c r="D19" s="29">
        <f>YEAR(Actual[[#This Row],[Date]])</f>
        <v>2025</v>
      </c>
      <c r="E19" s="7" t="s">
        <v>3</v>
      </c>
      <c r="F19" s="7" t="s">
        <v>15</v>
      </c>
      <c r="G19" s="7" t="s">
        <v>55</v>
      </c>
      <c r="H19" s="30">
        <f t="shared" ca="1" si="0"/>
        <v>1183</v>
      </c>
      <c r="J19" s="30"/>
    </row>
    <row r="20" spans="2:15" x14ac:dyDescent="0.25">
      <c r="B20" s="28">
        <v>45672</v>
      </c>
      <c r="C20" s="29" t="str">
        <f>+TEXT(Actual[[#This Row],[Date]],"[$-409]mmmm")</f>
        <v>January</v>
      </c>
      <c r="D20" s="29">
        <f>YEAR(Actual[[#This Row],[Date]])</f>
        <v>2025</v>
      </c>
      <c r="E20" s="7" t="s">
        <v>3</v>
      </c>
      <c r="F20" s="7" t="s">
        <v>16</v>
      </c>
      <c r="G20" s="7" t="s">
        <v>55</v>
      </c>
      <c r="H20" s="30">
        <f t="shared" ca="1" si="0"/>
        <v>2121</v>
      </c>
    </row>
    <row r="21" spans="2:15" x14ac:dyDescent="0.25">
      <c r="B21" s="28">
        <v>45672</v>
      </c>
      <c r="C21" s="29" t="str">
        <f>+TEXT(Actual[[#This Row],[Date]],"[$-409]mmmm")</f>
        <v>January</v>
      </c>
      <c r="D21" s="29">
        <f>YEAR(Actual[[#This Row],[Date]])</f>
        <v>2025</v>
      </c>
      <c r="E21" s="7" t="s">
        <v>3</v>
      </c>
      <c r="F21" s="7" t="s">
        <v>18</v>
      </c>
      <c r="G21" s="7" t="s">
        <v>55</v>
      </c>
      <c r="H21" s="30">
        <f t="shared" ca="1" si="0"/>
        <v>415</v>
      </c>
    </row>
    <row r="22" spans="2:15" x14ac:dyDescent="0.25">
      <c r="B22" s="28">
        <v>45672</v>
      </c>
      <c r="C22" s="29" t="str">
        <f>+TEXT(Actual[[#This Row],[Date]],"[$-409]mmmm")</f>
        <v>January</v>
      </c>
      <c r="D22" s="29">
        <f>YEAR(Actual[[#This Row],[Date]])</f>
        <v>2025</v>
      </c>
      <c r="E22" s="7" t="s">
        <v>3</v>
      </c>
      <c r="F22" s="7" t="s">
        <v>19</v>
      </c>
      <c r="G22" s="7" t="s">
        <v>55</v>
      </c>
      <c r="H22" s="30">
        <f t="shared" ca="1" si="0"/>
        <v>1711</v>
      </c>
    </row>
    <row r="23" spans="2:15" x14ac:dyDescent="0.25">
      <c r="B23" s="28">
        <v>45672</v>
      </c>
      <c r="C23" s="29" t="str">
        <f>+TEXT(Actual[[#This Row],[Date]],"[$-409]mmmm")</f>
        <v>January</v>
      </c>
      <c r="D23" s="29">
        <f>YEAR(Actual[[#This Row],[Date]])</f>
        <v>2025</v>
      </c>
      <c r="E23" s="7" t="s">
        <v>3</v>
      </c>
      <c r="F23" s="7" t="s">
        <v>17</v>
      </c>
      <c r="G23" s="7" t="s">
        <v>55</v>
      </c>
      <c r="H23" s="30">
        <f t="shared" ca="1" si="0"/>
        <v>96</v>
      </c>
    </row>
    <row r="24" spans="2:15" x14ac:dyDescent="0.25">
      <c r="B24" s="28">
        <v>45672</v>
      </c>
      <c r="C24" s="29" t="str">
        <f>+TEXT(Actual[[#This Row],[Date]],"[$-409]mmmm")</f>
        <v>January</v>
      </c>
      <c r="D24" s="29">
        <f>YEAR(Actual[[#This Row],[Date]])</f>
        <v>2025</v>
      </c>
      <c r="E24" s="7" t="s">
        <v>2</v>
      </c>
      <c r="F24" s="7" t="s">
        <v>2</v>
      </c>
      <c r="G24" s="7" t="s">
        <v>55</v>
      </c>
      <c r="H24" s="30">
        <f t="shared" ca="1" si="0"/>
        <v>399</v>
      </c>
    </row>
    <row r="25" spans="2:15" x14ac:dyDescent="0.25">
      <c r="B25" s="28">
        <v>45672</v>
      </c>
      <c r="C25" s="29" t="str">
        <f>+TEXT(Actual[[#This Row],[Date]],"[$-409]mmmm")</f>
        <v>January</v>
      </c>
      <c r="D25" s="29">
        <f>YEAR(Actual[[#This Row],[Date]])</f>
        <v>2025</v>
      </c>
      <c r="E25" s="7" t="s">
        <v>2</v>
      </c>
      <c r="F25" s="7" t="s">
        <v>21</v>
      </c>
      <c r="G25" s="7" t="s">
        <v>55</v>
      </c>
      <c r="H25" s="30">
        <f t="shared" ca="1" si="0"/>
        <v>155</v>
      </c>
    </row>
    <row r="26" spans="2:15" x14ac:dyDescent="0.25">
      <c r="B26" s="28">
        <v>45672</v>
      </c>
      <c r="C26" s="29" t="str">
        <f>+TEXT(Actual[[#This Row],[Date]],"[$-409]mmmm")</f>
        <v>January</v>
      </c>
      <c r="D26" s="29">
        <f>YEAR(Actual[[#This Row],[Date]])</f>
        <v>2025</v>
      </c>
      <c r="E26" s="7" t="s">
        <v>2</v>
      </c>
      <c r="F26" s="7" t="s">
        <v>22</v>
      </c>
      <c r="G26" s="7" t="s">
        <v>55</v>
      </c>
      <c r="H26" s="30">
        <f t="shared" ca="1" si="0"/>
        <v>992</v>
      </c>
    </row>
    <row r="27" spans="2:15" x14ac:dyDescent="0.25">
      <c r="B27" s="28">
        <v>45703</v>
      </c>
      <c r="C27" s="29" t="str">
        <f>+TEXT(Actual[[#This Row],[Date]],"[$-409]mmmm")</f>
        <v>February</v>
      </c>
      <c r="D27" s="29">
        <f>YEAR(Actual[[#This Row],[Date]])</f>
        <v>2025</v>
      </c>
      <c r="E27" s="7" t="s">
        <v>4</v>
      </c>
      <c r="F27" s="7" t="s">
        <v>5</v>
      </c>
      <c r="G27" s="7" t="s">
        <v>55</v>
      </c>
      <c r="H27" s="30">
        <f t="shared" ca="1" si="0"/>
        <v>432</v>
      </c>
    </row>
    <row r="28" spans="2:15" x14ac:dyDescent="0.25">
      <c r="B28" s="28">
        <v>45703</v>
      </c>
      <c r="C28" s="29" t="str">
        <f>+TEXT(Actual[[#This Row],[Date]],"[$-409]mmmm")</f>
        <v>February</v>
      </c>
      <c r="D28" s="29">
        <f>YEAR(Actual[[#This Row],[Date]])</f>
        <v>2025</v>
      </c>
      <c r="E28" s="7" t="s">
        <v>4</v>
      </c>
      <c r="F28" s="7" t="s">
        <v>20</v>
      </c>
      <c r="G28" s="7" t="s">
        <v>55</v>
      </c>
      <c r="H28" s="30">
        <f t="shared" ca="1" si="0"/>
        <v>1974</v>
      </c>
    </row>
    <row r="29" spans="2:15" x14ac:dyDescent="0.25">
      <c r="B29" s="28">
        <v>45703</v>
      </c>
      <c r="C29" s="29" t="str">
        <f>+TEXT(Actual[[#This Row],[Date]],"[$-409]mmmm")</f>
        <v>February</v>
      </c>
      <c r="D29" s="29">
        <f>YEAR(Actual[[#This Row],[Date]])</f>
        <v>2025</v>
      </c>
      <c r="E29" s="7" t="s">
        <v>4</v>
      </c>
      <c r="F29" s="7" t="s">
        <v>7</v>
      </c>
      <c r="G29" s="7" t="s">
        <v>55</v>
      </c>
      <c r="H29" s="30">
        <f t="shared" ca="1" si="0"/>
        <v>1817</v>
      </c>
    </row>
    <row r="30" spans="2:15" x14ac:dyDescent="0.25">
      <c r="B30" s="28">
        <v>45703</v>
      </c>
      <c r="C30" s="29" t="str">
        <f>+TEXT(Actual[[#This Row],[Date]],"[$-409]mmmm")</f>
        <v>February</v>
      </c>
      <c r="D30" s="29">
        <f>YEAR(Actual[[#This Row],[Date]])</f>
        <v>2025</v>
      </c>
      <c r="E30" s="7" t="s">
        <v>4</v>
      </c>
      <c r="F30" s="7" t="s">
        <v>6</v>
      </c>
      <c r="G30" s="7" t="s">
        <v>55</v>
      </c>
      <c r="H30" s="30">
        <f t="shared" ca="1" si="0"/>
        <v>2392</v>
      </c>
    </row>
    <row r="31" spans="2:15" x14ac:dyDescent="0.25">
      <c r="B31" s="28">
        <v>45703</v>
      </c>
      <c r="C31" s="29" t="str">
        <f>+TEXT(Actual[[#This Row],[Date]],"[$-409]mmmm")</f>
        <v>February</v>
      </c>
      <c r="D31" s="29">
        <f>YEAR(Actual[[#This Row],[Date]])</f>
        <v>2025</v>
      </c>
      <c r="E31" s="7" t="s">
        <v>3</v>
      </c>
      <c r="F31" s="7" t="s">
        <v>13</v>
      </c>
      <c r="G31" s="7" t="s">
        <v>55</v>
      </c>
      <c r="H31" s="30">
        <f t="shared" ca="1" si="0"/>
        <v>1091</v>
      </c>
    </row>
    <row r="32" spans="2:15" x14ac:dyDescent="0.25">
      <c r="B32" s="28">
        <v>45703</v>
      </c>
      <c r="C32" s="29" t="str">
        <f>+TEXT(Actual[[#This Row],[Date]],"[$-409]mmmm")</f>
        <v>February</v>
      </c>
      <c r="D32" s="29">
        <f>YEAR(Actual[[#This Row],[Date]])</f>
        <v>2025</v>
      </c>
      <c r="E32" s="7" t="s">
        <v>3</v>
      </c>
      <c r="F32" s="7" t="s">
        <v>11</v>
      </c>
      <c r="G32" s="7" t="s">
        <v>55</v>
      </c>
      <c r="H32" s="30">
        <f t="shared" ca="1" si="0"/>
        <v>2066</v>
      </c>
    </row>
    <row r="33" spans="2:8" x14ac:dyDescent="0.25">
      <c r="B33" s="28">
        <v>45703</v>
      </c>
      <c r="C33" s="29" t="str">
        <f>+TEXT(Actual[[#This Row],[Date]],"[$-409]mmmm")</f>
        <v>February</v>
      </c>
      <c r="D33" s="29">
        <f>YEAR(Actual[[#This Row],[Date]])</f>
        <v>2025</v>
      </c>
      <c r="E33" s="7" t="s">
        <v>3</v>
      </c>
      <c r="F33" s="7" t="s">
        <v>14</v>
      </c>
      <c r="G33" s="7" t="s">
        <v>55</v>
      </c>
      <c r="H33" s="30">
        <f t="shared" ca="1" si="0"/>
        <v>2335</v>
      </c>
    </row>
    <row r="34" spans="2:8" x14ac:dyDescent="0.25">
      <c r="B34" s="28">
        <v>45703</v>
      </c>
      <c r="C34" s="29" t="str">
        <f>+TEXT(Actual[[#This Row],[Date]],"[$-409]mmmm")</f>
        <v>February</v>
      </c>
      <c r="D34" s="29">
        <f>YEAR(Actual[[#This Row],[Date]])</f>
        <v>2025</v>
      </c>
      <c r="E34" s="7" t="s">
        <v>3</v>
      </c>
      <c r="F34" s="7" t="s">
        <v>12</v>
      </c>
      <c r="G34" s="7" t="s">
        <v>55</v>
      </c>
      <c r="H34" s="30">
        <f t="shared" ca="1" si="0"/>
        <v>393</v>
      </c>
    </row>
    <row r="35" spans="2:8" x14ac:dyDescent="0.25">
      <c r="B35" s="28">
        <v>45703</v>
      </c>
      <c r="C35" s="29" t="str">
        <f>+TEXT(Actual[[#This Row],[Date]],"[$-409]mmmm")</f>
        <v>February</v>
      </c>
      <c r="D35" s="29">
        <f>YEAR(Actual[[#This Row],[Date]])</f>
        <v>2025</v>
      </c>
      <c r="E35" s="7" t="s">
        <v>3</v>
      </c>
      <c r="F35" s="7" t="s">
        <v>15</v>
      </c>
      <c r="G35" s="7" t="s">
        <v>55</v>
      </c>
      <c r="H35" s="30">
        <f t="shared" ca="1" si="0"/>
        <v>2497</v>
      </c>
    </row>
    <row r="36" spans="2:8" x14ac:dyDescent="0.25">
      <c r="B36" s="28">
        <v>45703</v>
      </c>
      <c r="C36" s="29" t="str">
        <f>+TEXT(Actual[[#This Row],[Date]],"[$-409]mmmm")</f>
        <v>February</v>
      </c>
      <c r="D36" s="29">
        <f>YEAR(Actual[[#This Row],[Date]])</f>
        <v>2025</v>
      </c>
      <c r="E36" s="7" t="s">
        <v>3</v>
      </c>
      <c r="F36" s="7" t="s">
        <v>16</v>
      </c>
      <c r="G36" s="7" t="s">
        <v>55</v>
      </c>
      <c r="H36" s="30">
        <f t="shared" ca="1" si="0"/>
        <v>917</v>
      </c>
    </row>
    <row r="37" spans="2:8" x14ac:dyDescent="0.25">
      <c r="B37" s="28">
        <v>45703</v>
      </c>
      <c r="C37" s="29" t="str">
        <f>+TEXT(Actual[[#This Row],[Date]],"[$-409]mmmm")</f>
        <v>February</v>
      </c>
      <c r="D37" s="29">
        <f>YEAR(Actual[[#This Row],[Date]])</f>
        <v>2025</v>
      </c>
      <c r="E37" s="7" t="s">
        <v>3</v>
      </c>
      <c r="F37" s="7" t="s">
        <v>18</v>
      </c>
      <c r="G37" s="7" t="s">
        <v>55</v>
      </c>
      <c r="H37" s="30">
        <f t="shared" ca="1" si="0"/>
        <v>524</v>
      </c>
    </row>
    <row r="38" spans="2:8" x14ac:dyDescent="0.25">
      <c r="B38" s="28">
        <v>45703</v>
      </c>
      <c r="C38" s="29" t="str">
        <f>+TEXT(Actual[[#This Row],[Date]],"[$-409]mmmm")</f>
        <v>February</v>
      </c>
      <c r="D38" s="29">
        <f>YEAR(Actual[[#This Row],[Date]])</f>
        <v>2025</v>
      </c>
      <c r="E38" s="7" t="s">
        <v>3</v>
      </c>
      <c r="F38" s="7" t="s">
        <v>19</v>
      </c>
      <c r="G38" s="7" t="s">
        <v>55</v>
      </c>
      <c r="H38" s="30">
        <f t="shared" ca="1" si="0"/>
        <v>2046</v>
      </c>
    </row>
    <row r="39" spans="2:8" x14ac:dyDescent="0.25">
      <c r="B39" s="28">
        <v>45703</v>
      </c>
      <c r="C39" s="29" t="str">
        <f>+TEXT(Actual[[#This Row],[Date]],"[$-409]mmmm")</f>
        <v>February</v>
      </c>
      <c r="D39" s="29">
        <f>YEAR(Actual[[#This Row],[Date]])</f>
        <v>2025</v>
      </c>
      <c r="E39" s="7" t="s">
        <v>3</v>
      </c>
      <c r="F39" s="7" t="s">
        <v>17</v>
      </c>
      <c r="G39" s="7" t="s">
        <v>55</v>
      </c>
      <c r="H39" s="30">
        <f t="shared" ca="1" si="0"/>
        <v>119</v>
      </c>
    </row>
    <row r="40" spans="2:8" x14ac:dyDescent="0.25">
      <c r="B40" s="28">
        <v>45703</v>
      </c>
      <c r="C40" s="29" t="str">
        <f>+TEXT(Actual[[#This Row],[Date]],"[$-409]mmmm")</f>
        <v>February</v>
      </c>
      <c r="D40" s="29">
        <f>YEAR(Actual[[#This Row],[Date]])</f>
        <v>2025</v>
      </c>
      <c r="E40" s="7" t="s">
        <v>2</v>
      </c>
      <c r="F40" s="7" t="s">
        <v>2</v>
      </c>
      <c r="G40" s="7" t="s">
        <v>55</v>
      </c>
      <c r="H40" s="30">
        <f t="shared" ca="1" si="0"/>
        <v>150</v>
      </c>
    </row>
    <row r="41" spans="2:8" x14ac:dyDescent="0.25">
      <c r="B41" s="28">
        <v>45703</v>
      </c>
      <c r="C41" s="29" t="str">
        <f>+TEXT(Actual[[#This Row],[Date]],"[$-409]mmmm")</f>
        <v>February</v>
      </c>
      <c r="D41" s="29">
        <f>YEAR(Actual[[#This Row],[Date]])</f>
        <v>2025</v>
      </c>
      <c r="E41" s="7" t="s">
        <v>2</v>
      </c>
      <c r="F41" s="7" t="s">
        <v>21</v>
      </c>
      <c r="G41" s="7" t="s">
        <v>55</v>
      </c>
      <c r="H41" s="30">
        <f t="shared" ca="1" si="0"/>
        <v>1189</v>
      </c>
    </row>
    <row r="42" spans="2:8" x14ac:dyDescent="0.25">
      <c r="B42" s="28">
        <v>45703</v>
      </c>
      <c r="C42" s="29" t="str">
        <f>+TEXT(Actual[[#This Row],[Date]],"[$-409]mmmm")</f>
        <v>February</v>
      </c>
      <c r="D42" s="29">
        <f>YEAR(Actual[[#This Row],[Date]])</f>
        <v>2025</v>
      </c>
      <c r="E42" s="7" t="s">
        <v>2</v>
      </c>
      <c r="F42" s="7" t="s">
        <v>22</v>
      </c>
      <c r="G42" s="7" t="s">
        <v>55</v>
      </c>
      <c r="H42" s="30">
        <f t="shared" ca="1" si="0"/>
        <v>1632</v>
      </c>
    </row>
    <row r="43" spans="2:8" x14ac:dyDescent="0.25">
      <c r="B43" s="28">
        <v>45731</v>
      </c>
      <c r="C43" s="29" t="str">
        <f>+TEXT(Actual[[#This Row],[Date]],"[$-409]mmmm")</f>
        <v>March</v>
      </c>
      <c r="D43" s="29">
        <f>YEAR(Actual[[#This Row],[Date]])</f>
        <v>2025</v>
      </c>
      <c r="E43" s="7" t="s">
        <v>4</v>
      </c>
      <c r="F43" s="7" t="s">
        <v>5</v>
      </c>
      <c r="G43" s="7" t="s">
        <v>55</v>
      </c>
      <c r="H43" s="30">
        <f t="shared" ca="1" si="0"/>
        <v>2117</v>
      </c>
    </row>
    <row r="44" spans="2:8" x14ac:dyDescent="0.25">
      <c r="B44" s="28">
        <v>45731</v>
      </c>
      <c r="C44" s="29" t="str">
        <f>+TEXT(Actual[[#This Row],[Date]],"[$-409]mmmm")</f>
        <v>March</v>
      </c>
      <c r="D44" s="29">
        <f>YEAR(Actual[[#This Row],[Date]])</f>
        <v>2025</v>
      </c>
      <c r="E44" s="7" t="s">
        <v>4</v>
      </c>
      <c r="F44" s="7" t="s">
        <v>20</v>
      </c>
      <c r="G44" s="7" t="s">
        <v>55</v>
      </c>
      <c r="H44" s="30">
        <f t="shared" ca="1" si="0"/>
        <v>1624</v>
      </c>
    </row>
    <row r="45" spans="2:8" x14ac:dyDescent="0.25">
      <c r="B45" s="28">
        <v>45731</v>
      </c>
      <c r="C45" s="29" t="str">
        <f>+TEXT(Actual[[#This Row],[Date]],"[$-409]mmmm")</f>
        <v>March</v>
      </c>
      <c r="D45" s="29">
        <f>YEAR(Actual[[#This Row],[Date]])</f>
        <v>2025</v>
      </c>
      <c r="E45" s="7" t="s">
        <v>4</v>
      </c>
      <c r="F45" s="7" t="s">
        <v>7</v>
      </c>
      <c r="G45" s="7" t="s">
        <v>55</v>
      </c>
      <c r="H45" s="30">
        <f t="shared" ca="1" si="0"/>
        <v>719</v>
      </c>
    </row>
    <row r="46" spans="2:8" x14ac:dyDescent="0.25">
      <c r="B46" s="28">
        <v>45731</v>
      </c>
      <c r="C46" s="29" t="str">
        <f>+TEXT(Actual[[#This Row],[Date]],"[$-409]mmmm")</f>
        <v>March</v>
      </c>
      <c r="D46" s="29">
        <f>YEAR(Actual[[#This Row],[Date]])</f>
        <v>2025</v>
      </c>
      <c r="E46" s="7" t="s">
        <v>4</v>
      </c>
      <c r="F46" s="7" t="s">
        <v>6</v>
      </c>
      <c r="G46" s="7" t="s">
        <v>55</v>
      </c>
      <c r="H46" s="30">
        <f t="shared" ca="1" si="0"/>
        <v>1875</v>
      </c>
    </row>
    <row r="47" spans="2:8" x14ac:dyDescent="0.25">
      <c r="B47" s="28">
        <v>45731</v>
      </c>
      <c r="C47" s="29" t="str">
        <f>+TEXT(Actual[[#This Row],[Date]],"[$-409]mmmm")</f>
        <v>March</v>
      </c>
      <c r="D47" s="29">
        <f>YEAR(Actual[[#This Row],[Date]])</f>
        <v>2025</v>
      </c>
      <c r="E47" s="7" t="s">
        <v>3</v>
      </c>
      <c r="F47" s="7" t="s">
        <v>13</v>
      </c>
      <c r="G47" s="7" t="s">
        <v>55</v>
      </c>
      <c r="H47" s="30">
        <f t="shared" ca="1" si="0"/>
        <v>378</v>
      </c>
    </row>
    <row r="48" spans="2:8" x14ac:dyDescent="0.25">
      <c r="B48" s="28">
        <v>45731</v>
      </c>
      <c r="C48" s="29" t="str">
        <f>+TEXT(Actual[[#This Row],[Date]],"[$-409]mmmm")</f>
        <v>March</v>
      </c>
      <c r="D48" s="29">
        <f>YEAR(Actual[[#This Row],[Date]])</f>
        <v>2025</v>
      </c>
      <c r="E48" s="7" t="s">
        <v>3</v>
      </c>
      <c r="F48" s="7" t="s">
        <v>11</v>
      </c>
      <c r="G48" s="7" t="s">
        <v>55</v>
      </c>
      <c r="H48" s="30">
        <f t="shared" ca="1" si="0"/>
        <v>768</v>
      </c>
    </row>
    <row r="49" spans="2:8" x14ac:dyDescent="0.25">
      <c r="B49" s="28">
        <v>45731</v>
      </c>
      <c r="C49" s="29" t="str">
        <f>+TEXT(Actual[[#This Row],[Date]],"[$-409]mmmm")</f>
        <v>March</v>
      </c>
      <c r="D49" s="29">
        <f>YEAR(Actual[[#This Row],[Date]])</f>
        <v>2025</v>
      </c>
      <c r="E49" s="7" t="s">
        <v>3</v>
      </c>
      <c r="F49" s="7" t="s">
        <v>14</v>
      </c>
      <c r="G49" s="7" t="s">
        <v>55</v>
      </c>
      <c r="H49" s="30">
        <f t="shared" ca="1" si="0"/>
        <v>618</v>
      </c>
    </row>
    <row r="50" spans="2:8" x14ac:dyDescent="0.25">
      <c r="B50" s="28">
        <v>45731</v>
      </c>
      <c r="C50" s="29" t="str">
        <f>+TEXT(Actual[[#This Row],[Date]],"[$-409]mmmm")</f>
        <v>March</v>
      </c>
      <c r="D50" s="29">
        <f>YEAR(Actual[[#This Row],[Date]])</f>
        <v>2025</v>
      </c>
      <c r="E50" s="7" t="s">
        <v>3</v>
      </c>
      <c r="F50" s="7" t="s">
        <v>12</v>
      </c>
      <c r="G50" s="7" t="s">
        <v>55</v>
      </c>
      <c r="H50" s="30">
        <f t="shared" ca="1" si="0"/>
        <v>2279</v>
      </c>
    </row>
    <row r="51" spans="2:8" x14ac:dyDescent="0.25">
      <c r="B51" s="28">
        <v>45731</v>
      </c>
      <c r="C51" s="29" t="str">
        <f>+TEXT(Actual[[#This Row],[Date]],"[$-409]mmmm")</f>
        <v>March</v>
      </c>
      <c r="D51" s="29">
        <f>YEAR(Actual[[#This Row],[Date]])</f>
        <v>2025</v>
      </c>
      <c r="E51" s="7" t="s">
        <v>3</v>
      </c>
      <c r="F51" s="7" t="s">
        <v>15</v>
      </c>
      <c r="G51" s="7" t="s">
        <v>55</v>
      </c>
      <c r="H51" s="30">
        <f t="shared" ca="1" si="0"/>
        <v>2271</v>
      </c>
    </row>
    <row r="52" spans="2:8" x14ac:dyDescent="0.25">
      <c r="B52" s="28">
        <v>45731</v>
      </c>
      <c r="C52" s="29" t="str">
        <f>+TEXT(Actual[[#This Row],[Date]],"[$-409]mmmm")</f>
        <v>March</v>
      </c>
      <c r="D52" s="29">
        <f>YEAR(Actual[[#This Row],[Date]])</f>
        <v>2025</v>
      </c>
      <c r="E52" s="7" t="s">
        <v>3</v>
      </c>
      <c r="F52" s="7" t="s">
        <v>16</v>
      </c>
      <c r="G52" s="7" t="s">
        <v>55</v>
      </c>
      <c r="H52" s="30">
        <f t="shared" ca="1" si="0"/>
        <v>330</v>
      </c>
    </row>
    <row r="53" spans="2:8" x14ac:dyDescent="0.25">
      <c r="B53" s="28">
        <v>45731</v>
      </c>
      <c r="C53" s="29" t="str">
        <f>+TEXT(Actual[[#This Row],[Date]],"[$-409]mmmm")</f>
        <v>March</v>
      </c>
      <c r="D53" s="29">
        <f>YEAR(Actual[[#This Row],[Date]])</f>
        <v>2025</v>
      </c>
      <c r="E53" s="7" t="s">
        <v>3</v>
      </c>
      <c r="F53" s="7" t="s">
        <v>18</v>
      </c>
      <c r="G53" s="7" t="s">
        <v>55</v>
      </c>
      <c r="H53" s="30">
        <f t="shared" ca="1" si="0"/>
        <v>594</v>
      </c>
    </row>
    <row r="54" spans="2:8" x14ac:dyDescent="0.25">
      <c r="B54" s="28">
        <v>45731</v>
      </c>
      <c r="C54" s="29" t="str">
        <f>+TEXT(Actual[[#This Row],[Date]],"[$-409]mmmm")</f>
        <v>March</v>
      </c>
      <c r="D54" s="29">
        <f>YEAR(Actual[[#This Row],[Date]])</f>
        <v>2025</v>
      </c>
      <c r="E54" s="7" t="s">
        <v>3</v>
      </c>
      <c r="F54" s="7" t="s">
        <v>19</v>
      </c>
      <c r="G54" s="7" t="s">
        <v>55</v>
      </c>
      <c r="H54" s="30">
        <f t="shared" ca="1" si="0"/>
        <v>2323</v>
      </c>
    </row>
    <row r="55" spans="2:8" x14ac:dyDescent="0.25">
      <c r="B55" s="28">
        <v>45731</v>
      </c>
      <c r="C55" s="29" t="str">
        <f>+TEXT(Actual[[#This Row],[Date]],"[$-409]mmmm")</f>
        <v>March</v>
      </c>
      <c r="D55" s="29">
        <f>YEAR(Actual[[#This Row],[Date]])</f>
        <v>2025</v>
      </c>
      <c r="E55" s="7" t="s">
        <v>3</v>
      </c>
      <c r="F55" s="7" t="s">
        <v>17</v>
      </c>
      <c r="G55" s="7" t="s">
        <v>55</v>
      </c>
      <c r="H55" s="30">
        <f t="shared" ca="1" si="0"/>
        <v>1770</v>
      </c>
    </row>
    <row r="56" spans="2:8" x14ac:dyDescent="0.25">
      <c r="B56" s="28">
        <v>45731</v>
      </c>
      <c r="C56" s="29" t="str">
        <f>+TEXT(Actual[[#This Row],[Date]],"[$-409]mmmm")</f>
        <v>March</v>
      </c>
      <c r="D56" s="29">
        <f>YEAR(Actual[[#This Row],[Date]])</f>
        <v>2025</v>
      </c>
      <c r="E56" s="7" t="s">
        <v>2</v>
      </c>
      <c r="F56" s="7" t="s">
        <v>2</v>
      </c>
      <c r="G56" s="7" t="s">
        <v>55</v>
      </c>
      <c r="H56" s="30">
        <f t="shared" ca="1" si="0"/>
        <v>1888</v>
      </c>
    </row>
    <row r="57" spans="2:8" x14ac:dyDescent="0.25">
      <c r="B57" s="28">
        <v>45731</v>
      </c>
      <c r="C57" s="29" t="str">
        <f>+TEXT(Actual[[#This Row],[Date]],"[$-409]mmmm")</f>
        <v>March</v>
      </c>
      <c r="D57" s="29">
        <f>YEAR(Actual[[#This Row],[Date]])</f>
        <v>2025</v>
      </c>
      <c r="E57" s="7" t="s">
        <v>2</v>
      </c>
      <c r="F57" s="7" t="s">
        <v>21</v>
      </c>
      <c r="G57" s="7" t="s">
        <v>55</v>
      </c>
      <c r="H57" s="30">
        <f t="shared" ca="1" si="0"/>
        <v>475</v>
      </c>
    </row>
    <row r="58" spans="2:8" x14ac:dyDescent="0.25">
      <c r="B58" s="28">
        <v>45731</v>
      </c>
      <c r="C58" s="29" t="str">
        <f>+TEXT(Actual[[#This Row],[Date]],"[$-409]mmmm")</f>
        <v>March</v>
      </c>
      <c r="D58" s="29">
        <f>YEAR(Actual[[#This Row],[Date]])</f>
        <v>2025</v>
      </c>
      <c r="E58" s="7" t="s">
        <v>2</v>
      </c>
      <c r="F58" s="7" t="s">
        <v>22</v>
      </c>
      <c r="G58" s="7" t="s">
        <v>55</v>
      </c>
      <c r="H58" s="30">
        <f t="shared" ca="1" si="0"/>
        <v>918</v>
      </c>
    </row>
    <row r="59" spans="2:8" x14ac:dyDescent="0.25">
      <c r="B59" s="31">
        <v>45762</v>
      </c>
      <c r="C59" s="29" t="str">
        <f>+TEXT(Actual[[#This Row],[Date]],"[$-409]mmmm")</f>
        <v>April</v>
      </c>
      <c r="D59" s="29">
        <f>YEAR(Actual[[#This Row],[Date]])</f>
        <v>2025</v>
      </c>
      <c r="E59" s="7" t="s">
        <v>4</v>
      </c>
      <c r="F59" s="7" t="s">
        <v>5</v>
      </c>
      <c r="G59" s="7" t="s">
        <v>55</v>
      </c>
      <c r="H59" s="30">
        <f t="shared" ca="1" si="0"/>
        <v>842</v>
      </c>
    </row>
    <row r="60" spans="2:8" x14ac:dyDescent="0.25">
      <c r="B60" s="31">
        <v>45762</v>
      </c>
      <c r="C60" s="29" t="str">
        <f>+TEXT(Actual[[#This Row],[Date]],"[$-409]mmmm")</f>
        <v>April</v>
      </c>
      <c r="D60" s="29">
        <f>YEAR(Actual[[#This Row],[Date]])</f>
        <v>2025</v>
      </c>
      <c r="E60" s="7" t="s">
        <v>4</v>
      </c>
      <c r="F60" s="7" t="s">
        <v>20</v>
      </c>
      <c r="G60" s="7" t="s">
        <v>55</v>
      </c>
      <c r="H60" s="30">
        <f t="shared" ca="1" si="0"/>
        <v>289</v>
      </c>
    </row>
    <row r="61" spans="2:8" x14ac:dyDescent="0.25">
      <c r="B61" s="31">
        <v>45762</v>
      </c>
      <c r="C61" s="29" t="str">
        <f>+TEXT(Actual[[#This Row],[Date]],"[$-409]mmmm")</f>
        <v>April</v>
      </c>
      <c r="D61" s="29">
        <f>YEAR(Actual[[#This Row],[Date]])</f>
        <v>2025</v>
      </c>
      <c r="E61" s="7" t="s">
        <v>4</v>
      </c>
      <c r="F61" s="7" t="s">
        <v>7</v>
      </c>
      <c r="G61" s="7" t="s">
        <v>55</v>
      </c>
      <c r="H61" s="30">
        <f t="shared" ca="1" si="0"/>
        <v>1025</v>
      </c>
    </row>
    <row r="62" spans="2:8" x14ac:dyDescent="0.25">
      <c r="B62" s="31">
        <v>45762</v>
      </c>
      <c r="C62" s="29" t="str">
        <f>+TEXT(Actual[[#This Row],[Date]],"[$-409]mmmm")</f>
        <v>April</v>
      </c>
      <c r="D62" s="29">
        <f>YEAR(Actual[[#This Row],[Date]])</f>
        <v>2025</v>
      </c>
      <c r="E62" s="7" t="s">
        <v>4</v>
      </c>
      <c r="F62" s="7" t="s">
        <v>6</v>
      </c>
      <c r="G62" s="7" t="s">
        <v>55</v>
      </c>
      <c r="H62" s="30">
        <f t="shared" ca="1" si="0"/>
        <v>1082</v>
      </c>
    </row>
    <row r="63" spans="2:8" x14ac:dyDescent="0.25">
      <c r="B63" s="31">
        <v>45762</v>
      </c>
      <c r="C63" s="29" t="str">
        <f>+TEXT(Actual[[#This Row],[Date]],"[$-409]mmmm")</f>
        <v>April</v>
      </c>
      <c r="D63" s="29">
        <f>YEAR(Actual[[#This Row],[Date]])</f>
        <v>2025</v>
      </c>
      <c r="E63" s="7" t="s">
        <v>3</v>
      </c>
      <c r="F63" s="7" t="s">
        <v>13</v>
      </c>
      <c r="G63" s="7" t="s">
        <v>55</v>
      </c>
      <c r="H63" s="30">
        <f t="shared" ca="1" si="0"/>
        <v>1257</v>
      </c>
    </row>
    <row r="64" spans="2:8" x14ac:dyDescent="0.25">
      <c r="B64" s="31">
        <v>45762</v>
      </c>
      <c r="C64" s="29" t="str">
        <f>+TEXT(Actual[[#This Row],[Date]],"[$-409]mmmm")</f>
        <v>April</v>
      </c>
      <c r="D64" s="29">
        <f>YEAR(Actual[[#This Row],[Date]])</f>
        <v>2025</v>
      </c>
      <c r="E64" s="7" t="s">
        <v>3</v>
      </c>
      <c r="F64" s="7" t="s">
        <v>11</v>
      </c>
      <c r="G64" s="7" t="s">
        <v>55</v>
      </c>
      <c r="H64" s="30">
        <f t="shared" ca="1" si="0"/>
        <v>1798</v>
      </c>
    </row>
    <row r="65" spans="2:8" x14ac:dyDescent="0.25">
      <c r="B65" s="31">
        <v>45762</v>
      </c>
      <c r="C65" s="29" t="str">
        <f>+TEXT(Actual[[#This Row],[Date]],"[$-409]mmmm")</f>
        <v>April</v>
      </c>
      <c r="D65" s="29">
        <f>YEAR(Actual[[#This Row],[Date]])</f>
        <v>2025</v>
      </c>
      <c r="E65" s="7" t="s">
        <v>3</v>
      </c>
      <c r="F65" s="7" t="s">
        <v>14</v>
      </c>
      <c r="G65" s="7" t="s">
        <v>55</v>
      </c>
      <c r="H65" s="30">
        <f t="shared" ca="1" si="0"/>
        <v>578</v>
      </c>
    </row>
    <row r="66" spans="2:8" x14ac:dyDescent="0.25">
      <c r="B66" s="31">
        <v>45762</v>
      </c>
      <c r="C66" s="29" t="str">
        <f>+TEXT(Actual[[#This Row],[Date]],"[$-409]mmmm")</f>
        <v>April</v>
      </c>
      <c r="D66" s="29">
        <f>YEAR(Actual[[#This Row],[Date]])</f>
        <v>2025</v>
      </c>
      <c r="E66" s="7" t="s">
        <v>3</v>
      </c>
      <c r="F66" s="7" t="s">
        <v>12</v>
      </c>
      <c r="G66" s="7" t="s">
        <v>55</v>
      </c>
      <c r="H66" s="30">
        <f t="shared" ca="1" si="0"/>
        <v>271</v>
      </c>
    </row>
    <row r="67" spans="2:8" x14ac:dyDescent="0.25">
      <c r="B67" s="31">
        <v>45762</v>
      </c>
      <c r="C67" s="29" t="str">
        <f>+TEXT(Actual[[#This Row],[Date]],"[$-409]mmmm")</f>
        <v>April</v>
      </c>
      <c r="D67" s="29">
        <f>YEAR(Actual[[#This Row],[Date]])</f>
        <v>2025</v>
      </c>
      <c r="E67" s="7" t="s">
        <v>3</v>
      </c>
      <c r="F67" s="7" t="s">
        <v>15</v>
      </c>
      <c r="G67" s="7" t="s">
        <v>55</v>
      </c>
      <c r="H67" s="30">
        <f t="shared" ca="1" si="0"/>
        <v>39</v>
      </c>
    </row>
    <row r="68" spans="2:8" x14ac:dyDescent="0.25">
      <c r="B68" s="31">
        <v>45762</v>
      </c>
      <c r="C68" s="29" t="str">
        <f>+TEXT(Actual[[#This Row],[Date]],"[$-409]mmmm")</f>
        <v>April</v>
      </c>
      <c r="D68" s="29">
        <f>YEAR(Actual[[#This Row],[Date]])</f>
        <v>2025</v>
      </c>
      <c r="E68" s="7" t="s">
        <v>3</v>
      </c>
      <c r="F68" s="7" t="s">
        <v>16</v>
      </c>
      <c r="G68" s="7" t="s">
        <v>55</v>
      </c>
      <c r="H68" s="30">
        <f t="shared" ca="1" si="0"/>
        <v>1347</v>
      </c>
    </row>
    <row r="69" spans="2:8" x14ac:dyDescent="0.25">
      <c r="B69" s="31">
        <v>45762</v>
      </c>
      <c r="C69" s="29" t="str">
        <f>+TEXT(Actual[[#This Row],[Date]],"[$-409]mmmm")</f>
        <v>April</v>
      </c>
      <c r="D69" s="29">
        <f>YEAR(Actual[[#This Row],[Date]])</f>
        <v>2025</v>
      </c>
      <c r="E69" s="7" t="s">
        <v>3</v>
      </c>
      <c r="F69" s="7" t="s">
        <v>18</v>
      </c>
      <c r="G69" s="7" t="s">
        <v>55</v>
      </c>
      <c r="H69" s="30">
        <f t="shared" ca="1" si="0"/>
        <v>1078</v>
      </c>
    </row>
    <row r="70" spans="2:8" x14ac:dyDescent="0.25">
      <c r="B70" s="31">
        <v>45762</v>
      </c>
      <c r="C70" s="29" t="str">
        <f>+TEXT(Actual[[#This Row],[Date]],"[$-409]mmmm")</f>
        <v>April</v>
      </c>
      <c r="D70" s="29">
        <f>YEAR(Actual[[#This Row],[Date]])</f>
        <v>2025</v>
      </c>
      <c r="E70" s="7" t="s">
        <v>3</v>
      </c>
      <c r="F70" s="7" t="s">
        <v>19</v>
      </c>
      <c r="G70" s="7" t="s">
        <v>55</v>
      </c>
      <c r="H70" s="30">
        <f t="shared" ca="1" si="0"/>
        <v>2083</v>
      </c>
    </row>
    <row r="71" spans="2:8" x14ac:dyDescent="0.25">
      <c r="B71" s="31">
        <v>45762</v>
      </c>
      <c r="C71" s="29" t="str">
        <f>+TEXT(Actual[[#This Row],[Date]],"[$-409]mmmm")</f>
        <v>April</v>
      </c>
      <c r="D71" s="29">
        <f>YEAR(Actual[[#This Row],[Date]])</f>
        <v>2025</v>
      </c>
      <c r="E71" s="7" t="s">
        <v>3</v>
      </c>
      <c r="F71" s="7" t="s">
        <v>17</v>
      </c>
      <c r="G71" s="7" t="s">
        <v>55</v>
      </c>
      <c r="H71" s="30">
        <f t="shared" ca="1" si="0"/>
        <v>544</v>
      </c>
    </row>
    <row r="72" spans="2:8" x14ac:dyDescent="0.25">
      <c r="B72" s="31">
        <v>45762</v>
      </c>
      <c r="C72" s="29" t="str">
        <f>+TEXT(Actual[[#This Row],[Date]],"[$-409]mmmm")</f>
        <v>April</v>
      </c>
      <c r="D72" s="29">
        <f>YEAR(Actual[[#This Row],[Date]])</f>
        <v>2025</v>
      </c>
      <c r="E72" s="7" t="s">
        <v>2</v>
      </c>
      <c r="F72" s="7" t="s">
        <v>2</v>
      </c>
      <c r="G72" s="7" t="s">
        <v>55</v>
      </c>
      <c r="H72" s="30">
        <f t="shared" ca="1" si="0"/>
        <v>343</v>
      </c>
    </row>
    <row r="73" spans="2:8" x14ac:dyDescent="0.25">
      <c r="B73" s="31">
        <v>45762</v>
      </c>
      <c r="C73" s="29" t="str">
        <f>+TEXT(Actual[[#This Row],[Date]],"[$-409]mmmm")</f>
        <v>April</v>
      </c>
      <c r="D73" s="29">
        <f>YEAR(Actual[[#This Row],[Date]])</f>
        <v>2025</v>
      </c>
      <c r="E73" s="7" t="s">
        <v>2</v>
      </c>
      <c r="F73" s="7" t="s">
        <v>21</v>
      </c>
      <c r="G73" s="7" t="s">
        <v>55</v>
      </c>
      <c r="H73" s="30">
        <f t="shared" ca="1" si="0"/>
        <v>1554</v>
      </c>
    </row>
    <row r="74" spans="2:8" x14ac:dyDescent="0.25">
      <c r="B74" s="31">
        <v>45762</v>
      </c>
      <c r="C74" s="29" t="str">
        <f>+TEXT(Actual[[#This Row],[Date]],"[$-409]mmmm")</f>
        <v>April</v>
      </c>
      <c r="D74" s="29">
        <f>YEAR(Actual[[#This Row],[Date]])</f>
        <v>2025</v>
      </c>
      <c r="E74" s="7" t="s">
        <v>2</v>
      </c>
      <c r="F74" s="7" t="s">
        <v>22</v>
      </c>
      <c r="G74" s="7" t="s">
        <v>55</v>
      </c>
      <c r="H74" s="30">
        <f t="shared" ca="1" si="0"/>
        <v>271</v>
      </c>
    </row>
    <row r="75" spans="2:8" x14ac:dyDescent="0.25">
      <c r="B75" s="31">
        <v>45792</v>
      </c>
      <c r="C75" s="29" t="str">
        <f>+TEXT(Actual[[#This Row],[Date]],"[$-409]mmmm")</f>
        <v>May</v>
      </c>
      <c r="D75" s="29">
        <f>YEAR(Actual[[#This Row],[Date]])</f>
        <v>2025</v>
      </c>
      <c r="E75" s="7" t="s">
        <v>4</v>
      </c>
      <c r="F75" s="7" t="s">
        <v>5</v>
      </c>
      <c r="G75" s="7" t="s">
        <v>55</v>
      </c>
      <c r="H75" s="30">
        <f t="shared" ca="1" si="0"/>
        <v>151</v>
      </c>
    </row>
    <row r="76" spans="2:8" x14ac:dyDescent="0.25">
      <c r="B76" s="31">
        <v>45792</v>
      </c>
      <c r="C76" s="29" t="str">
        <f>+TEXT(Actual[[#This Row],[Date]],"[$-409]mmmm")</f>
        <v>May</v>
      </c>
      <c r="D76" s="29">
        <f>YEAR(Actual[[#This Row],[Date]])</f>
        <v>2025</v>
      </c>
      <c r="E76" s="7" t="s">
        <v>4</v>
      </c>
      <c r="F76" s="7" t="s">
        <v>20</v>
      </c>
      <c r="G76" s="7" t="s">
        <v>55</v>
      </c>
      <c r="H76" s="30">
        <f t="shared" ref="H76:H139" ca="1" si="1">+RANDBETWEEN(0,2500)</f>
        <v>217</v>
      </c>
    </row>
    <row r="77" spans="2:8" x14ac:dyDescent="0.25">
      <c r="B77" s="31">
        <v>45792</v>
      </c>
      <c r="C77" s="29" t="str">
        <f>+TEXT(Actual[[#This Row],[Date]],"[$-409]mmmm")</f>
        <v>May</v>
      </c>
      <c r="D77" s="29">
        <f>YEAR(Actual[[#This Row],[Date]])</f>
        <v>2025</v>
      </c>
      <c r="E77" s="7" t="s">
        <v>4</v>
      </c>
      <c r="F77" s="7" t="s">
        <v>7</v>
      </c>
      <c r="G77" s="7" t="s">
        <v>55</v>
      </c>
      <c r="H77" s="30">
        <f t="shared" ca="1" si="1"/>
        <v>1119</v>
      </c>
    </row>
    <row r="78" spans="2:8" x14ac:dyDescent="0.25">
      <c r="B78" s="31">
        <v>45792</v>
      </c>
      <c r="C78" s="29" t="str">
        <f>+TEXT(Actual[[#This Row],[Date]],"[$-409]mmmm")</f>
        <v>May</v>
      </c>
      <c r="D78" s="29">
        <f>YEAR(Actual[[#This Row],[Date]])</f>
        <v>2025</v>
      </c>
      <c r="E78" s="7" t="s">
        <v>4</v>
      </c>
      <c r="F78" s="7" t="s">
        <v>6</v>
      </c>
      <c r="G78" s="7" t="s">
        <v>55</v>
      </c>
      <c r="H78" s="30">
        <f t="shared" ca="1" si="1"/>
        <v>1470</v>
      </c>
    </row>
    <row r="79" spans="2:8" x14ac:dyDescent="0.25">
      <c r="B79" s="31">
        <v>45792</v>
      </c>
      <c r="C79" s="29" t="str">
        <f>+TEXT(Actual[[#This Row],[Date]],"[$-409]mmmm")</f>
        <v>May</v>
      </c>
      <c r="D79" s="29">
        <f>YEAR(Actual[[#This Row],[Date]])</f>
        <v>2025</v>
      </c>
      <c r="E79" s="7" t="s">
        <v>3</v>
      </c>
      <c r="F79" s="7" t="s">
        <v>13</v>
      </c>
      <c r="G79" s="7" t="s">
        <v>55</v>
      </c>
      <c r="H79" s="30">
        <f t="shared" ca="1" si="1"/>
        <v>1734</v>
      </c>
    </row>
    <row r="80" spans="2:8" x14ac:dyDescent="0.25">
      <c r="B80" s="31">
        <v>45792</v>
      </c>
      <c r="C80" s="29" t="str">
        <f>+TEXT(Actual[[#This Row],[Date]],"[$-409]mmmm")</f>
        <v>May</v>
      </c>
      <c r="D80" s="29">
        <f>YEAR(Actual[[#This Row],[Date]])</f>
        <v>2025</v>
      </c>
      <c r="E80" s="7" t="s">
        <v>3</v>
      </c>
      <c r="F80" s="7" t="s">
        <v>11</v>
      </c>
      <c r="G80" s="7" t="s">
        <v>55</v>
      </c>
      <c r="H80" s="30">
        <f t="shared" ca="1" si="1"/>
        <v>1150</v>
      </c>
    </row>
    <row r="81" spans="2:8" x14ac:dyDescent="0.25">
      <c r="B81" s="31">
        <v>45792</v>
      </c>
      <c r="C81" s="29" t="str">
        <f>+TEXT(Actual[[#This Row],[Date]],"[$-409]mmmm")</f>
        <v>May</v>
      </c>
      <c r="D81" s="29">
        <f>YEAR(Actual[[#This Row],[Date]])</f>
        <v>2025</v>
      </c>
      <c r="E81" s="7" t="s">
        <v>3</v>
      </c>
      <c r="F81" s="7" t="s">
        <v>14</v>
      </c>
      <c r="G81" s="7" t="s">
        <v>55</v>
      </c>
      <c r="H81" s="30">
        <f t="shared" ca="1" si="1"/>
        <v>1991</v>
      </c>
    </row>
    <row r="82" spans="2:8" x14ac:dyDescent="0.25">
      <c r="B82" s="31">
        <v>45792</v>
      </c>
      <c r="C82" s="29" t="str">
        <f>+TEXT(Actual[[#This Row],[Date]],"[$-409]mmmm")</f>
        <v>May</v>
      </c>
      <c r="D82" s="29">
        <f>YEAR(Actual[[#This Row],[Date]])</f>
        <v>2025</v>
      </c>
      <c r="E82" s="7" t="s">
        <v>3</v>
      </c>
      <c r="F82" s="7" t="s">
        <v>12</v>
      </c>
      <c r="G82" s="7" t="s">
        <v>55</v>
      </c>
      <c r="H82" s="30">
        <f t="shared" ca="1" si="1"/>
        <v>1948</v>
      </c>
    </row>
    <row r="83" spans="2:8" x14ac:dyDescent="0.25">
      <c r="B83" s="31">
        <v>45792</v>
      </c>
      <c r="C83" s="29" t="str">
        <f>+TEXT(Actual[[#This Row],[Date]],"[$-409]mmmm")</f>
        <v>May</v>
      </c>
      <c r="D83" s="29">
        <f>YEAR(Actual[[#This Row],[Date]])</f>
        <v>2025</v>
      </c>
      <c r="E83" s="7" t="s">
        <v>3</v>
      </c>
      <c r="F83" s="7" t="s">
        <v>15</v>
      </c>
      <c r="G83" s="7" t="s">
        <v>55</v>
      </c>
      <c r="H83" s="30">
        <f t="shared" ca="1" si="1"/>
        <v>294</v>
      </c>
    </row>
    <row r="84" spans="2:8" x14ac:dyDescent="0.25">
      <c r="B84" s="31">
        <v>45792</v>
      </c>
      <c r="C84" s="29" t="str">
        <f>+TEXT(Actual[[#This Row],[Date]],"[$-409]mmmm")</f>
        <v>May</v>
      </c>
      <c r="D84" s="29">
        <f>YEAR(Actual[[#This Row],[Date]])</f>
        <v>2025</v>
      </c>
      <c r="E84" s="7" t="s">
        <v>3</v>
      </c>
      <c r="F84" s="7" t="s">
        <v>16</v>
      </c>
      <c r="G84" s="7" t="s">
        <v>55</v>
      </c>
      <c r="H84" s="30">
        <f t="shared" ca="1" si="1"/>
        <v>1069</v>
      </c>
    </row>
    <row r="85" spans="2:8" x14ac:dyDescent="0.25">
      <c r="B85" s="31">
        <v>45792</v>
      </c>
      <c r="C85" s="29" t="str">
        <f>+TEXT(Actual[[#This Row],[Date]],"[$-409]mmmm")</f>
        <v>May</v>
      </c>
      <c r="D85" s="29">
        <f>YEAR(Actual[[#This Row],[Date]])</f>
        <v>2025</v>
      </c>
      <c r="E85" s="7" t="s">
        <v>3</v>
      </c>
      <c r="F85" s="7" t="s">
        <v>18</v>
      </c>
      <c r="G85" s="7" t="s">
        <v>55</v>
      </c>
      <c r="H85" s="30">
        <f t="shared" ca="1" si="1"/>
        <v>1599</v>
      </c>
    </row>
    <row r="86" spans="2:8" x14ac:dyDescent="0.25">
      <c r="B86" s="31">
        <v>45792</v>
      </c>
      <c r="C86" s="29" t="str">
        <f>+TEXT(Actual[[#This Row],[Date]],"[$-409]mmmm")</f>
        <v>May</v>
      </c>
      <c r="D86" s="29">
        <f>YEAR(Actual[[#This Row],[Date]])</f>
        <v>2025</v>
      </c>
      <c r="E86" s="7" t="s">
        <v>3</v>
      </c>
      <c r="F86" s="7" t="s">
        <v>19</v>
      </c>
      <c r="G86" s="7" t="s">
        <v>55</v>
      </c>
      <c r="H86" s="30">
        <f t="shared" ca="1" si="1"/>
        <v>493</v>
      </c>
    </row>
    <row r="87" spans="2:8" x14ac:dyDescent="0.25">
      <c r="B87" s="31">
        <v>45792</v>
      </c>
      <c r="C87" s="29" t="str">
        <f>+TEXT(Actual[[#This Row],[Date]],"[$-409]mmmm")</f>
        <v>May</v>
      </c>
      <c r="D87" s="29">
        <f>YEAR(Actual[[#This Row],[Date]])</f>
        <v>2025</v>
      </c>
      <c r="E87" s="7" t="s">
        <v>3</v>
      </c>
      <c r="F87" s="7" t="s">
        <v>17</v>
      </c>
      <c r="G87" s="7" t="s">
        <v>55</v>
      </c>
      <c r="H87" s="30">
        <f t="shared" ca="1" si="1"/>
        <v>970</v>
      </c>
    </row>
    <row r="88" spans="2:8" x14ac:dyDescent="0.25">
      <c r="B88" s="31">
        <v>45792</v>
      </c>
      <c r="C88" s="29" t="str">
        <f>+TEXT(Actual[[#This Row],[Date]],"[$-409]mmmm")</f>
        <v>May</v>
      </c>
      <c r="D88" s="29">
        <f>YEAR(Actual[[#This Row],[Date]])</f>
        <v>2025</v>
      </c>
      <c r="E88" s="7" t="s">
        <v>2</v>
      </c>
      <c r="F88" s="7" t="s">
        <v>2</v>
      </c>
      <c r="G88" s="7" t="s">
        <v>55</v>
      </c>
      <c r="H88" s="30">
        <f t="shared" ca="1" si="1"/>
        <v>1901</v>
      </c>
    </row>
    <row r="89" spans="2:8" x14ac:dyDescent="0.25">
      <c r="B89" s="31">
        <v>45792</v>
      </c>
      <c r="C89" s="29" t="str">
        <f>+TEXT(Actual[[#This Row],[Date]],"[$-409]mmmm")</f>
        <v>May</v>
      </c>
      <c r="D89" s="29">
        <f>YEAR(Actual[[#This Row],[Date]])</f>
        <v>2025</v>
      </c>
      <c r="E89" s="7" t="s">
        <v>2</v>
      </c>
      <c r="F89" s="7" t="s">
        <v>21</v>
      </c>
      <c r="G89" s="7" t="s">
        <v>55</v>
      </c>
      <c r="H89" s="30">
        <f t="shared" ca="1" si="1"/>
        <v>1806</v>
      </c>
    </row>
    <row r="90" spans="2:8" x14ac:dyDescent="0.25">
      <c r="B90" s="31">
        <v>45792</v>
      </c>
      <c r="C90" s="29" t="str">
        <f>+TEXT(Actual[[#This Row],[Date]],"[$-409]mmmm")</f>
        <v>May</v>
      </c>
      <c r="D90" s="29">
        <f>YEAR(Actual[[#This Row],[Date]])</f>
        <v>2025</v>
      </c>
      <c r="E90" s="7" t="s">
        <v>2</v>
      </c>
      <c r="F90" s="7" t="s">
        <v>22</v>
      </c>
      <c r="G90" s="7" t="s">
        <v>55</v>
      </c>
      <c r="H90" s="30">
        <f t="shared" ca="1" si="1"/>
        <v>1367</v>
      </c>
    </row>
    <row r="91" spans="2:8" x14ac:dyDescent="0.25">
      <c r="B91" s="31">
        <v>45823</v>
      </c>
      <c r="C91" s="29" t="str">
        <f>+TEXT(Actual[[#This Row],[Date]],"[$-409]mmmm")</f>
        <v>June</v>
      </c>
      <c r="D91" s="29">
        <f>YEAR(Actual[[#This Row],[Date]])</f>
        <v>2025</v>
      </c>
      <c r="E91" s="7" t="s">
        <v>4</v>
      </c>
      <c r="F91" s="7" t="s">
        <v>5</v>
      </c>
      <c r="G91" s="7" t="s">
        <v>55</v>
      </c>
      <c r="H91" s="30">
        <f t="shared" ca="1" si="1"/>
        <v>2408</v>
      </c>
    </row>
    <row r="92" spans="2:8" x14ac:dyDescent="0.25">
      <c r="B92" s="31">
        <v>45823</v>
      </c>
      <c r="C92" s="29" t="str">
        <f>+TEXT(Actual[[#This Row],[Date]],"[$-409]mmmm")</f>
        <v>June</v>
      </c>
      <c r="D92" s="29">
        <f>YEAR(Actual[[#This Row],[Date]])</f>
        <v>2025</v>
      </c>
      <c r="E92" s="7" t="s">
        <v>4</v>
      </c>
      <c r="F92" s="7" t="s">
        <v>20</v>
      </c>
      <c r="G92" s="7" t="s">
        <v>55</v>
      </c>
      <c r="H92" s="30">
        <f t="shared" ca="1" si="1"/>
        <v>737</v>
      </c>
    </row>
    <row r="93" spans="2:8" x14ac:dyDescent="0.25">
      <c r="B93" s="31">
        <v>45823</v>
      </c>
      <c r="C93" s="29" t="str">
        <f>+TEXT(Actual[[#This Row],[Date]],"[$-409]mmmm")</f>
        <v>June</v>
      </c>
      <c r="D93" s="29">
        <f>YEAR(Actual[[#This Row],[Date]])</f>
        <v>2025</v>
      </c>
      <c r="E93" s="7" t="s">
        <v>4</v>
      </c>
      <c r="F93" s="7" t="s">
        <v>7</v>
      </c>
      <c r="G93" s="7" t="s">
        <v>55</v>
      </c>
      <c r="H93" s="30">
        <f t="shared" ca="1" si="1"/>
        <v>130</v>
      </c>
    </row>
    <row r="94" spans="2:8" x14ac:dyDescent="0.25">
      <c r="B94" s="31">
        <v>45823</v>
      </c>
      <c r="C94" s="29" t="str">
        <f>+TEXT(Actual[[#This Row],[Date]],"[$-409]mmmm")</f>
        <v>June</v>
      </c>
      <c r="D94" s="29">
        <f>YEAR(Actual[[#This Row],[Date]])</f>
        <v>2025</v>
      </c>
      <c r="E94" s="7" t="s">
        <v>4</v>
      </c>
      <c r="F94" s="7" t="s">
        <v>6</v>
      </c>
      <c r="G94" s="7" t="s">
        <v>55</v>
      </c>
      <c r="H94" s="30">
        <f t="shared" ca="1" si="1"/>
        <v>884</v>
      </c>
    </row>
    <row r="95" spans="2:8" x14ac:dyDescent="0.25">
      <c r="B95" s="31">
        <v>45823</v>
      </c>
      <c r="C95" s="29" t="str">
        <f>+TEXT(Actual[[#This Row],[Date]],"[$-409]mmmm")</f>
        <v>June</v>
      </c>
      <c r="D95" s="29">
        <f>YEAR(Actual[[#This Row],[Date]])</f>
        <v>2025</v>
      </c>
      <c r="E95" s="7" t="s">
        <v>3</v>
      </c>
      <c r="F95" s="7" t="s">
        <v>13</v>
      </c>
      <c r="G95" s="7" t="s">
        <v>55</v>
      </c>
      <c r="H95" s="30">
        <f t="shared" ca="1" si="1"/>
        <v>1399</v>
      </c>
    </row>
    <row r="96" spans="2:8" x14ac:dyDescent="0.25">
      <c r="B96" s="31">
        <v>45823</v>
      </c>
      <c r="C96" s="29" t="str">
        <f>+TEXT(Actual[[#This Row],[Date]],"[$-409]mmmm")</f>
        <v>June</v>
      </c>
      <c r="D96" s="29">
        <f>YEAR(Actual[[#This Row],[Date]])</f>
        <v>2025</v>
      </c>
      <c r="E96" s="7" t="s">
        <v>3</v>
      </c>
      <c r="F96" s="7" t="s">
        <v>11</v>
      </c>
      <c r="G96" s="7" t="s">
        <v>55</v>
      </c>
      <c r="H96" s="30">
        <f t="shared" ca="1" si="1"/>
        <v>145</v>
      </c>
    </row>
    <row r="97" spans="2:8" x14ac:dyDescent="0.25">
      <c r="B97" s="31">
        <v>45823</v>
      </c>
      <c r="C97" s="29" t="str">
        <f>+TEXT(Actual[[#This Row],[Date]],"[$-409]mmmm")</f>
        <v>June</v>
      </c>
      <c r="D97" s="29">
        <f>YEAR(Actual[[#This Row],[Date]])</f>
        <v>2025</v>
      </c>
      <c r="E97" s="7" t="s">
        <v>3</v>
      </c>
      <c r="F97" s="7" t="s">
        <v>14</v>
      </c>
      <c r="G97" s="7" t="s">
        <v>55</v>
      </c>
      <c r="H97" s="30">
        <f t="shared" ca="1" si="1"/>
        <v>1651</v>
      </c>
    </row>
    <row r="98" spans="2:8" x14ac:dyDescent="0.25">
      <c r="B98" s="31">
        <v>45823</v>
      </c>
      <c r="C98" s="29" t="str">
        <f>+TEXT(Actual[[#This Row],[Date]],"[$-409]mmmm")</f>
        <v>June</v>
      </c>
      <c r="D98" s="29">
        <f>YEAR(Actual[[#This Row],[Date]])</f>
        <v>2025</v>
      </c>
      <c r="E98" s="7" t="s">
        <v>3</v>
      </c>
      <c r="F98" s="7" t="s">
        <v>12</v>
      </c>
      <c r="G98" s="7" t="s">
        <v>55</v>
      </c>
      <c r="H98" s="30">
        <f t="shared" ca="1" si="1"/>
        <v>636</v>
      </c>
    </row>
    <row r="99" spans="2:8" x14ac:dyDescent="0.25">
      <c r="B99" s="31">
        <v>45823</v>
      </c>
      <c r="C99" s="29" t="str">
        <f>+TEXT(Actual[[#This Row],[Date]],"[$-409]mmmm")</f>
        <v>June</v>
      </c>
      <c r="D99" s="29">
        <f>YEAR(Actual[[#This Row],[Date]])</f>
        <v>2025</v>
      </c>
      <c r="E99" s="7" t="s">
        <v>3</v>
      </c>
      <c r="F99" s="7" t="s">
        <v>15</v>
      </c>
      <c r="G99" s="7" t="s">
        <v>55</v>
      </c>
      <c r="H99" s="30">
        <f t="shared" ca="1" si="1"/>
        <v>2042</v>
      </c>
    </row>
    <row r="100" spans="2:8" x14ac:dyDescent="0.25">
      <c r="B100" s="31">
        <v>45823</v>
      </c>
      <c r="C100" s="29" t="str">
        <f>+TEXT(Actual[[#This Row],[Date]],"[$-409]mmmm")</f>
        <v>June</v>
      </c>
      <c r="D100" s="29">
        <f>YEAR(Actual[[#This Row],[Date]])</f>
        <v>2025</v>
      </c>
      <c r="E100" s="7" t="s">
        <v>3</v>
      </c>
      <c r="F100" s="7" t="s">
        <v>16</v>
      </c>
      <c r="G100" s="7" t="s">
        <v>55</v>
      </c>
      <c r="H100" s="30">
        <f t="shared" ca="1" si="1"/>
        <v>701</v>
      </c>
    </row>
    <row r="101" spans="2:8" x14ac:dyDescent="0.25">
      <c r="B101" s="31">
        <v>45823</v>
      </c>
      <c r="C101" s="29" t="str">
        <f>+TEXT(Actual[[#This Row],[Date]],"[$-409]mmmm")</f>
        <v>June</v>
      </c>
      <c r="D101" s="29">
        <f>YEAR(Actual[[#This Row],[Date]])</f>
        <v>2025</v>
      </c>
      <c r="E101" s="7" t="s">
        <v>3</v>
      </c>
      <c r="F101" s="7" t="s">
        <v>18</v>
      </c>
      <c r="G101" s="7" t="s">
        <v>55</v>
      </c>
      <c r="H101" s="30">
        <f t="shared" ca="1" si="1"/>
        <v>391</v>
      </c>
    </row>
    <row r="102" spans="2:8" x14ac:dyDescent="0.25">
      <c r="B102" s="31">
        <v>45823</v>
      </c>
      <c r="C102" s="29" t="str">
        <f>+TEXT(Actual[[#This Row],[Date]],"[$-409]mmmm")</f>
        <v>June</v>
      </c>
      <c r="D102" s="29">
        <f>YEAR(Actual[[#This Row],[Date]])</f>
        <v>2025</v>
      </c>
      <c r="E102" s="7" t="s">
        <v>3</v>
      </c>
      <c r="F102" s="7" t="s">
        <v>19</v>
      </c>
      <c r="G102" s="7" t="s">
        <v>55</v>
      </c>
      <c r="H102" s="30">
        <f t="shared" ca="1" si="1"/>
        <v>1732</v>
      </c>
    </row>
    <row r="103" spans="2:8" x14ac:dyDescent="0.25">
      <c r="B103" s="31">
        <v>45823</v>
      </c>
      <c r="C103" s="29" t="str">
        <f>+TEXT(Actual[[#This Row],[Date]],"[$-409]mmmm")</f>
        <v>June</v>
      </c>
      <c r="D103" s="29">
        <f>YEAR(Actual[[#This Row],[Date]])</f>
        <v>2025</v>
      </c>
      <c r="E103" s="7" t="s">
        <v>3</v>
      </c>
      <c r="F103" s="7" t="s">
        <v>17</v>
      </c>
      <c r="G103" s="7" t="s">
        <v>55</v>
      </c>
      <c r="H103" s="30">
        <f t="shared" ca="1" si="1"/>
        <v>718</v>
      </c>
    </row>
    <row r="104" spans="2:8" x14ac:dyDescent="0.25">
      <c r="B104" s="31">
        <v>45823</v>
      </c>
      <c r="C104" s="29" t="str">
        <f>+TEXT(Actual[[#This Row],[Date]],"[$-409]mmmm")</f>
        <v>June</v>
      </c>
      <c r="D104" s="29">
        <f>YEAR(Actual[[#This Row],[Date]])</f>
        <v>2025</v>
      </c>
      <c r="E104" s="7" t="s">
        <v>2</v>
      </c>
      <c r="F104" s="7" t="s">
        <v>2</v>
      </c>
      <c r="G104" s="7" t="s">
        <v>55</v>
      </c>
      <c r="H104" s="30">
        <f t="shared" ca="1" si="1"/>
        <v>49</v>
      </c>
    </row>
    <row r="105" spans="2:8" x14ac:dyDescent="0.25">
      <c r="B105" s="31">
        <v>45823</v>
      </c>
      <c r="C105" s="29" t="str">
        <f>+TEXT(Actual[[#This Row],[Date]],"[$-409]mmmm")</f>
        <v>June</v>
      </c>
      <c r="D105" s="29">
        <f>YEAR(Actual[[#This Row],[Date]])</f>
        <v>2025</v>
      </c>
      <c r="E105" s="7" t="s">
        <v>2</v>
      </c>
      <c r="F105" s="7" t="s">
        <v>21</v>
      </c>
      <c r="G105" s="7" t="s">
        <v>55</v>
      </c>
      <c r="H105" s="30">
        <f t="shared" ca="1" si="1"/>
        <v>620</v>
      </c>
    </row>
    <row r="106" spans="2:8" x14ac:dyDescent="0.25">
      <c r="B106" s="31">
        <v>45823</v>
      </c>
      <c r="C106" s="29" t="str">
        <f>+TEXT(Actual[[#This Row],[Date]],"[$-409]mmmm")</f>
        <v>June</v>
      </c>
      <c r="D106" s="29">
        <f>YEAR(Actual[[#This Row],[Date]])</f>
        <v>2025</v>
      </c>
      <c r="E106" s="7" t="s">
        <v>2</v>
      </c>
      <c r="F106" s="7" t="s">
        <v>22</v>
      </c>
      <c r="G106" s="7" t="s">
        <v>55</v>
      </c>
      <c r="H106" s="30">
        <f t="shared" ca="1" si="1"/>
        <v>2401</v>
      </c>
    </row>
    <row r="107" spans="2:8" x14ac:dyDescent="0.25">
      <c r="B107" s="31">
        <v>45853</v>
      </c>
      <c r="C107" s="29" t="str">
        <f>+TEXT(Actual[[#This Row],[Date]],"[$-409]mmmm")</f>
        <v>July</v>
      </c>
      <c r="D107" s="29">
        <f>YEAR(Actual[[#This Row],[Date]])</f>
        <v>2025</v>
      </c>
      <c r="E107" s="7" t="s">
        <v>4</v>
      </c>
      <c r="F107" s="7" t="s">
        <v>5</v>
      </c>
      <c r="G107" s="7" t="s">
        <v>55</v>
      </c>
      <c r="H107" s="30">
        <f t="shared" ca="1" si="1"/>
        <v>1119</v>
      </c>
    </row>
    <row r="108" spans="2:8" x14ac:dyDescent="0.25">
      <c r="B108" s="31">
        <v>45853</v>
      </c>
      <c r="C108" s="29" t="str">
        <f>+TEXT(Actual[[#This Row],[Date]],"[$-409]mmmm")</f>
        <v>July</v>
      </c>
      <c r="D108" s="29">
        <f>YEAR(Actual[[#This Row],[Date]])</f>
        <v>2025</v>
      </c>
      <c r="E108" s="7" t="s">
        <v>4</v>
      </c>
      <c r="F108" s="7" t="s">
        <v>20</v>
      </c>
      <c r="G108" s="7" t="s">
        <v>55</v>
      </c>
      <c r="H108" s="30">
        <f t="shared" ca="1" si="1"/>
        <v>1857</v>
      </c>
    </row>
    <row r="109" spans="2:8" x14ac:dyDescent="0.25">
      <c r="B109" s="31">
        <v>45853</v>
      </c>
      <c r="C109" s="29" t="str">
        <f>+TEXT(Actual[[#This Row],[Date]],"[$-409]mmmm")</f>
        <v>July</v>
      </c>
      <c r="D109" s="29">
        <f>YEAR(Actual[[#This Row],[Date]])</f>
        <v>2025</v>
      </c>
      <c r="E109" s="7" t="s">
        <v>4</v>
      </c>
      <c r="F109" s="7" t="s">
        <v>7</v>
      </c>
      <c r="G109" s="7" t="s">
        <v>55</v>
      </c>
      <c r="H109" s="30">
        <f t="shared" ca="1" si="1"/>
        <v>1386</v>
      </c>
    </row>
    <row r="110" spans="2:8" x14ac:dyDescent="0.25">
      <c r="B110" s="31">
        <v>45853</v>
      </c>
      <c r="C110" s="29" t="str">
        <f>+TEXT(Actual[[#This Row],[Date]],"[$-409]mmmm")</f>
        <v>July</v>
      </c>
      <c r="D110" s="29">
        <f>YEAR(Actual[[#This Row],[Date]])</f>
        <v>2025</v>
      </c>
      <c r="E110" s="7" t="s">
        <v>4</v>
      </c>
      <c r="F110" s="7" t="s">
        <v>6</v>
      </c>
      <c r="G110" s="7" t="s">
        <v>55</v>
      </c>
      <c r="H110" s="30">
        <f t="shared" ca="1" si="1"/>
        <v>218</v>
      </c>
    </row>
    <row r="111" spans="2:8" x14ac:dyDescent="0.25">
      <c r="B111" s="31">
        <v>45853</v>
      </c>
      <c r="C111" s="29" t="str">
        <f>+TEXT(Actual[[#This Row],[Date]],"[$-409]mmmm")</f>
        <v>July</v>
      </c>
      <c r="D111" s="29">
        <f>YEAR(Actual[[#This Row],[Date]])</f>
        <v>2025</v>
      </c>
      <c r="E111" s="7" t="s">
        <v>3</v>
      </c>
      <c r="F111" s="7" t="s">
        <v>13</v>
      </c>
      <c r="G111" s="7" t="s">
        <v>55</v>
      </c>
      <c r="H111" s="30">
        <f t="shared" ca="1" si="1"/>
        <v>1759</v>
      </c>
    </row>
    <row r="112" spans="2:8" x14ac:dyDescent="0.25">
      <c r="B112" s="31">
        <v>45853</v>
      </c>
      <c r="C112" s="29" t="str">
        <f>+TEXT(Actual[[#This Row],[Date]],"[$-409]mmmm")</f>
        <v>July</v>
      </c>
      <c r="D112" s="29">
        <f>YEAR(Actual[[#This Row],[Date]])</f>
        <v>2025</v>
      </c>
      <c r="E112" s="7" t="s">
        <v>3</v>
      </c>
      <c r="F112" s="7" t="s">
        <v>11</v>
      </c>
      <c r="G112" s="7" t="s">
        <v>55</v>
      </c>
      <c r="H112" s="30">
        <f t="shared" ca="1" si="1"/>
        <v>1332</v>
      </c>
    </row>
    <row r="113" spans="2:8" x14ac:dyDescent="0.25">
      <c r="B113" s="31">
        <v>45853</v>
      </c>
      <c r="C113" s="29" t="str">
        <f>+TEXT(Actual[[#This Row],[Date]],"[$-409]mmmm")</f>
        <v>July</v>
      </c>
      <c r="D113" s="29">
        <f>YEAR(Actual[[#This Row],[Date]])</f>
        <v>2025</v>
      </c>
      <c r="E113" s="7" t="s">
        <v>3</v>
      </c>
      <c r="F113" s="7" t="s">
        <v>14</v>
      </c>
      <c r="G113" s="7" t="s">
        <v>55</v>
      </c>
      <c r="H113" s="30">
        <f t="shared" ca="1" si="1"/>
        <v>1631</v>
      </c>
    </row>
    <row r="114" spans="2:8" x14ac:dyDescent="0.25">
      <c r="B114" s="31">
        <v>45853</v>
      </c>
      <c r="C114" s="29" t="str">
        <f>+TEXT(Actual[[#This Row],[Date]],"[$-409]mmmm")</f>
        <v>July</v>
      </c>
      <c r="D114" s="29">
        <f>YEAR(Actual[[#This Row],[Date]])</f>
        <v>2025</v>
      </c>
      <c r="E114" s="7" t="s">
        <v>3</v>
      </c>
      <c r="F114" s="7" t="s">
        <v>12</v>
      </c>
      <c r="G114" s="7" t="s">
        <v>55</v>
      </c>
      <c r="H114" s="30">
        <f t="shared" ca="1" si="1"/>
        <v>2186</v>
      </c>
    </row>
    <row r="115" spans="2:8" x14ac:dyDescent="0.25">
      <c r="B115" s="31">
        <v>45853</v>
      </c>
      <c r="C115" s="29" t="str">
        <f>+TEXT(Actual[[#This Row],[Date]],"[$-409]mmmm")</f>
        <v>July</v>
      </c>
      <c r="D115" s="29">
        <f>YEAR(Actual[[#This Row],[Date]])</f>
        <v>2025</v>
      </c>
      <c r="E115" s="7" t="s">
        <v>3</v>
      </c>
      <c r="F115" s="7" t="s">
        <v>15</v>
      </c>
      <c r="G115" s="7" t="s">
        <v>55</v>
      </c>
      <c r="H115" s="30">
        <f t="shared" ca="1" si="1"/>
        <v>2155</v>
      </c>
    </row>
    <row r="116" spans="2:8" x14ac:dyDescent="0.25">
      <c r="B116" s="31">
        <v>45853</v>
      </c>
      <c r="C116" s="29" t="str">
        <f>+TEXT(Actual[[#This Row],[Date]],"[$-409]mmmm")</f>
        <v>July</v>
      </c>
      <c r="D116" s="29">
        <f>YEAR(Actual[[#This Row],[Date]])</f>
        <v>2025</v>
      </c>
      <c r="E116" s="7" t="s">
        <v>3</v>
      </c>
      <c r="F116" s="7" t="s">
        <v>16</v>
      </c>
      <c r="G116" s="7" t="s">
        <v>55</v>
      </c>
      <c r="H116" s="30">
        <f t="shared" ca="1" si="1"/>
        <v>1254</v>
      </c>
    </row>
    <row r="117" spans="2:8" x14ac:dyDescent="0.25">
      <c r="B117" s="31">
        <v>45853</v>
      </c>
      <c r="C117" s="29" t="str">
        <f>+TEXT(Actual[[#This Row],[Date]],"[$-409]mmmm")</f>
        <v>July</v>
      </c>
      <c r="D117" s="29">
        <f>YEAR(Actual[[#This Row],[Date]])</f>
        <v>2025</v>
      </c>
      <c r="E117" s="7" t="s">
        <v>3</v>
      </c>
      <c r="F117" s="7" t="s">
        <v>18</v>
      </c>
      <c r="G117" s="7" t="s">
        <v>55</v>
      </c>
      <c r="H117" s="30">
        <f t="shared" ca="1" si="1"/>
        <v>1397</v>
      </c>
    </row>
    <row r="118" spans="2:8" x14ac:dyDescent="0.25">
      <c r="B118" s="31">
        <v>45853</v>
      </c>
      <c r="C118" s="29" t="str">
        <f>+TEXT(Actual[[#This Row],[Date]],"[$-409]mmmm")</f>
        <v>July</v>
      </c>
      <c r="D118" s="29">
        <f>YEAR(Actual[[#This Row],[Date]])</f>
        <v>2025</v>
      </c>
      <c r="E118" s="7" t="s">
        <v>3</v>
      </c>
      <c r="F118" s="7" t="s">
        <v>19</v>
      </c>
      <c r="G118" s="7" t="s">
        <v>55</v>
      </c>
      <c r="H118" s="30">
        <f t="shared" ca="1" si="1"/>
        <v>717</v>
      </c>
    </row>
    <row r="119" spans="2:8" x14ac:dyDescent="0.25">
      <c r="B119" s="31">
        <v>45853</v>
      </c>
      <c r="C119" s="29" t="str">
        <f>+TEXT(Actual[[#This Row],[Date]],"[$-409]mmmm")</f>
        <v>July</v>
      </c>
      <c r="D119" s="29">
        <f>YEAR(Actual[[#This Row],[Date]])</f>
        <v>2025</v>
      </c>
      <c r="E119" s="7" t="s">
        <v>3</v>
      </c>
      <c r="F119" s="7" t="s">
        <v>17</v>
      </c>
      <c r="G119" s="7" t="s">
        <v>55</v>
      </c>
      <c r="H119" s="30">
        <f t="shared" ca="1" si="1"/>
        <v>2153</v>
      </c>
    </row>
    <row r="120" spans="2:8" x14ac:dyDescent="0.25">
      <c r="B120" s="31">
        <v>45853</v>
      </c>
      <c r="C120" s="29" t="str">
        <f>+TEXT(Actual[[#This Row],[Date]],"[$-409]mmmm")</f>
        <v>July</v>
      </c>
      <c r="D120" s="29">
        <f>YEAR(Actual[[#This Row],[Date]])</f>
        <v>2025</v>
      </c>
      <c r="E120" s="7" t="s">
        <v>2</v>
      </c>
      <c r="F120" s="7" t="s">
        <v>2</v>
      </c>
      <c r="G120" s="7" t="s">
        <v>55</v>
      </c>
      <c r="H120" s="30">
        <f t="shared" ca="1" si="1"/>
        <v>970</v>
      </c>
    </row>
    <row r="121" spans="2:8" x14ac:dyDescent="0.25">
      <c r="B121" s="31">
        <v>45853</v>
      </c>
      <c r="C121" s="29" t="str">
        <f>+TEXT(Actual[[#This Row],[Date]],"[$-409]mmmm")</f>
        <v>July</v>
      </c>
      <c r="D121" s="29">
        <f>YEAR(Actual[[#This Row],[Date]])</f>
        <v>2025</v>
      </c>
      <c r="E121" s="7" t="s">
        <v>2</v>
      </c>
      <c r="F121" s="7" t="s">
        <v>21</v>
      </c>
      <c r="G121" s="7" t="s">
        <v>55</v>
      </c>
      <c r="H121" s="30">
        <f t="shared" ca="1" si="1"/>
        <v>1158</v>
      </c>
    </row>
    <row r="122" spans="2:8" x14ac:dyDescent="0.25">
      <c r="B122" s="31">
        <v>45853</v>
      </c>
      <c r="C122" s="29" t="str">
        <f>+TEXT(Actual[[#This Row],[Date]],"[$-409]mmmm")</f>
        <v>July</v>
      </c>
      <c r="D122" s="29">
        <f>YEAR(Actual[[#This Row],[Date]])</f>
        <v>2025</v>
      </c>
      <c r="E122" s="7" t="s">
        <v>2</v>
      </c>
      <c r="F122" s="7" t="s">
        <v>22</v>
      </c>
      <c r="G122" s="7" t="s">
        <v>55</v>
      </c>
      <c r="H122" s="30">
        <f t="shared" ca="1" si="1"/>
        <v>2127</v>
      </c>
    </row>
    <row r="123" spans="2:8" x14ac:dyDescent="0.25">
      <c r="B123" s="31">
        <v>45884</v>
      </c>
      <c r="C123" s="29" t="str">
        <f>+TEXT(Actual[[#This Row],[Date]],"[$-409]mmmm")</f>
        <v>August</v>
      </c>
      <c r="D123" s="29">
        <f>YEAR(Actual[[#This Row],[Date]])</f>
        <v>2025</v>
      </c>
      <c r="E123" s="7" t="s">
        <v>4</v>
      </c>
      <c r="F123" s="7" t="s">
        <v>5</v>
      </c>
      <c r="G123" s="7" t="s">
        <v>55</v>
      </c>
      <c r="H123" s="30">
        <f t="shared" ca="1" si="1"/>
        <v>170</v>
      </c>
    </row>
    <row r="124" spans="2:8" x14ac:dyDescent="0.25">
      <c r="B124" s="31">
        <v>45884</v>
      </c>
      <c r="C124" s="29" t="str">
        <f>+TEXT(Actual[[#This Row],[Date]],"[$-409]mmmm")</f>
        <v>August</v>
      </c>
      <c r="D124" s="29">
        <f>YEAR(Actual[[#This Row],[Date]])</f>
        <v>2025</v>
      </c>
      <c r="E124" s="7" t="s">
        <v>4</v>
      </c>
      <c r="F124" s="7" t="s">
        <v>20</v>
      </c>
      <c r="G124" s="7" t="s">
        <v>55</v>
      </c>
      <c r="H124" s="30">
        <f t="shared" ca="1" si="1"/>
        <v>1834</v>
      </c>
    </row>
    <row r="125" spans="2:8" x14ac:dyDescent="0.25">
      <c r="B125" s="31">
        <v>45884</v>
      </c>
      <c r="C125" s="29" t="str">
        <f>+TEXT(Actual[[#This Row],[Date]],"[$-409]mmmm")</f>
        <v>August</v>
      </c>
      <c r="D125" s="29">
        <f>YEAR(Actual[[#This Row],[Date]])</f>
        <v>2025</v>
      </c>
      <c r="E125" s="7" t="s">
        <v>4</v>
      </c>
      <c r="F125" s="7" t="s">
        <v>7</v>
      </c>
      <c r="G125" s="7" t="s">
        <v>55</v>
      </c>
      <c r="H125" s="30">
        <f t="shared" ca="1" si="1"/>
        <v>922</v>
      </c>
    </row>
    <row r="126" spans="2:8" x14ac:dyDescent="0.25">
      <c r="B126" s="31">
        <v>45884</v>
      </c>
      <c r="C126" s="29" t="str">
        <f>+TEXT(Actual[[#This Row],[Date]],"[$-409]mmmm")</f>
        <v>August</v>
      </c>
      <c r="D126" s="29">
        <f>YEAR(Actual[[#This Row],[Date]])</f>
        <v>2025</v>
      </c>
      <c r="E126" s="7" t="s">
        <v>4</v>
      </c>
      <c r="F126" s="7" t="s">
        <v>6</v>
      </c>
      <c r="G126" s="7" t="s">
        <v>55</v>
      </c>
      <c r="H126" s="30">
        <f t="shared" ca="1" si="1"/>
        <v>1946</v>
      </c>
    </row>
    <row r="127" spans="2:8" x14ac:dyDescent="0.25">
      <c r="B127" s="31">
        <v>45884</v>
      </c>
      <c r="C127" s="29" t="str">
        <f>+TEXT(Actual[[#This Row],[Date]],"[$-409]mmmm")</f>
        <v>August</v>
      </c>
      <c r="D127" s="29">
        <f>YEAR(Actual[[#This Row],[Date]])</f>
        <v>2025</v>
      </c>
      <c r="E127" s="7" t="s">
        <v>3</v>
      </c>
      <c r="F127" s="7" t="s">
        <v>13</v>
      </c>
      <c r="G127" s="7" t="s">
        <v>55</v>
      </c>
      <c r="H127" s="30">
        <f t="shared" ca="1" si="1"/>
        <v>1795</v>
      </c>
    </row>
    <row r="128" spans="2:8" x14ac:dyDescent="0.25">
      <c r="B128" s="31">
        <v>45884</v>
      </c>
      <c r="C128" s="29" t="str">
        <f>+TEXT(Actual[[#This Row],[Date]],"[$-409]mmmm")</f>
        <v>August</v>
      </c>
      <c r="D128" s="29">
        <f>YEAR(Actual[[#This Row],[Date]])</f>
        <v>2025</v>
      </c>
      <c r="E128" s="7" t="s">
        <v>3</v>
      </c>
      <c r="F128" s="7" t="s">
        <v>11</v>
      </c>
      <c r="G128" s="7" t="s">
        <v>55</v>
      </c>
      <c r="H128" s="30">
        <f t="shared" ca="1" si="1"/>
        <v>47</v>
      </c>
    </row>
    <row r="129" spans="2:8" x14ac:dyDescent="0.25">
      <c r="B129" s="31">
        <v>45884</v>
      </c>
      <c r="C129" s="29" t="str">
        <f>+TEXT(Actual[[#This Row],[Date]],"[$-409]mmmm")</f>
        <v>August</v>
      </c>
      <c r="D129" s="29">
        <f>YEAR(Actual[[#This Row],[Date]])</f>
        <v>2025</v>
      </c>
      <c r="E129" s="7" t="s">
        <v>3</v>
      </c>
      <c r="F129" s="7" t="s">
        <v>14</v>
      </c>
      <c r="G129" s="7" t="s">
        <v>55</v>
      </c>
      <c r="H129" s="30">
        <f t="shared" ca="1" si="1"/>
        <v>755</v>
      </c>
    </row>
    <row r="130" spans="2:8" x14ac:dyDescent="0.25">
      <c r="B130" s="31">
        <v>45884</v>
      </c>
      <c r="C130" s="29" t="str">
        <f>+TEXT(Actual[[#This Row],[Date]],"[$-409]mmmm")</f>
        <v>August</v>
      </c>
      <c r="D130" s="29">
        <f>YEAR(Actual[[#This Row],[Date]])</f>
        <v>2025</v>
      </c>
      <c r="E130" s="7" t="s">
        <v>3</v>
      </c>
      <c r="F130" s="7" t="s">
        <v>12</v>
      </c>
      <c r="G130" s="7" t="s">
        <v>55</v>
      </c>
      <c r="H130" s="30">
        <f t="shared" ca="1" si="1"/>
        <v>1412</v>
      </c>
    </row>
    <row r="131" spans="2:8" x14ac:dyDescent="0.25">
      <c r="B131" s="31">
        <v>45884</v>
      </c>
      <c r="C131" s="29" t="str">
        <f>+TEXT(Actual[[#This Row],[Date]],"[$-409]mmmm")</f>
        <v>August</v>
      </c>
      <c r="D131" s="29">
        <f>YEAR(Actual[[#This Row],[Date]])</f>
        <v>2025</v>
      </c>
      <c r="E131" s="7" t="s">
        <v>3</v>
      </c>
      <c r="F131" s="7" t="s">
        <v>15</v>
      </c>
      <c r="G131" s="7" t="s">
        <v>55</v>
      </c>
      <c r="H131" s="30">
        <f t="shared" ca="1" si="1"/>
        <v>1783</v>
      </c>
    </row>
    <row r="132" spans="2:8" x14ac:dyDescent="0.25">
      <c r="B132" s="31">
        <v>45884</v>
      </c>
      <c r="C132" s="29" t="str">
        <f>+TEXT(Actual[[#This Row],[Date]],"[$-409]mmmm")</f>
        <v>August</v>
      </c>
      <c r="D132" s="29">
        <f>YEAR(Actual[[#This Row],[Date]])</f>
        <v>2025</v>
      </c>
      <c r="E132" s="7" t="s">
        <v>3</v>
      </c>
      <c r="F132" s="7" t="s">
        <v>16</v>
      </c>
      <c r="G132" s="7" t="s">
        <v>55</v>
      </c>
      <c r="H132" s="30">
        <f t="shared" ca="1" si="1"/>
        <v>1389</v>
      </c>
    </row>
    <row r="133" spans="2:8" x14ac:dyDescent="0.25">
      <c r="B133" s="31">
        <v>45884</v>
      </c>
      <c r="C133" s="29" t="str">
        <f>+TEXT(Actual[[#This Row],[Date]],"[$-409]mmmm")</f>
        <v>August</v>
      </c>
      <c r="D133" s="29">
        <f>YEAR(Actual[[#This Row],[Date]])</f>
        <v>2025</v>
      </c>
      <c r="E133" s="7" t="s">
        <v>3</v>
      </c>
      <c r="F133" s="7" t="s">
        <v>18</v>
      </c>
      <c r="G133" s="7" t="s">
        <v>55</v>
      </c>
      <c r="H133" s="30">
        <f t="shared" ca="1" si="1"/>
        <v>1085</v>
      </c>
    </row>
    <row r="134" spans="2:8" x14ac:dyDescent="0.25">
      <c r="B134" s="31">
        <v>45884</v>
      </c>
      <c r="C134" s="29" t="str">
        <f>+TEXT(Actual[[#This Row],[Date]],"[$-409]mmmm")</f>
        <v>August</v>
      </c>
      <c r="D134" s="29">
        <f>YEAR(Actual[[#This Row],[Date]])</f>
        <v>2025</v>
      </c>
      <c r="E134" s="7" t="s">
        <v>3</v>
      </c>
      <c r="F134" s="7" t="s">
        <v>19</v>
      </c>
      <c r="G134" s="7" t="s">
        <v>55</v>
      </c>
      <c r="H134" s="30">
        <f t="shared" ca="1" si="1"/>
        <v>1294</v>
      </c>
    </row>
    <row r="135" spans="2:8" x14ac:dyDescent="0.25">
      <c r="B135" s="31">
        <v>45884</v>
      </c>
      <c r="C135" s="29" t="str">
        <f>+TEXT(Actual[[#This Row],[Date]],"[$-409]mmmm")</f>
        <v>August</v>
      </c>
      <c r="D135" s="29">
        <f>YEAR(Actual[[#This Row],[Date]])</f>
        <v>2025</v>
      </c>
      <c r="E135" s="7" t="s">
        <v>3</v>
      </c>
      <c r="F135" s="7" t="s">
        <v>17</v>
      </c>
      <c r="G135" s="7" t="s">
        <v>55</v>
      </c>
      <c r="H135" s="30">
        <f t="shared" ca="1" si="1"/>
        <v>1704</v>
      </c>
    </row>
    <row r="136" spans="2:8" x14ac:dyDescent="0.25">
      <c r="B136" s="31">
        <v>45884</v>
      </c>
      <c r="C136" s="29" t="str">
        <f>+TEXT(Actual[[#This Row],[Date]],"[$-409]mmmm")</f>
        <v>August</v>
      </c>
      <c r="D136" s="29">
        <f>YEAR(Actual[[#This Row],[Date]])</f>
        <v>2025</v>
      </c>
      <c r="E136" s="7" t="s">
        <v>2</v>
      </c>
      <c r="F136" s="7" t="s">
        <v>2</v>
      </c>
      <c r="G136" s="7" t="s">
        <v>55</v>
      </c>
      <c r="H136" s="30">
        <f t="shared" ca="1" si="1"/>
        <v>2249</v>
      </c>
    </row>
    <row r="137" spans="2:8" x14ac:dyDescent="0.25">
      <c r="B137" s="31">
        <v>45884</v>
      </c>
      <c r="C137" s="29" t="str">
        <f>+TEXT(Actual[[#This Row],[Date]],"[$-409]mmmm")</f>
        <v>August</v>
      </c>
      <c r="D137" s="29">
        <f>YEAR(Actual[[#This Row],[Date]])</f>
        <v>2025</v>
      </c>
      <c r="E137" s="7" t="s">
        <v>2</v>
      </c>
      <c r="F137" s="7" t="s">
        <v>21</v>
      </c>
      <c r="G137" s="7" t="s">
        <v>55</v>
      </c>
      <c r="H137" s="30">
        <f t="shared" ca="1" si="1"/>
        <v>1471</v>
      </c>
    </row>
    <row r="138" spans="2:8" x14ac:dyDescent="0.25">
      <c r="B138" s="31">
        <v>45884</v>
      </c>
      <c r="C138" s="29" t="str">
        <f>+TEXT(Actual[[#This Row],[Date]],"[$-409]mmmm")</f>
        <v>August</v>
      </c>
      <c r="D138" s="29">
        <f>YEAR(Actual[[#This Row],[Date]])</f>
        <v>2025</v>
      </c>
      <c r="E138" s="7" t="s">
        <v>2</v>
      </c>
      <c r="F138" s="7" t="s">
        <v>22</v>
      </c>
      <c r="G138" s="7" t="s">
        <v>55</v>
      </c>
      <c r="H138" s="30">
        <f t="shared" ca="1" si="1"/>
        <v>1904</v>
      </c>
    </row>
    <row r="139" spans="2:8" x14ac:dyDescent="0.25">
      <c r="B139" s="31">
        <v>45915</v>
      </c>
      <c r="C139" s="29" t="str">
        <f>+TEXT(Actual[[#This Row],[Date]],"[$-409]mmmm")</f>
        <v>September</v>
      </c>
      <c r="D139" s="29">
        <f>YEAR(Actual[[#This Row],[Date]])</f>
        <v>2025</v>
      </c>
      <c r="E139" s="7" t="s">
        <v>4</v>
      </c>
      <c r="F139" s="7" t="s">
        <v>5</v>
      </c>
      <c r="G139" s="7" t="s">
        <v>55</v>
      </c>
      <c r="H139" s="30">
        <f t="shared" ca="1" si="1"/>
        <v>1491</v>
      </c>
    </row>
    <row r="140" spans="2:8" x14ac:dyDescent="0.25">
      <c r="B140" s="31">
        <v>45915</v>
      </c>
      <c r="C140" s="29" t="str">
        <f>+TEXT(Actual[[#This Row],[Date]],"[$-409]mmmm")</f>
        <v>September</v>
      </c>
      <c r="D140" s="29">
        <f>YEAR(Actual[[#This Row],[Date]])</f>
        <v>2025</v>
      </c>
      <c r="E140" s="7" t="s">
        <v>4</v>
      </c>
      <c r="F140" s="7" t="s">
        <v>20</v>
      </c>
      <c r="G140" s="7" t="s">
        <v>55</v>
      </c>
      <c r="H140" s="30">
        <f t="shared" ref="H140:H202" ca="1" si="2">+RANDBETWEEN(0,2500)</f>
        <v>192</v>
      </c>
    </row>
    <row r="141" spans="2:8" x14ac:dyDescent="0.25">
      <c r="B141" s="31">
        <v>45915</v>
      </c>
      <c r="C141" s="29" t="str">
        <f>+TEXT(Actual[[#This Row],[Date]],"[$-409]mmmm")</f>
        <v>September</v>
      </c>
      <c r="D141" s="29">
        <f>YEAR(Actual[[#This Row],[Date]])</f>
        <v>2025</v>
      </c>
      <c r="E141" s="7" t="s">
        <v>4</v>
      </c>
      <c r="F141" s="7" t="s">
        <v>7</v>
      </c>
      <c r="G141" s="7" t="s">
        <v>55</v>
      </c>
      <c r="H141" s="30">
        <f t="shared" ca="1" si="2"/>
        <v>2046</v>
      </c>
    </row>
    <row r="142" spans="2:8" x14ac:dyDescent="0.25">
      <c r="B142" s="31">
        <v>45915</v>
      </c>
      <c r="C142" s="29" t="str">
        <f>+TEXT(Actual[[#This Row],[Date]],"[$-409]mmmm")</f>
        <v>September</v>
      </c>
      <c r="D142" s="29">
        <f>YEAR(Actual[[#This Row],[Date]])</f>
        <v>2025</v>
      </c>
      <c r="E142" s="7" t="s">
        <v>4</v>
      </c>
      <c r="F142" s="7" t="s">
        <v>6</v>
      </c>
      <c r="G142" s="7" t="s">
        <v>55</v>
      </c>
      <c r="H142" s="30">
        <f t="shared" ca="1" si="2"/>
        <v>799</v>
      </c>
    </row>
    <row r="143" spans="2:8" x14ac:dyDescent="0.25">
      <c r="B143" s="31">
        <v>45915</v>
      </c>
      <c r="C143" s="29" t="str">
        <f>+TEXT(Actual[[#This Row],[Date]],"[$-409]mmmm")</f>
        <v>September</v>
      </c>
      <c r="D143" s="29">
        <f>YEAR(Actual[[#This Row],[Date]])</f>
        <v>2025</v>
      </c>
      <c r="E143" s="7" t="s">
        <v>3</v>
      </c>
      <c r="F143" s="7" t="s">
        <v>13</v>
      </c>
      <c r="G143" s="7" t="s">
        <v>55</v>
      </c>
      <c r="H143" s="30">
        <f t="shared" ca="1" si="2"/>
        <v>551</v>
      </c>
    </row>
    <row r="144" spans="2:8" x14ac:dyDescent="0.25">
      <c r="B144" s="31">
        <v>45915</v>
      </c>
      <c r="C144" s="29" t="str">
        <f>+TEXT(Actual[[#This Row],[Date]],"[$-409]mmmm")</f>
        <v>September</v>
      </c>
      <c r="D144" s="29">
        <f>YEAR(Actual[[#This Row],[Date]])</f>
        <v>2025</v>
      </c>
      <c r="E144" s="7" t="s">
        <v>3</v>
      </c>
      <c r="F144" s="7" t="s">
        <v>11</v>
      </c>
      <c r="G144" s="7" t="s">
        <v>55</v>
      </c>
      <c r="H144" s="30">
        <f t="shared" ca="1" si="2"/>
        <v>825</v>
      </c>
    </row>
    <row r="145" spans="2:8" x14ac:dyDescent="0.25">
      <c r="B145" s="31">
        <v>45915</v>
      </c>
      <c r="C145" s="29" t="str">
        <f>+TEXT(Actual[[#This Row],[Date]],"[$-409]mmmm")</f>
        <v>September</v>
      </c>
      <c r="D145" s="29">
        <f>YEAR(Actual[[#This Row],[Date]])</f>
        <v>2025</v>
      </c>
      <c r="E145" s="7" t="s">
        <v>3</v>
      </c>
      <c r="F145" s="7" t="s">
        <v>14</v>
      </c>
      <c r="G145" s="7" t="s">
        <v>55</v>
      </c>
      <c r="H145" s="30">
        <f t="shared" ca="1" si="2"/>
        <v>1332</v>
      </c>
    </row>
    <row r="146" spans="2:8" x14ac:dyDescent="0.25">
      <c r="B146" s="31">
        <v>45915</v>
      </c>
      <c r="C146" s="29" t="str">
        <f>+TEXT(Actual[[#This Row],[Date]],"[$-409]mmmm")</f>
        <v>September</v>
      </c>
      <c r="D146" s="29">
        <f>YEAR(Actual[[#This Row],[Date]])</f>
        <v>2025</v>
      </c>
      <c r="E146" s="7" t="s">
        <v>3</v>
      </c>
      <c r="F146" s="7" t="s">
        <v>12</v>
      </c>
      <c r="G146" s="7" t="s">
        <v>55</v>
      </c>
      <c r="H146" s="30">
        <f t="shared" ca="1" si="2"/>
        <v>683</v>
      </c>
    </row>
    <row r="147" spans="2:8" x14ac:dyDescent="0.25">
      <c r="B147" s="31">
        <v>45915</v>
      </c>
      <c r="C147" s="29" t="str">
        <f>+TEXT(Actual[[#This Row],[Date]],"[$-409]mmmm")</f>
        <v>September</v>
      </c>
      <c r="D147" s="29">
        <f>YEAR(Actual[[#This Row],[Date]])</f>
        <v>2025</v>
      </c>
      <c r="E147" s="7" t="s">
        <v>3</v>
      </c>
      <c r="F147" s="7" t="s">
        <v>15</v>
      </c>
      <c r="G147" s="7" t="s">
        <v>55</v>
      </c>
      <c r="H147" s="30">
        <f t="shared" ca="1" si="2"/>
        <v>1485</v>
      </c>
    </row>
    <row r="148" spans="2:8" x14ac:dyDescent="0.25">
      <c r="B148" s="31">
        <v>45915</v>
      </c>
      <c r="C148" s="29" t="str">
        <f>+TEXT(Actual[[#This Row],[Date]],"[$-409]mmmm")</f>
        <v>September</v>
      </c>
      <c r="D148" s="29">
        <f>YEAR(Actual[[#This Row],[Date]])</f>
        <v>2025</v>
      </c>
      <c r="E148" s="7" t="s">
        <v>3</v>
      </c>
      <c r="F148" s="7" t="s">
        <v>16</v>
      </c>
      <c r="G148" s="7" t="s">
        <v>55</v>
      </c>
      <c r="H148" s="30">
        <f t="shared" ca="1" si="2"/>
        <v>1785</v>
      </c>
    </row>
    <row r="149" spans="2:8" x14ac:dyDescent="0.25">
      <c r="B149" s="31">
        <v>45915</v>
      </c>
      <c r="C149" s="29" t="str">
        <f>+TEXT(Actual[[#This Row],[Date]],"[$-409]mmmm")</f>
        <v>September</v>
      </c>
      <c r="D149" s="29">
        <f>YEAR(Actual[[#This Row],[Date]])</f>
        <v>2025</v>
      </c>
      <c r="E149" s="7" t="s">
        <v>3</v>
      </c>
      <c r="F149" s="7" t="s">
        <v>18</v>
      </c>
      <c r="G149" s="7" t="s">
        <v>55</v>
      </c>
      <c r="H149" s="30">
        <f t="shared" ca="1" si="2"/>
        <v>2114</v>
      </c>
    </row>
    <row r="150" spans="2:8" x14ac:dyDescent="0.25">
      <c r="B150" s="31">
        <v>45915</v>
      </c>
      <c r="C150" s="29" t="str">
        <f>+TEXT(Actual[[#This Row],[Date]],"[$-409]mmmm")</f>
        <v>September</v>
      </c>
      <c r="D150" s="29">
        <f>YEAR(Actual[[#This Row],[Date]])</f>
        <v>2025</v>
      </c>
      <c r="E150" s="7" t="s">
        <v>3</v>
      </c>
      <c r="F150" s="7" t="s">
        <v>19</v>
      </c>
      <c r="G150" s="7" t="s">
        <v>55</v>
      </c>
      <c r="H150" s="30">
        <f t="shared" ca="1" si="2"/>
        <v>591</v>
      </c>
    </row>
    <row r="151" spans="2:8" x14ac:dyDescent="0.25">
      <c r="B151" s="31">
        <v>45915</v>
      </c>
      <c r="C151" s="29" t="str">
        <f>+TEXT(Actual[[#This Row],[Date]],"[$-409]mmmm")</f>
        <v>September</v>
      </c>
      <c r="D151" s="29">
        <f>YEAR(Actual[[#This Row],[Date]])</f>
        <v>2025</v>
      </c>
      <c r="E151" s="7" t="s">
        <v>3</v>
      </c>
      <c r="F151" s="7" t="s">
        <v>17</v>
      </c>
      <c r="G151" s="7" t="s">
        <v>55</v>
      </c>
      <c r="H151" s="30">
        <f t="shared" ca="1" si="2"/>
        <v>2179</v>
      </c>
    </row>
    <row r="152" spans="2:8" x14ac:dyDescent="0.25">
      <c r="B152" s="31">
        <v>45915</v>
      </c>
      <c r="C152" s="29" t="str">
        <f>+TEXT(Actual[[#This Row],[Date]],"[$-409]mmmm")</f>
        <v>September</v>
      </c>
      <c r="D152" s="29">
        <f>YEAR(Actual[[#This Row],[Date]])</f>
        <v>2025</v>
      </c>
      <c r="E152" s="7" t="s">
        <v>2</v>
      </c>
      <c r="F152" s="7" t="s">
        <v>2</v>
      </c>
      <c r="G152" s="7" t="s">
        <v>55</v>
      </c>
      <c r="H152" s="30">
        <f t="shared" ca="1" si="2"/>
        <v>1137</v>
      </c>
    </row>
    <row r="153" spans="2:8" x14ac:dyDescent="0.25">
      <c r="B153" s="31">
        <v>45915</v>
      </c>
      <c r="C153" s="29" t="str">
        <f>+TEXT(Actual[[#This Row],[Date]],"[$-409]mmmm")</f>
        <v>September</v>
      </c>
      <c r="D153" s="29">
        <f>YEAR(Actual[[#This Row],[Date]])</f>
        <v>2025</v>
      </c>
      <c r="E153" s="7" t="s">
        <v>2</v>
      </c>
      <c r="F153" s="7" t="s">
        <v>21</v>
      </c>
      <c r="G153" s="7" t="s">
        <v>55</v>
      </c>
      <c r="H153" s="30">
        <f t="shared" ca="1" si="2"/>
        <v>2007</v>
      </c>
    </row>
    <row r="154" spans="2:8" x14ac:dyDescent="0.25">
      <c r="B154" s="31">
        <v>45915</v>
      </c>
      <c r="C154" s="29" t="str">
        <f>+TEXT(Actual[[#This Row],[Date]],"[$-409]mmmm")</f>
        <v>September</v>
      </c>
      <c r="D154" s="29">
        <f>YEAR(Actual[[#This Row],[Date]])</f>
        <v>2025</v>
      </c>
      <c r="E154" s="7" t="s">
        <v>2</v>
      </c>
      <c r="F154" s="7" t="s">
        <v>22</v>
      </c>
      <c r="G154" s="7" t="s">
        <v>55</v>
      </c>
      <c r="H154" s="30">
        <f t="shared" ca="1" si="2"/>
        <v>1056</v>
      </c>
    </row>
    <row r="155" spans="2:8" x14ac:dyDescent="0.25">
      <c r="B155" s="31">
        <v>45945</v>
      </c>
      <c r="C155" s="29" t="str">
        <f>+TEXT(Actual[[#This Row],[Date]],"[$-409]mmmm")</f>
        <v>October</v>
      </c>
      <c r="D155" s="29">
        <f>YEAR(Actual[[#This Row],[Date]])</f>
        <v>2025</v>
      </c>
      <c r="E155" s="7" t="s">
        <v>4</v>
      </c>
      <c r="F155" s="7" t="s">
        <v>5</v>
      </c>
      <c r="G155" s="7" t="s">
        <v>55</v>
      </c>
      <c r="H155" s="30">
        <f t="shared" ca="1" si="2"/>
        <v>1700</v>
      </c>
    </row>
    <row r="156" spans="2:8" x14ac:dyDescent="0.25">
      <c r="B156" s="31">
        <v>45945</v>
      </c>
      <c r="C156" s="29" t="str">
        <f>+TEXT(Actual[[#This Row],[Date]],"[$-409]mmmm")</f>
        <v>October</v>
      </c>
      <c r="D156" s="29">
        <f>YEAR(Actual[[#This Row],[Date]])</f>
        <v>2025</v>
      </c>
      <c r="E156" s="7" t="s">
        <v>4</v>
      </c>
      <c r="F156" s="7" t="s">
        <v>20</v>
      </c>
      <c r="G156" s="7" t="s">
        <v>55</v>
      </c>
      <c r="H156" s="30">
        <f t="shared" ca="1" si="2"/>
        <v>2060</v>
      </c>
    </row>
    <row r="157" spans="2:8" x14ac:dyDescent="0.25">
      <c r="B157" s="31">
        <v>45945</v>
      </c>
      <c r="C157" s="29" t="str">
        <f>+TEXT(Actual[[#This Row],[Date]],"[$-409]mmmm")</f>
        <v>October</v>
      </c>
      <c r="D157" s="29">
        <f>YEAR(Actual[[#This Row],[Date]])</f>
        <v>2025</v>
      </c>
      <c r="E157" s="7" t="s">
        <v>4</v>
      </c>
      <c r="F157" s="7" t="s">
        <v>7</v>
      </c>
      <c r="G157" s="7" t="s">
        <v>55</v>
      </c>
      <c r="H157" s="30">
        <f t="shared" ca="1" si="2"/>
        <v>275</v>
      </c>
    </row>
    <row r="158" spans="2:8" x14ac:dyDescent="0.25">
      <c r="B158" s="31">
        <v>45945</v>
      </c>
      <c r="C158" s="29" t="str">
        <f>+TEXT(Actual[[#This Row],[Date]],"[$-409]mmmm")</f>
        <v>October</v>
      </c>
      <c r="D158" s="29">
        <f>YEAR(Actual[[#This Row],[Date]])</f>
        <v>2025</v>
      </c>
      <c r="E158" s="7" t="s">
        <v>4</v>
      </c>
      <c r="F158" s="7" t="s">
        <v>6</v>
      </c>
      <c r="G158" s="7" t="s">
        <v>55</v>
      </c>
      <c r="H158" s="30">
        <f t="shared" ca="1" si="2"/>
        <v>2344</v>
      </c>
    </row>
    <row r="159" spans="2:8" x14ac:dyDescent="0.25">
      <c r="B159" s="31">
        <v>45945</v>
      </c>
      <c r="C159" s="29" t="str">
        <f>+TEXT(Actual[[#This Row],[Date]],"[$-409]mmmm")</f>
        <v>October</v>
      </c>
      <c r="D159" s="29">
        <f>YEAR(Actual[[#This Row],[Date]])</f>
        <v>2025</v>
      </c>
      <c r="E159" s="7" t="s">
        <v>3</v>
      </c>
      <c r="F159" s="7" t="s">
        <v>13</v>
      </c>
      <c r="G159" s="7" t="s">
        <v>55</v>
      </c>
      <c r="H159" s="30">
        <f t="shared" ca="1" si="2"/>
        <v>12</v>
      </c>
    </row>
    <row r="160" spans="2:8" x14ac:dyDescent="0.25">
      <c r="B160" s="31">
        <v>45945</v>
      </c>
      <c r="C160" s="29" t="str">
        <f>+TEXT(Actual[[#This Row],[Date]],"[$-409]mmmm")</f>
        <v>October</v>
      </c>
      <c r="D160" s="29">
        <f>YEAR(Actual[[#This Row],[Date]])</f>
        <v>2025</v>
      </c>
      <c r="E160" s="7" t="s">
        <v>3</v>
      </c>
      <c r="F160" s="7" t="s">
        <v>11</v>
      </c>
      <c r="G160" s="7" t="s">
        <v>55</v>
      </c>
      <c r="H160" s="30">
        <f t="shared" ca="1" si="2"/>
        <v>893</v>
      </c>
    </row>
    <row r="161" spans="2:8" x14ac:dyDescent="0.25">
      <c r="B161" s="31">
        <v>45945</v>
      </c>
      <c r="C161" s="29" t="str">
        <f>+TEXT(Actual[[#This Row],[Date]],"[$-409]mmmm")</f>
        <v>October</v>
      </c>
      <c r="D161" s="29">
        <f>YEAR(Actual[[#This Row],[Date]])</f>
        <v>2025</v>
      </c>
      <c r="E161" s="7" t="s">
        <v>3</v>
      </c>
      <c r="F161" s="7" t="s">
        <v>14</v>
      </c>
      <c r="G161" s="7" t="s">
        <v>55</v>
      </c>
      <c r="H161" s="30">
        <f t="shared" ca="1" si="2"/>
        <v>2363</v>
      </c>
    </row>
    <row r="162" spans="2:8" x14ac:dyDescent="0.25">
      <c r="B162" s="31">
        <v>45945</v>
      </c>
      <c r="C162" s="29" t="str">
        <f>+TEXT(Actual[[#This Row],[Date]],"[$-409]mmmm")</f>
        <v>October</v>
      </c>
      <c r="D162" s="29">
        <f>YEAR(Actual[[#This Row],[Date]])</f>
        <v>2025</v>
      </c>
      <c r="E162" s="7" t="s">
        <v>3</v>
      </c>
      <c r="F162" s="7" t="s">
        <v>12</v>
      </c>
      <c r="G162" s="7" t="s">
        <v>55</v>
      </c>
      <c r="H162" s="30">
        <f t="shared" ca="1" si="2"/>
        <v>1465</v>
      </c>
    </row>
    <row r="163" spans="2:8" x14ac:dyDescent="0.25">
      <c r="B163" s="31">
        <v>45945</v>
      </c>
      <c r="C163" s="29" t="str">
        <f>+TEXT(Actual[[#This Row],[Date]],"[$-409]mmmm")</f>
        <v>October</v>
      </c>
      <c r="D163" s="29">
        <f>YEAR(Actual[[#This Row],[Date]])</f>
        <v>2025</v>
      </c>
      <c r="E163" s="7" t="s">
        <v>3</v>
      </c>
      <c r="F163" s="7" t="s">
        <v>15</v>
      </c>
      <c r="G163" s="7" t="s">
        <v>55</v>
      </c>
      <c r="H163" s="30">
        <f t="shared" ca="1" si="2"/>
        <v>685</v>
      </c>
    </row>
    <row r="164" spans="2:8" x14ac:dyDescent="0.25">
      <c r="B164" s="31">
        <v>45945</v>
      </c>
      <c r="C164" s="29" t="str">
        <f>+TEXT(Actual[[#This Row],[Date]],"[$-409]mmmm")</f>
        <v>October</v>
      </c>
      <c r="D164" s="29">
        <f>YEAR(Actual[[#This Row],[Date]])</f>
        <v>2025</v>
      </c>
      <c r="E164" s="7" t="s">
        <v>3</v>
      </c>
      <c r="F164" s="7" t="s">
        <v>16</v>
      </c>
      <c r="G164" s="7" t="s">
        <v>55</v>
      </c>
      <c r="H164" s="30">
        <f t="shared" ca="1" si="2"/>
        <v>2141</v>
      </c>
    </row>
    <row r="165" spans="2:8" x14ac:dyDescent="0.25">
      <c r="B165" s="31">
        <v>45945</v>
      </c>
      <c r="C165" s="29" t="str">
        <f>+TEXT(Actual[[#This Row],[Date]],"[$-409]mmmm")</f>
        <v>October</v>
      </c>
      <c r="D165" s="29">
        <f>YEAR(Actual[[#This Row],[Date]])</f>
        <v>2025</v>
      </c>
      <c r="E165" s="7" t="s">
        <v>3</v>
      </c>
      <c r="F165" s="7" t="s">
        <v>18</v>
      </c>
      <c r="G165" s="7" t="s">
        <v>55</v>
      </c>
      <c r="H165" s="30">
        <f t="shared" ca="1" si="2"/>
        <v>5</v>
      </c>
    </row>
    <row r="166" spans="2:8" x14ac:dyDescent="0.25">
      <c r="B166" s="31">
        <v>45945</v>
      </c>
      <c r="C166" s="29" t="str">
        <f>+TEXT(Actual[[#This Row],[Date]],"[$-409]mmmm")</f>
        <v>October</v>
      </c>
      <c r="D166" s="29">
        <f>YEAR(Actual[[#This Row],[Date]])</f>
        <v>2025</v>
      </c>
      <c r="E166" s="7" t="s">
        <v>3</v>
      </c>
      <c r="F166" s="7" t="s">
        <v>19</v>
      </c>
      <c r="G166" s="7" t="s">
        <v>55</v>
      </c>
      <c r="H166" s="30">
        <f t="shared" ca="1" si="2"/>
        <v>1697</v>
      </c>
    </row>
    <row r="167" spans="2:8" x14ac:dyDescent="0.25">
      <c r="B167" s="31">
        <v>45945</v>
      </c>
      <c r="C167" s="29" t="str">
        <f>+TEXT(Actual[[#This Row],[Date]],"[$-409]mmmm")</f>
        <v>October</v>
      </c>
      <c r="D167" s="29">
        <f>YEAR(Actual[[#This Row],[Date]])</f>
        <v>2025</v>
      </c>
      <c r="E167" s="7" t="s">
        <v>3</v>
      </c>
      <c r="F167" s="7" t="s">
        <v>17</v>
      </c>
      <c r="G167" s="7" t="s">
        <v>55</v>
      </c>
      <c r="H167" s="30">
        <f t="shared" ca="1" si="2"/>
        <v>400</v>
      </c>
    </row>
    <row r="168" spans="2:8" x14ac:dyDescent="0.25">
      <c r="B168" s="31">
        <v>45945</v>
      </c>
      <c r="C168" s="29" t="str">
        <f>+TEXT(Actual[[#This Row],[Date]],"[$-409]mmmm")</f>
        <v>October</v>
      </c>
      <c r="D168" s="29">
        <f>YEAR(Actual[[#This Row],[Date]])</f>
        <v>2025</v>
      </c>
      <c r="E168" s="7" t="s">
        <v>2</v>
      </c>
      <c r="F168" s="7" t="s">
        <v>2</v>
      </c>
      <c r="G168" s="7" t="s">
        <v>55</v>
      </c>
      <c r="H168" s="30">
        <f t="shared" ca="1" si="2"/>
        <v>1423</v>
      </c>
    </row>
    <row r="169" spans="2:8" x14ac:dyDescent="0.25">
      <c r="B169" s="31">
        <v>45945</v>
      </c>
      <c r="C169" s="29" t="str">
        <f>+TEXT(Actual[[#This Row],[Date]],"[$-409]mmmm")</f>
        <v>October</v>
      </c>
      <c r="D169" s="29">
        <f>YEAR(Actual[[#This Row],[Date]])</f>
        <v>2025</v>
      </c>
      <c r="E169" s="7" t="s">
        <v>2</v>
      </c>
      <c r="F169" s="7" t="s">
        <v>21</v>
      </c>
      <c r="G169" s="7" t="s">
        <v>55</v>
      </c>
      <c r="H169" s="30">
        <f t="shared" ca="1" si="2"/>
        <v>1571</v>
      </c>
    </row>
    <row r="170" spans="2:8" x14ac:dyDescent="0.25">
      <c r="B170" s="31">
        <v>45945</v>
      </c>
      <c r="C170" s="29" t="str">
        <f>+TEXT(Actual[[#This Row],[Date]],"[$-409]mmmm")</f>
        <v>October</v>
      </c>
      <c r="D170" s="29">
        <f>YEAR(Actual[[#This Row],[Date]])</f>
        <v>2025</v>
      </c>
      <c r="E170" s="7" t="s">
        <v>2</v>
      </c>
      <c r="F170" s="7" t="s">
        <v>22</v>
      </c>
      <c r="G170" s="7" t="s">
        <v>55</v>
      </c>
      <c r="H170" s="30">
        <f t="shared" ca="1" si="2"/>
        <v>46</v>
      </c>
    </row>
    <row r="171" spans="2:8" x14ac:dyDescent="0.25">
      <c r="B171" s="31">
        <v>45976</v>
      </c>
      <c r="C171" s="29" t="str">
        <f>+TEXT(Actual[[#This Row],[Date]],"[$-409]mmmm")</f>
        <v>November</v>
      </c>
      <c r="D171" s="29">
        <f>YEAR(Actual[[#This Row],[Date]])</f>
        <v>2025</v>
      </c>
      <c r="E171" s="7" t="s">
        <v>4</v>
      </c>
      <c r="F171" s="7" t="s">
        <v>5</v>
      </c>
      <c r="G171" s="7" t="s">
        <v>55</v>
      </c>
      <c r="H171" s="30">
        <f t="shared" ca="1" si="2"/>
        <v>2471</v>
      </c>
    </row>
    <row r="172" spans="2:8" x14ac:dyDescent="0.25">
      <c r="B172" s="31">
        <v>45976</v>
      </c>
      <c r="C172" s="29" t="str">
        <f>+TEXT(Actual[[#This Row],[Date]],"[$-409]mmmm")</f>
        <v>November</v>
      </c>
      <c r="D172" s="29">
        <f>YEAR(Actual[[#This Row],[Date]])</f>
        <v>2025</v>
      </c>
      <c r="E172" s="7" t="s">
        <v>4</v>
      </c>
      <c r="F172" s="7" t="s">
        <v>20</v>
      </c>
      <c r="G172" s="7" t="s">
        <v>55</v>
      </c>
      <c r="H172" s="30">
        <f t="shared" ca="1" si="2"/>
        <v>1347</v>
      </c>
    </row>
    <row r="173" spans="2:8" x14ac:dyDescent="0.25">
      <c r="B173" s="31">
        <v>45976</v>
      </c>
      <c r="C173" s="29" t="str">
        <f>+TEXT(Actual[[#This Row],[Date]],"[$-409]mmmm")</f>
        <v>November</v>
      </c>
      <c r="D173" s="29">
        <f>YEAR(Actual[[#This Row],[Date]])</f>
        <v>2025</v>
      </c>
      <c r="E173" s="7" t="s">
        <v>4</v>
      </c>
      <c r="F173" s="7" t="s">
        <v>7</v>
      </c>
      <c r="G173" s="7" t="s">
        <v>55</v>
      </c>
      <c r="H173" s="30">
        <f t="shared" ca="1" si="2"/>
        <v>362</v>
      </c>
    </row>
    <row r="174" spans="2:8" x14ac:dyDescent="0.25">
      <c r="B174" s="31">
        <v>45976</v>
      </c>
      <c r="C174" s="29" t="str">
        <f>+TEXT(Actual[[#This Row],[Date]],"[$-409]mmmm")</f>
        <v>November</v>
      </c>
      <c r="D174" s="29">
        <f>YEAR(Actual[[#This Row],[Date]])</f>
        <v>2025</v>
      </c>
      <c r="E174" s="7" t="s">
        <v>4</v>
      </c>
      <c r="F174" s="7" t="s">
        <v>6</v>
      </c>
      <c r="G174" s="7" t="s">
        <v>55</v>
      </c>
      <c r="H174" s="30">
        <f t="shared" ca="1" si="2"/>
        <v>2162</v>
      </c>
    </row>
    <row r="175" spans="2:8" x14ac:dyDescent="0.25">
      <c r="B175" s="31">
        <v>45976</v>
      </c>
      <c r="C175" s="29" t="str">
        <f>+TEXT(Actual[[#This Row],[Date]],"[$-409]mmmm")</f>
        <v>November</v>
      </c>
      <c r="D175" s="29">
        <f>YEAR(Actual[[#This Row],[Date]])</f>
        <v>2025</v>
      </c>
      <c r="E175" s="7" t="s">
        <v>3</v>
      </c>
      <c r="F175" s="7" t="s">
        <v>13</v>
      </c>
      <c r="G175" s="7" t="s">
        <v>55</v>
      </c>
      <c r="H175" s="30">
        <f t="shared" ca="1" si="2"/>
        <v>2388</v>
      </c>
    </row>
    <row r="176" spans="2:8" x14ac:dyDescent="0.25">
      <c r="B176" s="31">
        <v>45976</v>
      </c>
      <c r="C176" s="29" t="str">
        <f>+TEXT(Actual[[#This Row],[Date]],"[$-409]mmmm")</f>
        <v>November</v>
      </c>
      <c r="D176" s="29">
        <f>YEAR(Actual[[#This Row],[Date]])</f>
        <v>2025</v>
      </c>
      <c r="E176" s="7" t="s">
        <v>3</v>
      </c>
      <c r="F176" s="7" t="s">
        <v>11</v>
      </c>
      <c r="G176" s="7" t="s">
        <v>55</v>
      </c>
      <c r="H176" s="30">
        <f t="shared" ca="1" si="2"/>
        <v>1924</v>
      </c>
    </row>
    <row r="177" spans="2:8" x14ac:dyDescent="0.25">
      <c r="B177" s="31">
        <v>45976</v>
      </c>
      <c r="C177" s="29" t="str">
        <f>+TEXT(Actual[[#This Row],[Date]],"[$-409]mmmm")</f>
        <v>November</v>
      </c>
      <c r="D177" s="29">
        <f>YEAR(Actual[[#This Row],[Date]])</f>
        <v>2025</v>
      </c>
      <c r="E177" s="7" t="s">
        <v>3</v>
      </c>
      <c r="F177" s="7" t="s">
        <v>14</v>
      </c>
      <c r="G177" s="7" t="s">
        <v>55</v>
      </c>
      <c r="H177" s="30">
        <f t="shared" ca="1" si="2"/>
        <v>2309</v>
      </c>
    </row>
    <row r="178" spans="2:8" x14ac:dyDescent="0.25">
      <c r="B178" s="31">
        <v>45976</v>
      </c>
      <c r="C178" s="29" t="str">
        <f>+TEXT(Actual[[#This Row],[Date]],"[$-409]mmmm")</f>
        <v>November</v>
      </c>
      <c r="D178" s="29">
        <f>YEAR(Actual[[#This Row],[Date]])</f>
        <v>2025</v>
      </c>
      <c r="E178" s="7" t="s">
        <v>3</v>
      </c>
      <c r="F178" s="7" t="s">
        <v>12</v>
      </c>
      <c r="G178" s="7" t="s">
        <v>55</v>
      </c>
      <c r="H178" s="30">
        <f t="shared" ca="1" si="2"/>
        <v>744</v>
      </c>
    </row>
    <row r="179" spans="2:8" x14ac:dyDescent="0.25">
      <c r="B179" s="31">
        <v>45976</v>
      </c>
      <c r="C179" s="29" t="str">
        <f>+TEXT(Actual[[#This Row],[Date]],"[$-409]mmmm")</f>
        <v>November</v>
      </c>
      <c r="D179" s="29">
        <f>YEAR(Actual[[#This Row],[Date]])</f>
        <v>2025</v>
      </c>
      <c r="E179" s="7" t="s">
        <v>3</v>
      </c>
      <c r="F179" s="7" t="s">
        <v>15</v>
      </c>
      <c r="G179" s="7" t="s">
        <v>55</v>
      </c>
      <c r="H179" s="30">
        <f t="shared" ca="1" si="2"/>
        <v>586</v>
      </c>
    </row>
    <row r="180" spans="2:8" x14ac:dyDescent="0.25">
      <c r="B180" s="31">
        <v>45976</v>
      </c>
      <c r="C180" s="29" t="str">
        <f>+TEXT(Actual[[#This Row],[Date]],"[$-409]mmmm")</f>
        <v>November</v>
      </c>
      <c r="D180" s="29">
        <f>YEAR(Actual[[#This Row],[Date]])</f>
        <v>2025</v>
      </c>
      <c r="E180" s="7" t="s">
        <v>3</v>
      </c>
      <c r="F180" s="7" t="s">
        <v>16</v>
      </c>
      <c r="G180" s="7" t="s">
        <v>55</v>
      </c>
      <c r="H180" s="30">
        <f t="shared" ca="1" si="2"/>
        <v>1927</v>
      </c>
    </row>
    <row r="181" spans="2:8" x14ac:dyDescent="0.25">
      <c r="B181" s="31">
        <v>45976</v>
      </c>
      <c r="C181" s="29" t="str">
        <f>+TEXT(Actual[[#This Row],[Date]],"[$-409]mmmm")</f>
        <v>November</v>
      </c>
      <c r="D181" s="29">
        <f>YEAR(Actual[[#This Row],[Date]])</f>
        <v>2025</v>
      </c>
      <c r="E181" s="7" t="s">
        <v>3</v>
      </c>
      <c r="F181" s="7" t="s">
        <v>18</v>
      </c>
      <c r="G181" s="7" t="s">
        <v>55</v>
      </c>
      <c r="H181" s="30">
        <f t="shared" ca="1" si="2"/>
        <v>2373</v>
      </c>
    </row>
    <row r="182" spans="2:8" x14ac:dyDescent="0.25">
      <c r="B182" s="31">
        <v>45976</v>
      </c>
      <c r="C182" s="29" t="str">
        <f>+TEXT(Actual[[#This Row],[Date]],"[$-409]mmmm")</f>
        <v>November</v>
      </c>
      <c r="D182" s="29">
        <f>YEAR(Actual[[#This Row],[Date]])</f>
        <v>2025</v>
      </c>
      <c r="E182" s="7" t="s">
        <v>3</v>
      </c>
      <c r="F182" s="7" t="s">
        <v>19</v>
      </c>
      <c r="G182" s="7" t="s">
        <v>55</v>
      </c>
      <c r="H182" s="30">
        <f t="shared" ca="1" si="2"/>
        <v>973</v>
      </c>
    </row>
    <row r="183" spans="2:8" x14ac:dyDescent="0.25">
      <c r="B183" s="31">
        <v>45976</v>
      </c>
      <c r="C183" s="29" t="str">
        <f>+TEXT(Actual[[#This Row],[Date]],"[$-409]mmmm")</f>
        <v>November</v>
      </c>
      <c r="D183" s="29">
        <f>YEAR(Actual[[#This Row],[Date]])</f>
        <v>2025</v>
      </c>
      <c r="E183" s="7" t="s">
        <v>3</v>
      </c>
      <c r="F183" s="7" t="s">
        <v>17</v>
      </c>
      <c r="G183" s="7" t="s">
        <v>55</v>
      </c>
      <c r="H183" s="30">
        <f t="shared" ca="1" si="2"/>
        <v>546</v>
      </c>
    </row>
    <row r="184" spans="2:8" x14ac:dyDescent="0.25">
      <c r="B184" s="31">
        <v>45976</v>
      </c>
      <c r="C184" s="29" t="str">
        <f>+TEXT(Actual[[#This Row],[Date]],"[$-409]mmmm")</f>
        <v>November</v>
      </c>
      <c r="D184" s="29">
        <f>YEAR(Actual[[#This Row],[Date]])</f>
        <v>2025</v>
      </c>
      <c r="E184" s="7" t="s">
        <v>2</v>
      </c>
      <c r="F184" s="7" t="s">
        <v>2</v>
      </c>
      <c r="G184" s="7" t="s">
        <v>55</v>
      </c>
      <c r="H184" s="30">
        <f t="shared" ca="1" si="2"/>
        <v>229</v>
      </c>
    </row>
    <row r="185" spans="2:8" x14ac:dyDescent="0.25">
      <c r="B185" s="31">
        <v>45976</v>
      </c>
      <c r="C185" s="29" t="str">
        <f>+TEXT(Actual[[#This Row],[Date]],"[$-409]mmmm")</f>
        <v>November</v>
      </c>
      <c r="D185" s="29">
        <f>YEAR(Actual[[#This Row],[Date]])</f>
        <v>2025</v>
      </c>
      <c r="E185" s="7" t="s">
        <v>2</v>
      </c>
      <c r="F185" s="7" t="s">
        <v>21</v>
      </c>
      <c r="G185" s="7" t="s">
        <v>55</v>
      </c>
      <c r="H185" s="30">
        <f t="shared" ca="1" si="2"/>
        <v>785</v>
      </c>
    </row>
    <row r="186" spans="2:8" x14ac:dyDescent="0.25">
      <c r="B186" s="31">
        <v>45976</v>
      </c>
      <c r="C186" s="29" t="str">
        <f>+TEXT(Actual[[#This Row],[Date]],"[$-409]mmmm")</f>
        <v>November</v>
      </c>
      <c r="D186" s="29">
        <f>YEAR(Actual[[#This Row],[Date]])</f>
        <v>2025</v>
      </c>
      <c r="E186" s="7" t="s">
        <v>2</v>
      </c>
      <c r="F186" s="7" t="s">
        <v>22</v>
      </c>
      <c r="G186" s="7" t="s">
        <v>55</v>
      </c>
      <c r="H186" s="30">
        <f t="shared" ca="1" si="2"/>
        <v>121</v>
      </c>
    </row>
    <row r="187" spans="2:8" x14ac:dyDescent="0.25">
      <c r="B187" s="31">
        <v>46006</v>
      </c>
      <c r="C187" s="29" t="str">
        <f>+TEXT(Actual[[#This Row],[Date]],"[$-409]mmmm")</f>
        <v>December</v>
      </c>
      <c r="D187" s="29">
        <f>YEAR(Actual[[#This Row],[Date]])</f>
        <v>2025</v>
      </c>
      <c r="E187" s="7" t="s">
        <v>4</v>
      </c>
      <c r="F187" s="7" t="s">
        <v>5</v>
      </c>
      <c r="G187" s="7" t="s">
        <v>55</v>
      </c>
      <c r="H187" s="30">
        <f t="shared" ca="1" si="2"/>
        <v>357</v>
      </c>
    </row>
    <row r="188" spans="2:8" x14ac:dyDescent="0.25">
      <c r="B188" s="31">
        <v>46006</v>
      </c>
      <c r="C188" s="29" t="str">
        <f>+TEXT(Actual[[#This Row],[Date]],"[$-409]mmmm")</f>
        <v>December</v>
      </c>
      <c r="D188" s="29">
        <f>YEAR(Actual[[#This Row],[Date]])</f>
        <v>2025</v>
      </c>
      <c r="E188" s="7" t="s">
        <v>4</v>
      </c>
      <c r="F188" s="7" t="s">
        <v>20</v>
      </c>
      <c r="G188" s="7" t="s">
        <v>55</v>
      </c>
      <c r="H188" s="30">
        <f t="shared" ca="1" si="2"/>
        <v>56</v>
      </c>
    </row>
    <row r="189" spans="2:8" x14ac:dyDescent="0.25">
      <c r="B189" s="31">
        <v>46006</v>
      </c>
      <c r="C189" s="29" t="str">
        <f>+TEXT(Actual[[#This Row],[Date]],"[$-409]mmmm")</f>
        <v>December</v>
      </c>
      <c r="D189" s="29">
        <f>YEAR(Actual[[#This Row],[Date]])</f>
        <v>2025</v>
      </c>
      <c r="E189" s="7" t="s">
        <v>4</v>
      </c>
      <c r="F189" s="7" t="s">
        <v>7</v>
      </c>
      <c r="G189" s="7" t="s">
        <v>55</v>
      </c>
      <c r="H189" s="30">
        <f t="shared" ca="1" si="2"/>
        <v>531</v>
      </c>
    </row>
    <row r="190" spans="2:8" x14ac:dyDescent="0.25">
      <c r="B190" s="31">
        <v>46006</v>
      </c>
      <c r="C190" s="29" t="str">
        <f>+TEXT(Actual[[#This Row],[Date]],"[$-409]mmmm")</f>
        <v>December</v>
      </c>
      <c r="D190" s="29">
        <f>YEAR(Actual[[#This Row],[Date]])</f>
        <v>2025</v>
      </c>
      <c r="E190" s="7" t="s">
        <v>4</v>
      </c>
      <c r="F190" s="7" t="s">
        <v>6</v>
      </c>
      <c r="G190" s="7" t="s">
        <v>55</v>
      </c>
      <c r="H190" s="30">
        <f t="shared" ca="1" si="2"/>
        <v>69</v>
      </c>
    </row>
    <row r="191" spans="2:8" x14ac:dyDescent="0.25">
      <c r="B191" s="31">
        <v>46006</v>
      </c>
      <c r="C191" s="29" t="str">
        <f>+TEXT(Actual[[#This Row],[Date]],"[$-409]mmmm")</f>
        <v>December</v>
      </c>
      <c r="D191" s="29">
        <f>YEAR(Actual[[#This Row],[Date]])</f>
        <v>2025</v>
      </c>
      <c r="E191" s="7" t="s">
        <v>3</v>
      </c>
      <c r="F191" s="7" t="s">
        <v>13</v>
      </c>
      <c r="G191" s="7" t="s">
        <v>55</v>
      </c>
      <c r="H191" s="30">
        <f t="shared" ca="1" si="2"/>
        <v>799</v>
      </c>
    </row>
    <row r="192" spans="2:8" x14ac:dyDescent="0.25">
      <c r="B192" s="31">
        <v>46006</v>
      </c>
      <c r="C192" s="29" t="str">
        <f>+TEXT(Actual[[#This Row],[Date]],"[$-409]mmmm")</f>
        <v>December</v>
      </c>
      <c r="D192" s="29">
        <f>YEAR(Actual[[#This Row],[Date]])</f>
        <v>2025</v>
      </c>
      <c r="E192" s="7" t="s">
        <v>3</v>
      </c>
      <c r="F192" s="7" t="s">
        <v>11</v>
      </c>
      <c r="G192" s="7" t="s">
        <v>55</v>
      </c>
      <c r="H192" s="30">
        <f t="shared" ca="1" si="2"/>
        <v>312</v>
      </c>
    </row>
    <row r="193" spans="2:8" x14ac:dyDescent="0.25">
      <c r="B193" s="31">
        <v>46006</v>
      </c>
      <c r="C193" s="29" t="str">
        <f>+TEXT(Actual[[#This Row],[Date]],"[$-409]mmmm")</f>
        <v>December</v>
      </c>
      <c r="D193" s="29">
        <f>YEAR(Actual[[#This Row],[Date]])</f>
        <v>2025</v>
      </c>
      <c r="E193" s="7" t="s">
        <v>3</v>
      </c>
      <c r="F193" s="7" t="s">
        <v>14</v>
      </c>
      <c r="G193" s="7" t="s">
        <v>55</v>
      </c>
      <c r="H193" s="30">
        <f t="shared" ca="1" si="2"/>
        <v>103</v>
      </c>
    </row>
    <row r="194" spans="2:8" x14ac:dyDescent="0.25">
      <c r="B194" s="31">
        <v>46006</v>
      </c>
      <c r="C194" s="29" t="str">
        <f>+TEXT(Actual[[#This Row],[Date]],"[$-409]mmmm")</f>
        <v>December</v>
      </c>
      <c r="D194" s="29">
        <f>YEAR(Actual[[#This Row],[Date]])</f>
        <v>2025</v>
      </c>
      <c r="E194" s="7" t="s">
        <v>3</v>
      </c>
      <c r="F194" s="7" t="s">
        <v>12</v>
      </c>
      <c r="G194" s="7" t="s">
        <v>55</v>
      </c>
      <c r="H194" s="30">
        <f t="shared" ca="1" si="2"/>
        <v>1325</v>
      </c>
    </row>
    <row r="195" spans="2:8" x14ac:dyDescent="0.25">
      <c r="B195" s="31">
        <v>46006</v>
      </c>
      <c r="C195" s="29" t="str">
        <f>+TEXT(Actual[[#This Row],[Date]],"[$-409]mmmm")</f>
        <v>December</v>
      </c>
      <c r="D195" s="29">
        <f>YEAR(Actual[[#This Row],[Date]])</f>
        <v>2025</v>
      </c>
      <c r="E195" s="7" t="s">
        <v>3</v>
      </c>
      <c r="F195" s="7" t="s">
        <v>15</v>
      </c>
      <c r="G195" s="7" t="s">
        <v>55</v>
      </c>
      <c r="H195" s="30">
        <f t="shared" ca="1" si="2"/>
        <v>96</v>
      </c>
    </row>
    <row r="196" spans="2:8" x14ac:dyDescent="0.25">
      <c r="B196" s="31">
        <v>46006</v>
      </c>
      <c r="C196" s="29" t="str">
        <f>+TEXT(Actual[[#This Row],[Date]],"[$-409]mmmm")</f>
        <v>December</v>
      </c>
      <c r="D196" s="29">
        <f>YEAR(Actual[[#This Row],[Date]])</f>
        <v>2025</v>
      </c>
      <c r="E196" s="7" t="s">
        <v>3</v>
      </c>
      <c r="F196" s="7" t="s">
        <v>16</v>
      </c>
      <c r="G196" s="7" t="s">
        <v>55</v>
      </c>
      <c r="H196" s="30">
        <f t="shared" ca="1" si="2"/>
        <v>358</v>
      </c>
    </row>
    <row r="197" spans="2:8" x14ac:dyDescent="0.25">
      <c r="B197" s="31">
        <v>46006</v>
      </c>
      <c r="C197" s="29" t="str">
        <f>+TEXT(Actual[[#This Row],[Date]],"[$-409]mmmm")</f>
        <v>December</v>
      </c>
      <c r="D197" s="29">
        <f>YEAR(Actual[[#This Row],[Date]])</f>
        <v>2025</v>
      </c>
      <c r="E197" s="7" t="s">
        <v>3</v>
      </c>
      <c r="F197" s="7" t="s">
        <v>18</v>
      </c>
      <c r="G197" s="7" t="s">
        <v>55</v>
      </c>
      <c r="H197" s="30">
        <f t="shared" ca="1" si="2"/>
        <v>597</v>
      </c>
    </row>
    <row r="198" spans="2:8" x14ac:dyDescent="0.25">
      <c r="B198" s="31">
        <v>46006</v>
      </c>
      <c r="C198" s="29" t="str">
        <f>+TEXT(Actual[[#This Row],[Date]],"[$-409]mmmm")</f>
        <v>December</v>
      </c>
      <c r="D198" s="29">
        <f>YEAR(Actual[[#This Row],[Date]])</f>
        <v>2025</v>
      </c>
      <c r="E198" s="7" t="s">
        <v>3</v>
      </c>
      <c r="F198" s="7" t="s">
        <v>19</v>
      </c>
      <c r="G198" s="7" t="s">
        <v>55</v>
      </c>
      <c r="H198" s="30">
        <f t="shared" ca="1" si="2"/>
        <v>234</v>
      </c>
    </row>
    <row r="199" spans="2:8" x14ac:dyDescent="0.25">
      <c r="B199" s="31">
        <v>46006</v>
      </c>
      <c r="C199" s="29" t="str">
        <f>+TEXT(Actual[[#This Row],[Date]],"[$-409]mmmm")</f>
        <v>December</v>
      </c>
      <c r="D199" s="29">
        <f>YEAR(Actual[[#This Row],[Date]])</f>
        <v>2025</v>
      </c>
      <c r="E199" s="7" t="s">
        <v>3</v>
      </c>
      <c r="F199" s="7" t="s">
        <v>17</v>
      </c>
      <c r="G199" s="7" t="s">
        <v>55</v>
      </c>
      <c r="H199" s="30">
        <f t="shared" ca="1" si="2"/>
        <v>1664</v>
      </c>
    </row>
    <row r="200" spans="2:8" x14ac:dyDescent="0.25">
      <c r="B200" s="31">
        <v>46006</v>
      </c>
      <c r="C200" s="29" t="str">
        <f>+TEXT(Actual[[#This Row],[Date]],"[$-409]mmmm")</f>
        <v>December</v>
      </c>
      <c r="D200" s="29">
        <f>YEAR(Actual[[#This Row],[Date]])</f>
        <v>2025</v>
      </c>
      <c r="E200" s="7" t="s">
        <v>2</v>
      </c>
      <c r="F200" s="7" t="s">
        <v>2</v>
      </c>
      <c r="G200" s="7" t="s">
        <v>55</v>
      </c>
      <c r="H200" s="30">
        <f t="shared" ca="1" si="2"/>
        <v>532</v>
      </c>
    </row>
    <row r="201" spans="2:8" x14ac:dyDescent="0.25">
      <c r="B201" s="31">
        <v>46006</v>
      </c>
      <c r="C201" s="29" t="str">
        <f>+TEXT(Actual[[#This Row],[Date]],"[$-409]mmmm")</f>
        <v>December</v>
      </c>
      <c r="D201" s="29">
        <f>YEAR(Actual[[#This Row],[Date]])</f>
        <v>2025</v>
      </c>
      <c r="E201" s="7" t="s">
        <v>2</v>
      </c>
      <c r="F201" s="7" t="s">
        <v>21</v>
      </c>
      <c r="G201" s="7" t="s">
        <v>55</v>
      </c>
      <c r="H201" s="30">
        <f t="shared" ca="1" si="2"/>
        <v>1774</v>
      </c>
    </row>
    <row r="202" spans="2:8" x14ac:dyDescent="0.25">
      <c r="B202" s="31">
        <v>46006</v>
      </c>
      <c r="C202" s="29" t="str">
        <f>+TEXT(Actual[[#This Row],[Date]],"[$-409]mmmm")</f>
        <v>December</v>
      </c>
      <c r="D202" s="29">
        <f>YEAR(Actual[[#This Row],[Date]])</f>
        <v>2025</v>
      </c>
      <c r="E202" s="7" t="s">
        <v>2</v>
      </c>
      <c r="F202" s="7" t="s">
        <v>22</v>
      </c>
      <c r="G202" s="7" t="s">
        <v>55</v>
      </c>
      <c r="H202" s="30">
        <f t="shared" ca="1" si="2"/>
        <v>1143</v>
      </c>
    </row>
    <row r="435" spans="14:14" x14ac:dyDescent="0.25">
      <c r="N435" s="26"/>
    </row>
    <row r="436" spans="14:14" x14ac:dyDescent="0.25">
      <c r="N436" s="26"/>
    </row>
    <row r="437" spans="14:14" x14ac:dyDescent="0.25">
      <c r="N437" s="26"/>
    </row>
    <row r="438" spans="14:14" x14ac:dyDescent="0.25">
      <c r="N438" s="26"/>
    </row>
  </sheetData>
  <dataValidations count="2">
    <dataValidation type="list" allowBlank="1" showInputMessage="1" showErrorMessage="1" sqref="E11:E202" xr:uid="{00000000-0002-0000-0200-000000000000}">
      <formula1>Tipo</formula1>
    </dataValidation>
    <dataValidation type="list" allowBlank="1" showInputMessage="1" showErrorMessage="1" sqref="F11:F202" xr:uid="{00000000-0002-0000-0200-000001000000}">
      <formula1>IF(E11="Incomes",Cat_Incomes,IF(E11="Expenses",Cat_Expenses,Cat_Savings))</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370"/>
  <sheetViews>
    <sheetView showGridLines="0" zoomScale="90" zoomScaleNormal="90" workbookViewId="0">
      <selection activeCell="I16" sqref="I16"/>
    </sheetView>
  </sheetViews>
  <sheetFormatPr defaultColWidth="11.42578125" defaultRowHeight="14.25" x14ac:dyDescent="0.25"/>
  <cols>
    <col min="1" max="1" width="2.28515625" style="7" customWidth="1"/>
    <col min="2" max="2" width="10.7109375" style="7" bestFit="1" customWidth="1"/>
    <col min="3" max="3" width="9.7109375" style="7" bestFit="1" customWidth="1"/>
    <col min="4" max="4" width="8.140625" style="7" bestFit="1" customWidth="1"/>
    <col min="5" max="5" width="6.85546875" style="7" bestFit="1" customWidth="1"/>
    <col min="6" max="6" width="14.7109375" style="7" bestFit="1" customWidth="1"/>
    <col min="7" max="7" width="23.42578125" style="7" customWidth="1"/>
    <col min="8" max="8" width="10.28515625" style="7" bestFit="1" customWidth="1"/>
    <col min="9" max="9" width="8.7109375" style="7" bestFit="1" customWidth="1"/>
    <col min="10" max="16384" width="11.42578125" style="7"/>
  </cols>
  <sheetData>
    <row r="1" spans="2:13" s="5" customFormat="1" ht="52.5" x14ac:dyDescent="0.9">
      <c r="B1" s="4" t="s">
        <v>41</v>
      </c>
      <c r="C1" s="3"/>
      <c r="D1" s="3"/>
    </row>
    <row r="11" spans="2:13" ht="16.5" x14ac:dyDescent="0.25">
      <c r="B11" s="32" t="s">
        <v>43</v>
      </c>
      <c r="C11" s="32" t="s">
        <v>38</v>
      </c>
      <c r="D11" s="32" t="s">
        <v>44</v>
      </c>
      <c r="E11" s="32" t="s">
        <v>8</v>
      </c>
      <c r="F11" s="32" t="s">
        <v>42</v>
      </c>
      <c r="G11" s="32" t="s">
        <v>46</v>
      </c>
      <c r="H11" s="32" t="s">
        <v>45</v>
      </c>
    </row>
    <row r="12" spans="2:13" ht="16.5" x14ac:dyDescent="0.3">
      <c r="B12" s="28">
        <v>45672</v>
      </c>
      <c r="C12" s="29" t="str">
        <f>+TEXT(Budget[[#This Row],[Date]],"[$-409]mmmm")</f>
        <v>January</v>
      </c>
      <c r="D12" s="29">
        <f>+YEAR(Budget[[#This Row],[Date]])</f>
        <v>2025</v>
      </c>
      <c r="E12" s="7" t="s">
        <v>4</v>
      </c>
      <c r="F12" s="7" t="s">
        <v>5</v>
      </c>
      <c r="G12" s="7" t="s">
        <v>55</v>
      </c>
      <c r="H12" s="30">
        <v>2500</v>
      </c>
      <c r="L12" s="8"/>
      <c r="M12" s="8"/>
    </row>
    <row r="13" spans="2:13" ht="16.5" x14ac:dyDescent="0.3">
      <c r="B13" s="28">
        <v>45672</v>
      </c>
      <c r="C13" s="29" t="str">
        <f>+TEXT(Budget[[#This Row],[Date]],"[$-409]mmmm")</f>
        <v>January</v>
      </c>
      <c r="D13" s="29">
        <f>+YEAR(Budget[[#This Row],[Date]])</f>
        <v>2025</v>
      </c>
      <c r="E13" s="7" t="s">
        <v>4</v>
      </c>
      <c r="F13" s="7" t="s">
        <v>20</v>
      </c>
      <c r="G13" s="7" t="s">
        <v>55</v>
      </c>
      <c r="H13" s="30">
        <v>200</v>
      </c>
      <c r="L13" s="8"/>
      <c r="M13" s="8"/>
    </row>
    <row r="14" spans="2:13" ht="16.5" x14ac:dyDescent="0.3">
      <c r="B14" s="28">
        <v>45672</v>
      </c>
      <c r="C14" s="29" t="str">
        <f>+TEXT(Budget[[#This Row],[Date]],"[$-409]mmmm")</f>
        <v>January</v>
      </c>
      <c r="D14" s="29">
        <f>+YEAR(Budget[[#This Row],[Date]])</f>
        <v>2025</v>
      </c>
      <c r="E14" s="7" t="s">
        <v>4</v>
      </c>
      <c r="F14" s="7" t="s">
        <v>7</v>
      </c>
      <c r="G14" s="7" t="s">
        <v>55</v>
      </c>
      <c r="H14" s="30">
        <v>50</v>
      </c>
      <c r="L14" s="8"/>
      <c r="M14" s="8"/>
    </row>
    <row r="15" spans="2:13" ht="16.5" x14ac:dyDescent="0.3">
      <c r="B15" s="28">
        <v>45672</v>
      </c>
      <c r="C15" s="29" t="str">
        <f>+TEXT(Budget[[#This Row],[Date]],"[$-409]mmmm")</f>
        <v>January</v>
      </c>
      <c r="D15" s="29">
        <f>+YEAR(Budget[[#This Row],[Date]])</f>
        <v>2025</v>
      </c>
      <c r="E15" s="7" t="s">
        <v>4</v>
      </c>
      <c r="F15" s="7" t="s">
        <v>6</v>
      </c>
      <c r="G15" s="7" t="s">
        <v>55</v>
      </c>
      <c r="H15" s="30">
        <v>0</v>
      </c>
      <c r="L15" s="8"/>
      <c r="M15" s="8"/>
    </row>
    <row r="16" spans="2:13" ht="16.5" x14ac:dyDescent="0.3">
      <c r="B16" s="28">
        <v>45672</v>
      </c>
      <c r="C16" s="29" t="str">
        <f>+TEXT(Budget[[#This Row],[Date]],"[$-409]mmmm")</f>
        <v>January</v>
      </c>
      <c r="D16" s="29">
        <f>+YEAR(Budget[[#This Row],[Date]])</f>
        <v>2025</v>
      </c>
      <c r="E16" s="7" t="s">
        <v>3</v>
      </c>
      <c r="F16" s="7" t="s">
        <v>13</v>
      </c>
      <c r="G16" s="7" t="s">
        <v>55</v>
      </c>
      <c r="H16" s="30">
        <v>850</v>
      </c>
      <c r="L16" s="8"/>
      <c r="M16" s="8"/>
    </row>
    <row r="17" spans="2:13" ht="16.5" x14ac:dyDescent="0.3">
      <c r="B17" s="28">
        <v>45672</v>
      </c>
      <c r="C17" s="29" t="str">
        <f>+TEXT(Budget[[#This Row],[Date]],"[$-409]mmmm")</f>
        <v>January</v>
      </c>
      <c r="D17" s="29">
        <f>+YEAR(Budget[[#This Row],[Date]])</f>
        <v>2025</v>
      </c>
      <c r="E17" s="7" t="s">
        <v>3</v>
      </c>
      <c r="F17" s="7" t="s">
        <v>11</v>
      </c>
      <c r="G17" s="7" t="s">
        <v>55</v>
      </c>
      <c r="H17" s="30">
        <v>600</v>
      </c>
      <c r="L17" s="8"/>
      <c r="M17" s="8"/>
    </row>
    <row r="18" spans="2:13" ht="16.5" x14ac:dyDescent="0.3">
      <c r="B18" s="28">
        <v>45672</v>
      </c>
      <c r="C18" s="29" t="str">
        <f>+TEXT(Budget[[#This Row],[Date]],"[$-409]mmmm")</f>
        <v>January</v>
      </c>
      <c r="D18" s="29">
        <f>+YEAR(Budget[[#This Row],[Date]])</f>
        <v>2025</v>
      </c>
      <c r="E18" s="7" t="s">
        <v>3</v>
      </c>
      <c r="F18" s="7" t="s">
        <v>14</v>
      </c>
      <c r="G18" s="7" t="s">
        <v>55</v>
      </c>
      <c r="H18" s="30">
        <v>80</v>
      </c>
      <c r="L18" s="8"/>
      <c r="M18" s="8"/>
    </row>
    <row r="19" spans="2:13" ht="16.5" x14ac:dyDescent="0.3">
      <c r="B19" s="28">
        <v>45672</v>
      </c>
      <c r="C19" s="29" t="str">
        <f>+TEXT(Budget[[#This Row],[Date]],"[$-409]mmmm")</f>
        <v>January</v>
      </c>
      <c r="D19" s="29">
        <f>+YEAR(Budget[[#This Row],[Date]])</f>
        <v>2025</v>
      </c>
      <c r="E19" s="7" t="s">
        <v>3</v>
      </c>
      <c r="F19" s="7" t="s">
        <v>12</v>
      </c>
      <c r="G19" s="7" t="s">
        <v>55</v>
      </c>
      <c r="H19" s="30">
        <v>50</v>
      </c>
      <c r="L19" s="8"/>
      <c r="M19" s="8"/>
    </row>
    <row r="20" spans="2:13" ht="16.5" x14ac:dyDescent="0.3">
      <c r="B20" s="28">
        <v>45672</v>
      </c>
      <c r="C20" s="29" t="str">
        <f>+TEXT(Budget[[#This Row],[Date]],"[$-409]mmmm")</f>
        <v>January</v>
      </c>
      <c r="D20" s="29">
        <f>+YEAR(Budget[[#This Row],[Date]])</f>
        <v>2025</v>
      </c>
      <c r="E20" s="7" t="s">
        <v>3</v>
      </c>
      <c r="F20" s="7" t="s">
        <v>15</v>
      </c>
      <c r="G20" s="7" t="s">
        <v>55</v>
      </c>
      <c r="H20" s="30">
        <v>50</v>
      </c>
      <c r="L20" s="8"/>
      <c r="M20" s="8"/>
    </row>
    <row r="21" spans="2:13" ht="16.5" x14ac:dyDescent="0.3">
      <c r="B21" s="28">
        <v>45672</v>
      </c>
      <c r="C21" s="29" t="str">
        <f>+TEXT(Budget[[#This Row],[Date]],"[$-409]mmmm")</f>
        <v>January</v>
      </c>
      <c r="D21" s="29">
        <f>+YEAR(Budget[[#This Row],[Date]])</f>
        <v>2025</v>
      </c>
      <c r="E21" s="7" t="s">
        <v>3</v>
      </c>
      <c r="F21" s="7" t="s">
        <v>16</v>
      </c>
      <c r="G21" s="7" t="s">
        <v>55</v>
      </c>
      <c r="H21" s="30">
        <v>20</v>
      </c>
      <c r="L21" s="8"/>
      <c r="M21" s="8"/>
    </row>
    <row r="22" spans="2:13" ht="16.5" x14ac:dyDescent="0.3">
      <c r="B22" s="28">
        <v>45672</v>
      </c>
      <c r="C22" s="29" t="str">
        <f>+TEXT(Budget[[#This Row],[Date]],"[$-409]mmmm")</f>
        <v>January</v>
      </c>
      <c r="D22" s="29">
        <f>+YEAR(Budget[[#This Row],[Date]])</f>
        <v>2025</v>
      </c>
      <c r="E22" s="7" t="s">
        <v>3</v>
      </c>
      <c r="F22" s="7" t="s">
        <v>18</v>
      </c>
      <c r="G22" s="7" t="s">
        <v>55</v>
      </c>
      <c r="H22" s="30">
        <v>200</v>
      </c>
      <c r="L22" s="8"/>
      <c r="M22" s="8"/>
    </row>
    <row r="23" spans="2:13" ht="16.5" x14ac:dyDescent="0.3">
      <c r="B23" s="28">
        <v>45672</v>
      </c>
      <c r="C23" s="29" t="str">
        <f>+TEXT(Budget[[#This Row],[Date]],"[$-409]mmmm")</f>
        <v>January</v>
      </c>
      <c r="D23" s="29">
        <f>+YEAR(Budget[[#This Row],[Date]])</f>
        <v>2025</v>
      </c>
      <c r="E23" s="7" t="s">
        <v>3</v>
      </c>
      <c r="F23" s="7" t="s">
        <v>19</v>
      </c>
      <c r="G23" s="7" t="s">
        <v>55</v>
      </c>
      <c r="H23" s="30">
        <v>12</v>
      </c>
      <c r="L23" s="8"/>
      <c r="M23" s="8"/>
    </row>
    <row r="24" spans="2:13" ht="16.5" x14ac:dyDescent="0.3">
      <c r="B24" s="28">
        <v>45672</v>
      </c>
      <c r="C24" s="29" t="str">
        <f>+TEXT(Budget[[#This Row],[Date]],"[$-409]mmmm")</f>
        <v>January</v>
      </c>
      <c r="D24" s="29">
        <f>+YEAR(Budget[[#This Row],[Date]])</f>
        <v>2025</v>
      </c>
      <c r="E24" s="7" t="s">
        <v>3</v>
      </c>
      <c r="F24" s="7" t="s">
        <v>17</v>
      </c>
      <c r="G24" s="7" t="s">
        <v>55</v>
      </c>
      <c r="H24" s="30">
        <v>30</v>
      </c>
      <c r="L24" s="8"/>
      <c r="M24" s="8"/>
    </row>
    <row r="25" spans="2:13" ht="16.5" x14ac:dyDescent="0.3">
      <c r="B25" s="28">
        <v>45672</v>
      </c>
      <c r="C25" s="29" t="str">
        <f>+TEXT(Budget[[#This Row],[Date]],"[$-409]mmmm")</f>
        <v>January</v>
      </c>
      <c r="D25" s="29">
        <f>+YEAR(Budget[[#This Row],[Date]])</f>
        <v>2025</v>
      </c>
      <c r="E25" s="7" t="s">
        <v>2</v>
      </c>
      <c r="F25" s="7" t="s">
        <v>2</v>
      </c>
      <c r="G25" s="7" t="s">
        <v>55</v>
      </c>
      <c r="H25" s="30">
        <v>200</v>
      </c>
      <c r="L25" s="8"/>
      <c r="M25" s="8"/>
    </row>
    <row r="26" spans="2:13" ht="16.5" x14ac:dyDescent="0.3">
      <c r="B26" s="28">
        <v>45672</v>
      </c>
      <c r="C26" s="29" t="str">
        <f>+TEXT(Budget[[#This Row],[Date]],"[$-409]mmmm")</f>
        <v>January</v>
      </c>
      <c r="D26" s="29">
        <f>+YEAR(Budget[[#This Row],[Date]])</f>
        <v>2025</v>
      </c>
      <c r="E26" s="7" t="s">
        <v>2</v>
      </c>
      <c r="F26" s="7" t="s">
        <v>21</v>
      </c>
      <c r="G26" s="7" t="s">
        <v>55</v>
      </c>
      <c r="H26" s="30">
        <v>100</v>
      </c>
      <c r="L26" s="8"/>
      <c r="M26" s="8"/>
    </row>
    <row r="27" spans="2:13" ht="16.5" x14ac:dyDescent="0.3">
      <c r="B27" s="28">
        <v>45672</v>
      </c>
      <c r="C27" s="29" t="str">
        <f>+TEXT(Budget[[#This Row],[Date]],"[$-409]mmmm")</f>
        <v>January</v>
      </c>
      <c r="D27" s="29">
        <f>+YEAR(Budget[[#This Row],[Date]])</f>
        <v>2025</v>
      </c>
      <c r="E27" s="7" t="s">
        <v>2</v>
      </c>
      <c r="F27" s="7" t="s">
        <v>22</v>
      </c>
      <c r="G27" s="7" t="s">
        <v>55</v>
      </c>
      <c r="H27" s="30">
        <v>200</v>
      </c>
      <c r="L27" s="8"/>
      <c r="M27" s="8"/>
    </row>
    <row r="28" spans="2:13" ht="16.5" x14ac:dyDescent="0.3">
      <c r="B28" s="28">
        <v>45703</v>
      </c>
      <c r="C28" s="29" t="str">
        <f>+TEXT(Budget[[#This Row],[Date]],"[$-409]mmmm")</f>
        <v>February</v>
      </c>
      <c r="D28" s="29">
        <f>+YEAR(Budget[[#This Row],[Date]])</f>
        <v>2025</v>
      </c>
      <c r="E28" s="7" t="s">
        <v>4</v>
      </c>
      <c r="F28" s="7" t="s">
        <v>5</v>
      </c>
      <c r="G28" s="7" t="s">
        <v>55</v>
      </c>
      <c r="H28" s="30">
        <v>2500</v>
      </c>
      <c r="L28" s="8"/>
      <c r="M28" s="8"/>
    </row>
    <row r="29" spans="2:13" ht="16.5" x14ac:dyDescent="0.3">
      <c r="B29" s="28">
        <v>45703</v>
      </c>
      <c r="C29" s="29" t="str">
        <f>+TEXT(Budget[[#This Row],[Date]],"[$-409]mmmm")</f>
        <v>February</v>
      </c>
      <c r="D29" s="29">
        <f>+YEAR(Budget[[#This Row],[Date]])</f>
        <v>2025</v>
      </c>
      <c r="E29" s="7" t="s">
        <v>4</v>
      </c>
      <c r="F29" s="7" t="s">
        <v>20</v>
      </c>
      <c r="G29" s="7" t="s">
        <v>55</v>
      </c>
      <c r="H29" s="30">
        <v>200</v>
      </c>
      <c r="L29" s="8"/>
      <c r="M29" s="8"/>
    </row>
    <row r="30" spans="2:13" ht="16.5" x14ac:dyDescent="0.3">
      <c r="B30" s="28">
        <v>45703</v>
      </c>
      <c r="C30" s="29" t="str">
        <f>+TEXT(Budget[[#This Row],[Date]],"[$-409]mmmm")</f>
        <v>February</v>
      </c>
      <c r="D30" s="29">
        <f>+YEAR(Budget[[#This Row],[Date]])</f>
        <v>2025</v>
      </c>
      <c r="E30" s="7" t="s">
        <v>4</v>
      </c>
      <c r="F30" s="7" t="s">
        <v>7</v>
      </c>
      <c r="G30" s="7" t="s">
        <v>55</v>
      </c>
      <c r="H30" s="30">
        <v>50</v>
      </c>
      <c r="L30" s="8"/>
      <c r="M30" s="8"/>
    </row>
    <row r="31" spans="2:13" ht="16.5" x14ac:dyDescent="0.3">
      <c r="B31" s="28">
        <v>45703</v>
      </c>
      <c r="C31" s="29" t="str">
        <f>+TEXT(Budget[[#This Row],[Date]],"[$-409]mmmm")</f>
        <v>February</v>
      </c>
      <c r="D31" s="29">
        <f>+YEAR(Budget[[#This Row],[Date]])</f>
        <v>2025</v>
      </c>
      <c r="E31" s="7" t="s">
        <v>4</v>
      </c>
      <c r="F31" s="7" t="s">
        <v>6</v>
      </c>
      <c r="G31" s="7" t="s">
        <v>55</v>
      </c>
      <c r="H31" s="30">
        <v>0</v>
      </c>
      <c r="L31" s="8"/>
      <c r="M31" s="8"/>
    </row>
    <row r="32" spans="2:13" ht="16.5" x14ac:dyDescent="0.3">
      <c r="B32" s="28">
        <v>45703</v>
      </c>
      <c r="C32" s="29" t="str">
        <f>+TEXT(Budget[[#This Row],[Date]],"[$-409]mmmm")</f>
        <v>February</v>
      </c>
      <c r="D32" s="29">
        <f>+YEAR(Budget[[#This Row],[Date]])</f>
        <v>2025</v>
      </c>
      <c r="E32" s="7" t="s">
        <v>3</v>
      </c>
      <c r="F32" s="7" t="s">
        <v>13</v>
      </c>
      <c r="G32" s="7" t="s">
        <v>55</v>
      </c>
      <c r="H32" s="30">
        <v>850</v>
      </c>
      <c r="L32" s="8"/>
      <c r="M32" s="8"/>
    </row>
    <row r="33" spans="2:13" ht="16.5" x14ac:dyDescent="0.3">
      <c r="B33" s="28">
        <v>45703</v>
      </c>
      <c r="C33" s="29" t="str">
        <f>+TEXT(Budget[[#This Row],[Date]],"[$-409]mmmm")</f>
        <v>February</v>
      </c>
      <c r="D33" s="29">
        <f>+YEAR(Budget[[#This Row],[Date]])</f>
        <v>2025</v>
      </c>
      <c r="E33" s="7" t="s">
        <v>3</v>
      </c>
      <c r="F33" s="7" t="s">
        <v>11</v>
      </c>
      <c r="G33" s="7" t="s">
        <v>55</v>
      </c>
      <c r="H33" s="30">
        <v>600</v>
      </c>
      <c r="L33" s="8"/>
      <c r="M33" s="8"/>
    </row>
    <row r="34" spans="2:13" ht="16.5" x14ac:dyDescent="0.3">
      <c r="B34" s="28">
        <v>45703</v>
      </c>
      <c r="C34" s="29" t="str">
        <f>+TEXT(Budget[[#This Row],[Date]],"[$-409]mmmm")</f>
        <v>February</v>
      </c>
      <c r="D34" s="29">
        <f>+YEAR(Budget[[#This Row],[Date]])</f>
        <v>2025</v>
      </c>
      <c r="E34" s="7" t="s">
        <v>3</v>
      </c>
      <c r="F34" s="7" t="s">
        <v>14</v>
      </c>
      <c r="G34" s="7" t="s">
        <v>55</v>
      </c>
      <c r="H34" s="30">
        <v>80</v>
      </c>
      <c r="L34" s="8"/>
      <c r="M34" s="8"/>
    </row>
    <row r="35" spans="2:13" ht="16.5" x14ac:dyDescent="0.3">
      <c r="B35" s="28">
        <v>45703</v>
      </c>
      <c r="C35" s="29" t="str">
        <f>+TEXT(Budget[[#This Row],[Date]],"[$-409]mmmm")</f>
        <v>February</v>
      </c>
      <c r="D35" s="29">
        <f>+YEAR(Budget[[#This Row],[Date]])</f>
        <v>2025</v>
      </c>
      <c r="E35" s="7" t="s">
        <v>3</v>
      </c>
      <c r="F35" s="7" t="s">
        <v>12</v>
      </c>
      <c r="G35" s="7" t="s">
        <v>55</v>
      </c>
      <c r="H35" s="30">
        <v>50</v>
      </c>
      <c r="L35" s="8"/>
      <c r="M35" s="8"/>
    </row>
    <row r="36" spans="2:13" ht="16.5" x14ac:dyDescent="0.3">
      <c r="B36" s="28">
        <v>45703</v>
      </c>
      <c r="C36" s="29" t="str">
        <f>+TEXT(Budget[[#This Row],[Date]],"[$-409]mmmm")</f>
        <v>February</v>
      </c>
      <c r="D36" s="29">
        <f>+YEAR(Budget[[#This Row],[Date]])</f>
        <v>2025</v>
      </c>
      <c r="E36" s="7" t="s">
        <v>3</v>
      </c>
      <c r="F36" s="7" t="s">
        <v>15</v>
      </c>
      <c r="G36" s="7" t="s">
        <v>55</v>
      </c>
      <c r="H36" s="30">
        <v>50</v>
      </c>
      <c r="L36" s="8"/>
      <c r="M36" s="8"/>
    </row>
    <row r="37" spans="2:13" ht="16.5" x14ac:dyDescent="0.3">
      <c r="B37" s="28">
        <v>45703</v>
      </c>
      <c r="C37" s="29" t="str">
        <f>+TEXT(Budget[[#This Row],[Date]],"[$-409]mmmm")</f>
        <v>February</v>
      </c>
      <c r="D37" s="29">
        <f>+YEAR(Budget[[#This Row],[Date]])</f>
        <v>2025</v>
      </c>
      <c r="E37" s="7" t="s">
        <v>3</v>
      </c>
      <c r="F37" s="7" t="s">
        <v>16</v>
      </c>
      <c r="G37" s="7" t="s">
        <v>55</v>
      </c>
      <c r="H37" s="30">
        <v>20</v>
      </c>
      <c r="L37" s="8"/>
      <c r="M37" s="8"/>
    </row>
    <row r="38" spans="2:13" ht="16.5" x14ac:dyDescent="0.3">
      <c r="B38" s="28">
        <v>45703</v>
      </c>
      <c r="C38" s="29" t="str">
        <f>+TEXT(Budget[[#This Row],[Date]],"[$-409]mmmm")</f>
        <v>February</v>
      </c>
      <c r="D38" s="29">
        <f>+YEAR(Budget[[#This Row],[Date]])</f>
        <v>2025</v>
      </c>
      <c r="E38" s="7" t="s">
        <v>3</v>
      </c>
      <c r="F38" s="7" t="s">
        <v>18</v>
      </c>
      <c r="G38" s="7" t="s">
        <v>55</v>
      </c>
      <c r="H38" s="30">
        <v>200</v>
      </c>
      <c r="L38" s="8"/>
      <c r="M38" s="8"/>
    </row>
    <row r="39" spans="2:13" ht="16.5" x14ac:dyDescent="0.3">
      <c r="B39" s="28">
        <v>45703</v>
      </c>
      <c r="C39" s="29" t="str">
        <f>+TEXT(Budget[[#This Row],[Date]],"[$-409]mmmm")</f>
        <v>February</v>
      </c>
      <c r="D39" s="29">
        <f>+YEAR(Budget[[#This Row],[Date]])</f>
        <v>2025</v>
      </c>
      <c r="E39" s="7" t="s">
        <v>3</v>
      </c>
      <c r="F39" s="7" t="s">
        <v>19</v>
      </c>
      <c r="G39" s="7" t="s">
        <v>55</v>
      </c>
      <c r="H39" s="30">
        <v>12</v>
      </c>
      <c r="L39" s="8"/>
      <c r="M39" s="8"/>
    </row>
    <row r="40" spans="2:13" ht="16.5" x14ac:dyDescent="0.3">
      <c r="B40" s="28">
        <v>45703</v>
      </c>
      <c r="C40" s="29" t="str">
        <f>+TEXT(Budget[[#This Row],[Date]],"[$-409]mmmm")</f>
        <v>February</v>
      </c>
      <c r="D40" s="29">
        <f>+YEAR(Budget[[#This Row],[Date]])</f>
        <v>2025</v>
      </c>
      <c r="E40" s="7" t="s">
        <v>3</v>
      </c>
      <c r="F40" s="7" t="s">
        <v>17</v>
      </c>
      <c r="G40" s="7" t="s">
        <v>55</v>
      </c>
      <c r="H40" s="30">
        <v>30</v>
      </c>
      <c r="L40" s="8"/>
      <c r="M40" s="8"/>
    </row>
    <row r="41" spans="2:13" ht="16.5" x14ac:dyDescent="0.3">
      <c r="B41" s="28">
        <v>45703</v>
      </c>
      <c r="C41" s="29" t="str">
        <f>+TEXT(Budget[[#This Row],[Date]],"[$-409]mmmm")</f>
        <v>February</v>
      </c>
      <c r="D41" s="29">
        <f>+YEAR(Budget[[#This Row],[Date]])</f>
        <v>2025</v>
      </c>
      <c r="E41" s="7" t="s">
        <v>2</v>
      </c>
      <c r="F41" s="7" t="s">
        <v>2</v>
      </c>
      <c r="G41" s="7" t="s">
        <v>55</v>
      </c>
      <c r="H41" s="30">
        <v>200</v>
      </c>
      <c r="L41" s="8"/>
      <c r="M41" s="8"/>
    </row>
    <row r="42" spans="2:13" ht="16.5" x14ac:dyDescent="0.3">
      <c r="B42" s="28">
        <v>45703</v>
      </c>
      <c r="C42" s="29" t="str">
        <f>+TEXT(Budget[[#This Row],[Date]],"[$-409]mmmm")</f>
        <v>February</v>
      </c>
      <c r="D42" s="29">
        <f>+YEAR(Budget[[#This Row],[Date]])</f>
        <v>2025</v>
      </c>
      <c r="E42" s="7" t="s">
        <v>2</v>
      </c>
      <c r="F42" s="7" t="s">
        <v>21</v>
      </c>
      <c r="G42" s="7" t="s">
        <v>55</v>
      </c>
      <c r="H42" s="30">
        <v>100</v>
      </c>
      <c r="L42" s="8"/>
      <c r="M42" s="8"/>
    </row>
    <row r="43" spans="2:13" ht="16.5" x14ac:dyDescent="0.3">
      <c r="B43" s="28">
        <v>45703</v>
      </c>
      <c r="C43" s="29" t="str">
        <f>+TEXT(Budget[[#This Row],[Date]],"[$-409]mmmm")</f>
        <v>February</v>
      </c>
      <c r="D43" s="29">
        <f>+YEAR(Budget[[#This Row],[Date]])</f>
        <v>2025</v>
      </c>
      <c r="E43" s="7" t="s">
        <v>2</v>
      </c>
      <c r="F43" s="7" t="s">
        <v>22</v>
      </c>
      <c r="G43" s="7" t="s">
        <v>55</v>
      </c>
      <c r="H43" s="30">
        <v>200</v>
      </c>
      <c r="L43" s="8"/>
      <c r="M43" s="8"/>
    </row>
    <row r="44" spans="2:13" ht="16.5" x14ac:dyDescent="0.3">
      <c r="B44" s="28">
        <v>45731</v>
      </c>
      <c r="C44" s="29" t="str">
        <f>+TEXT(Budget[[#This Row],[Date]],"[$-409]mmmm")</f>
        <v>March</v>
      </c>
      <c r="D44" s="29">
        <f>+YEAR(Budget[[#This Row],[Date]])</f>
        <v>2025</v>
      </c>
      <c r="E44" s="7" t="s">
        <v>4</v>
      </c>
      <c r="F44" s="7" t="s">
        <v>5</v>
      </c>
      <c r="G44" s="7" t="s">
        <v>55</v>
      </c>
      <c r="H44" s="30">
        <v>2500</v>
      </c>
      <c r="L44" s="8"/>
      <c r="M44" s="8"/>
    </row>
    <row r="45" spans="2:13" ht="16.5" x14ac:dyDescent="0.3">
      <c r="B45" s="28">
        <v>45731</v>
      </c>
      <c r="C45" s="29" t="str">
        <f>+TEXT(Budget[[#This Row],[Date]],"[$-409]mmmm")</f>
        <v>March</v>
      </c>
      <c r="D45" s="29">
        <f>+YEAR(Budget[[#This Row],[Date]])</f>
        <v>2025</v>
      </c>
      <c r="E45" s="7" t="s">
        <v>4</v>
      </c>
      <c r="F45" s="7" t="s">
        <v>20</v>
      </c>
      <c r="G45" s="7" t="s">
        <v>55</v>
      </c>
      <c r="H45" s="30">
        <v>200</v>
      </c>
      <c r="L45" s="8"/>
      <c r="M45" s="8"/>
    </row>
    <row r="46" spans="2:13" ht="16.5" x14ac:dyDescent="0.3">
      <c r="B46" s="28">
        <v>45731</v>
      </c>
      <c r="C46" s="29" t="str">
        <f>+TEXT(Budget[[#This Row],[Date]],"[$-409]mmmm")</f>
        <v>March</v>
      </c>
      <c r="D46" s="29">
        <f>+YEAR(Budget[[#This Row],[Date]])</f>
        <v>2025</v>
      </c>
      <c r="E46" s="7" t="s">
        <v>4</v>
      </c>
      <c r="F46" s="7" t="s">
        <v>7</v>
      </c>
      <c r="G46" s="7" t="s">
        <v>55</v>
      </c>
      <c r="H46" s="30">
        <v>50</v>
      </c>
      <c r="L46" s="8"/>
      <c r="M46" s="8"/>
    </row>
    <row r="47" spans="2:13" ht="16.5" x14ac:dyDescent="0.3">
      <c r="B47" s="28">
        <v>45731</v>
      </c>
      <c r="C47" s="29" t="str">
        <f>+TEXT(Budget[[#This Row],[Date]],"[$-409]mmmm")</f>
        <v>March</v>
      </c>
      <c r="D47" s="29">
        <f>+YEAR(Budget[[#This Row],[Date]])</f>
        <v>2025</v>
      </c>
      <c r="E47" s="7" t="s">
        <v>4</v>
      </c>
      <c r="F47" s="7" t="s">
        <v>6</v>
      </c>
      <c r="G47" s="7" t="s">
        <v>55</v>
      </c>
      <c r="H47" s="30">
        <v>0</v>
      </c>
      <c r="L47" s="8"/>
      <c r="M47" s="8"/>
    </row>
    <row r="48" spans="2:13" ht="16.5" x14ac:dyDescent="0.3">
      <c r="B48" s="28">
        <v>45731</v>
      </c>
      <c r="C48" s="29" t="str">
        <f>+TEXT(Budget[[#This Row],[Date]],"[$-409]mmmm")</f>
        <v>March</v>
      </c>
      <c r="D48" s="29">
        <f>+YEAR(Budget[[#This Row],[Date]])</f>
        <v>2025</v>
      </c>
      <c r="E48" s="7" t="s">
        <v>3</v>
      </c>
      <c r="F48" s="7" t="s">
        <v>13</v>
      </c>
      <c r="G48" s="7" t="s">
        <v>55</v>
      </c>
      <c r="H48" s="30">
        <v>850</v>
      </c>
      <c r="L48" s="8"/>
      <c r="M48" s="8"/>
    </row>
    <row r="49" spans="2:13" ht="16.5" x14ac:dyDescent="0.3">
      <c r="B49" s="28">
        <v>45731</v>
      </c>
      <c r="C49" s="29" t="str">
        <f>+TEXT(Budget[[#This Row],[Date]],"[$-409]mmmm")</f>
        <v>March</v>
      </c>
      <c r="D49" s="29">
        <f>+YEAR(Budget[[#This Row],[Date]])</f>
        <v>2025</v>
      </c>
      <c r="E49" s="7" t="s">
        <v>3</v>
      </c>
      <c r="F49" s="7" t="s">
        <v>11</v>
      </c>
      <c r="G49" s="7" t="s">
        <v>55</v>
      </c>
      <c r="H49" s="30">
        <v>600</v>
      </c>
      <c r="L49" s="8"/>
      <c r="M49" s="8"/>
    </row>
    <row r="50" spans="2:13" ht="16.5" x14ac:dyDescent="0.3">
      <c r="B50" s="28">
        <v>45731</v>
      </c>
      <c r="C50" s="29" t="str">
        <f>+TEXT(Budget[[#This Row],[Date]],"[$-409]mmmm")</f>
        <v>March</v>
      </c>
      <c r="D50" s="29">
        <f>+YEAR(Budget[[#This Row],[Date]])</f>
        <v>2025</v>
      </c>
      <c r="E50" s="7" t="s">
        <v>3</v>
      </c>
      <c r="F50" s="7" t="s">
        <v>14</v>
      </c>
      <c r="G50" s="7" t="s">
        <v>55</v>
      </c>
      <c r="H50" s="30">
        <v>80</v>
      </c>
      <c r="L50" s="8"/>
      <c r="M50" s="8"/>
    </row>
    <row r="51" spans="2:13" ht="16.5" x14ac:dyDescent="0.3">
      <c r="B51" s="28">
        <v>45731</v>
      </c>
      <c r="C51" s="29" t="str">
        <f>+TEXT(Budget[[#This Row],[Date]],"[$-409]mmmm")</f>
        <v>March</v>
      </c>
      <c r="D51" s="29">
        <f>+YEAR(Budget[[#This Row],[Date]])</f>
        <v>2025</v>
      </c>
      <c r="E51" s="7" t="s">
        <v>3</v>
      </c>
      <c r="F51" s="7" t="s">
        <v>12</v>
      </c>
      <c r="G51" s="7" t="s">
        <v>55</v>
      </c>
      <c r="H51" s="30">
        <v>50</v>
      </c>
      <c r="L51" s="8"/>
      <c r="M51" s="8"/>
    </row>
    <row r="52" spans="2:13" ht="16.5" x14ac:dyDescent="0.3">
      <c r="B52" s="28">
        <v>45731</v>
      </c>
      <c r="C52" s="29" t="str">
        <f>+TEXT(Budget[[#This Row],[Date]],"[$-409]mmmm")</f>
        <v>March</v>
      </c>
      <c r="D52" s="29">
        <f>+YEAR(Budget[[#This Row],[Date]])</f>
        <v>2025</v>
      </c>
      <c r="E52" s="7" t="s">
        <v>3</v>
      </c>
      <c r="F52" s="7" t="s">
        <v>15</v>
      </c>
      <c r="G52" s="7" t="s">
        <v>55</v>
      </c>
      <c r="H52" s="30">
        <v>50</v>
      </c>
      <c r="L52" s="8"/>
      <c r="M52" s="8"/>
    </row>
    <row r="53" spans="2:13" ht="16.5" x14ac:dyDescent="0.3">
      <c r="B53" s="28">
        <v>45731</v>
      </c>
      <c r="C53" s="29" t="str">
        <f>+TEXT(Budget[[#This Row],[Date]],"[$-409]mmmm")</f>
        <v>March</v>
      </c>
      <c r="D53" s="29">
        <f>+YEAR(Budget[[#This Row],[Date]])</f>
        <v>2025</v>
      </c>
      <c r="E53" s="7" t="s">
        <v>3</v>
      </c>
      <c r="F53" s="7" t="s">
        <v>16</v>
      </c>
      <c r="G53" s="7" t="s">
        <v>55</v>
      </c>
      <c r="H53" s="30">
        <v>20</v>
      </c>
      <c r="L53" s="8"/>
      <c r="M53" s="8"/>
    </row>
    <row r="54" spans="2:13" ht="16.5" x14ac:dyDescent="0.3">
      <c r="B54" s="28">
        <v>45731</v>
      </c>
      <c r="C54" s="29" t="str">
        <f>+TEXT(Budget[[#This Row],[Date]],"[$-409]mmmm")</f>
        <v>March</v>
      </c>
      <c r="D54" s="29">
        <f>+YEAR(Budget[[#This Row],[Date]])</f>
        <v>2025</v>
      </c>
      <c r="E54" s="7" t="s">
        <v>3</v>
      </c>
      <c r="F54" s="7" t="s">
        <v>18</v>
      </c>
      <c r="G54" s="7" t="s">
        <v>55</v>
      </c>
      <c r="H54" s="30">
        <v>200</v>
      </c>
      <c r="L54" s="8"/>
      <c r="M54" s="8"/>
    </row>
    <row r="55" spans="2:13" ht="16.5" x14ac:dyDescent="0.3">
      <c r="B55" s="28">
        <v>45731</v>
      </c>
      <c r="C55" s="29" t="str">
        <f>+TEXT(Budget[[#This Row],[Date]],"[$-409]mmmm")</f>
        <v>March</v>
      </c>
      <c r="D55" s="29">
        <f>+YEAR(Budget[[#This Row],[Date]])</f>
        <v>2025</v>
      </c>
      <c r="E55" s="7" t="s">
        <v>3</v>
      </c>
      <c r="F55" s="7" t="s">
        <v>19</v>
      </c>
      <c r="G55" s="7" t="s">
        <v>55</v>
      </c>
      <c r="H55" s="30">
        <v>12</v>
      </c>
      <c r="L55" s="8"/>
      <c r="M55" s="8"/>
    </row>
    <row r="56" spans="2:13" ht="16.5" x14ac:dyDescent="0.3">
      <c r="B56" s="28">
        <v>45731</v>
      </c>
      <c r="C56" s="29" t="str">
        <f>+TEXT(Budget[[#This Row],[Date]],"[$-409]mmmm")</f>
        <v>March</v>
      </c>
      <c r="D56" s="29">
        <f>+YEAR(Budget[[#This Row],[Date]])</f>
        <v>2025</v>
      </c>
      <c r="E56" s="7" t="s">
        <v>3</v>
      </c>
      <c r="F56" s="7" t="s">
        <v>17</v>
      </c>
      <c r="G56" s="7" t="s">
        <v>55</v>
      </c>
      <c r="H56" s="30">
        <v>30</v>
      </c>
      <c r="L56" s="8"/>
      <c r="M56" s="8"/>
    </row>
    <row r="57" spans="2:13" ht="16.5" x14ac:dyDescent="0.3">
      <c r="B57" s="28">
        <v>45731</v>
      </c>
      <c r="C57" s="29" t="str">
        <f>+TEXT(Budget[[#This Row],[Date]],"[$-409]mmmm")</f>
        <v>March</v>
      </c>
      <c r="D57" s="29">
        <f>+YEAR(Budget[[#This Row],[Date]])</f>
        <v>2025</v>
      </c>
      <c r="E57" s="7" t="s">
        <v>2</v>
      </c>
      <c r="F57" s="7" t="s">
        <v>2</v>
      </c>
      <c r="G57" s="7" t="s">
        <v>55</v>
      </c>
      <c r="H57" s="30">
        <v>200</v>
      </c>
      <c r="L57" s="8"/>
      <c r="M57" s="8"/>
    </row>
    <row r="58" spans="2:13" ht="16.5" x14ac:dyDescent="0.3">
      <c r="B58" s="28">
        <v>45731</v>
      </c>
      <c r="C58" s="29" t="str">
        <f>+TEXT(Budget[[#This Row],[Date]],"[$-409]mmmm")</f>
        <v>March</v>
      </c>
      <c r="D58" s="29">
        <f>+YEAR(Budget[[#This Row],[Date]])</f>
        <v>2025</v>
      </c>
      <c r="E58" s="7" t="s">
        <v>2</v>
      </c>
      <c r="F58" s="7" t="s">
        <v>21</v>
      </c>
      <c r="G58" s="7" t="s">
        <v>55</v>
      </c>
      <c r="H58" s="30">
        <v>100</v>
      </c>
      <c r="L58" s="8"/>
      <c r="M58" s="8"/>
    </row>
    <row r="59" spans="2:13" ht="16.5" x14ac:dyDescent="0.3">
      <c r="B59" s="28">
        <v>45731</v>
      </c>
      <c r="C59" s="29" t="str">
        <f>+TEXT(Budget[[#This Row],[Date]],"[$-409]mmmm")</f>
        <v>March</v>
      </c>
      <c r="D59" s="29">
        <f>+YEAR(Budget[[#This Row],[Date]])</f>
        <v>2025</v>
      </c>
      <c r="E59" s="7" t="s">
        <v>2</v>
      </c>
      <c r="F59" s="7" t="s">
        <v>22</v>
      </c>
      <c r="G59" s="7" t="s">
        <v>55</v>
      </c>
      <c r="H59" s="30">
        <v>200</v>
      </c>
      <c r="L59" s="8"/>
      <c r="M59" s="8"/>
    </row>
    <row r="60" spans="2:13" ht="16.5" x14ac:dyDescent="0.3">
      <c r="B60" s="28">
        <v>45762</v>
      </c>
      <c r="C60" s="29" t="str">
        <f>+TEXT(Budget[[#This Row],[Date]],"[$-409]mmmm")</f>
        <v>April</v>
      </c>
      <c r="D60" s="29">
        <f>+YEAR(Budget[[#This Row],[Date]])</f>
        <v>2025</v>
      </c>
      <c r="E60" s="7" t="s">
        <v>4</v>
      </c>
      <c r="F60" s="7" t="s">
        <v>5</v>
      </c>
      <c r="G60" s="7" t="s">
        <v>55</v>
      </c>
      <c r="H60" s="30">
        <v>2500</v>
      </c>
      <c r="L60" s="8"/>
      <c r="M60" s="8"/>
    </row>
    <row r="61" spans="2:13" ht="16.5" x14ac:dyDescent="0.3">
      <c r="B61" s="28">
        <v>45762</v>
      </c>
      <c r="C61" s="29" t="str">
        <f>+TEXT(Budget[[#This Row],[Date]],"[$-409]mmmm")</f>
        <v>April</v>
      </c>
      <c r="D61" s="29">
        <f>+YEAR(Budget[[#This Row],[Date]])</f>
        <v>2025</v>
      </c>
      <c r="E61" s="7" t="s">
        <v>4</v>
      </c>
      <c r="F61" s="7" t="s">
        <v>20</v>
      </c>
      <c r="G61" s="7" t="s">
        <v>55</v>
      </c>
      <c r="H61" s="30">
        <v>200</v>
      </c>
      <c r="L61" s="8"/>
      <c r="M61" s="8"/>
    </row>
    <row r="62" spans="2:13" ht="16.5" x14ac:dyDescent="0.3">
      <c r="B62" s="28">
        <v>45762</v>
      </c>
      <c r="C62" s="29" t="str">
        <f>+TEXT(Budget[[#This Row],[Date]],"[$-409]mmmm")</f>
        <v>April</v>
      </c>
      <c r="D62" s="29">
        <f>+YEAR(Budget[[#This Row],[Date]])</f>
        <v>2025</v>
      </c>
      <c r="E62" s="7" t="s">
        <v>4</v>
      </c>
      <c r="F62" s="7" t="s">
        <v>7</v>
      </c>
      <c r="G62" s="7" t="s">
        <v>55</v>
      </c>
      <c r="H62" s="30">
        <v>50</v>
      </c>
      <c r="L62" s="8"/>
      <c r="M62" s="8"/>
    </row>
    <row r="63" spans="2:13" ht="16.5" x14ac:dyDescent="0.3">
      <c r="B63" s="28">
        <v>45762</v>
      </c>
      <c r="C63" s="29" t="str">
        <f>+TEXT(Budget[[#This Row],[Date]],"[$-409]mmmm")</f>
        <v>April</v>
      </c>
      <c r="D63" s="29">
        <f>+YEAR(Budget[[#This Row],[Date]])</f>
        <v>2025</v>
      </c>
      <c r="E63" s="7" t="s">
        <v>4</v>
      </c>
      <c r="F63" s="7" t="s">
        <v>6</v>
      </c>
      <c r="G63" s="7" t="s">
        <v>55</v>
      </c>
      <c r="H63" s="30">
        <v>0</v>
      </c>
      <c r="L63" s="8"/>
      <c r="M63" s="8"/>
    </row>
    <row r="64" spans="2:13" ht="16.5" x14ac:dyDescent="0.3">
      <c r="B64" s="28">
        <v>45762</v>
      </c>
      <c r="C64" s="29" t="str">
        <f>+TEXT(Budget[[#This Row],[Date]],"[$-409]mmmm")</f>
        <v>April</v>
      </c>
      <c r="D64" s="29">
        <f>+YEAR(Budget[[#This Row],[Date]])</f>
        <v>2025</v>
      </c>
      <c r="E64" s="7" t="s">
        <v>3</v>
      </c>
      <c r="F64" s="7" t="s">
        <v>13</v>
      </c>
      <c r="G64" s="7" t="s">
        <v>55</v>
      </c>
      <c r="H64" s="30">
        <v>850</v>
      </c>
      <c r="L64" s="8"/>
      <c r="M64" s="8"/>
    </row>
    <row r="65" spans="2:13" ht="16.5" x14ac:dyDescent="0.3">
      <c r="B65" s="28">
        <v>45762</v>
      </c>
      <c r="C65" s="29" t="str">
        <f>+TEXT(Budget[[#This Row],[Date]],"[$-409]mmmm")</f>
        <v>April</v>
      </c>
      <c r="D65" s="29">
        <f>+YEAR(Budget[[#This Row],[Date]])</f>
        <v>2025</v>
      </c>
      <c r="E65" s="7" t="s">
        <v>3</v>
      </c>
      <c r="F65" s="7" t="s">
        <v>11</v>
      </c>
      <c r="G65" s="7" t="s">
        <v>55</v>
      </c>
      <c r="H65" s="30">
        <v>600</v>
      </c>
      <c r="L65" s="8"/>
      <c r="M65" s="8"/>
    </row>
    <row r="66" spans="2:13" ht="16.5" x14ac:dyDescent="0.3">
      <c r="B66" s="28">
        <v>45762</v>
      </c>
      <c r="C66" s="29" t="str">
        <f>+TEXT(Budget[[#This Row],[Date]],"[$-409]mmmm")</f>
        <v>April</v>
      </c>
      <c r="D66" s="29">
        <f>+YEAR(Budget[[#This Row],[Date]])</f>
        <v>2025</v>
      </c>
      <c r="E66" s="7" t="s">
        <v>3</v>
      </c>
      <c r="F66" s="7" t="s">
        <v>14</v>
      </c>
      <c r="G66" s="7" t="s">
        <v>55</v>
      </c>
      <c r="H66" s="30">
        <v>80</v>
      </c>
      <c r="L66" s="8"/>
      <c r="M66" s="8"/>
    </row>
    <row r="67" spans="2:13" ht="16.5" x14ac:dyDescent="0.3">
      <c r="B67" s="28">
        <v>45762</v>
      </c>
      <c r="C67" s="29" t="str">
        <f>+TEXT(Budget[[#This Row],[Date]],"[$-409]mmmm")</f>
        <v>April</v>
      </c>
      <c r="D67" s="29">
        <f>+YEAR(Budget[[#This Row],[Date]])</f>
        <v>2025</v>
      </c>
      <c r="E67" s="7" t="s">
        <v>3</v>
      </c>
      <c r="F67" s="7" t="s">
        <v>12</v>
      </c>
      <c r="G67" s="7" t="s">
        <v>55</v>
      </c>
      <c r="H67" s="30">
        <v>50</v>
      </c>
      <c r="L67" s="8"/>
      <c r="M67" s="8"/>
    </row>
    <row r="68" spans="2:13" ht="16.5" x14ac:dyDescent="0.3">
      <c r="B68" s="28">
        <v>45762</v>
      </c>
      <c r="C68" s="29" t="str">
        <f>+TEXT(Budget[[#This Row],[Date]],"[$-409]mmmm")</f>
        <v>April</v>
      </c>
      <c r="D68" s="29">
        <f>+YEAR(Budget[[#This Row],[Date]])</f>
        <v>2025</v>
      </c>
      <c r="E68" s="7" t="s">
        <v>3</v>
      </c>
      <c r="F68" s="7" t="s">
        <v>15</v>
      </c>
      <c r="G68" s="7" t="s">
        <v>55</v>
      </c>
      <c r="H68" s="30">
        <v>50</v>
      </c>
      <c r="L68" s="8"/>
      <c r="M68" s="8"/>
    </row>
    <row r="69" spans="2:13" ht="16.5" x14ac:dyDescent="0.3">
      <c r="B69" s="28">
        <v>45762</v>
      </c>
      <c r="C69" s="29" t="str">
        <f>+TEXT(Budget[[#This Row],[Date]],"[$-409]mmmm")</f>
        <v>April</v>
      </c>
      <c r="D69" s="29">
        <f>+YEAR(Budget[[#This Row],[Date]])</f>
        <v>2025</v>
      </c>
      <c r="E69" s="7" t="s">
        <v>3</v>
      </c>
      <c r="F69" s="7" t="s">
        <v>16</v>
      </c>
      <c r="G69" s="7" t="s">
        <v>55</v>
      </c>
      <c r="H69" s="30">
        <v>20</v>
      </c>
      <c r="L69" s="8"/>
      <c r="M69" s="8"/>
    </row>
    <row r="70" spans="2:13" ht="16.5" x14ac:dyDescent="0.3">
      <c r="B70" s="28">
        <v>45762</v>
      </c>
      <c r="C70" s="29" t="str">
        <f>+TEXT(Budget[[#This Row],[Date]],"[$-409]mmmm")</f>
        <v>April</v>
      </c>
      <c r="D70" s="29">
        <f>+YEAR(Budget[[#This Row],[Date]])</f>
        <v>2025</v>
      </c>
      <c r="E70" s="7" t="s">
        <v>3</v>
      </c>
      <c r="F70" s="7" t="s">
        <v>18</v>
      </c>
      <c r="G70" s="7" t="s">
        <v>55</v>
      </c>
      <c r="H70" s="30">
        <v>200</v>
      </c>
      <c r="L70" s="8"/>
      <c r="M70" s="8"/>
    </row>
    <row r="71" spans="2:13" ht="16.5" x14ac:dyDescent="0.3">
      <c r="B71" s="28">
        <v>45762</v>
      </c>
      <c r="C71" s="29" t="str">
        <f>+TEXT(Budget[[#This Row],[Date]],"[$-409]mmmm")</f>
        <v>April</v>
      </c>
      <c r="D71" s="29">
        <f>+YEAR(Budget[[#This Row],[Date]])</f>
        <v>2025</v>
      </c>
      <c r="E71" s="7" t="s">
        <v>3</v>
      </c>
      <c r="F71" s="7" t="s">
        <v>19</v>
      </c>
      <c r="G71" s="7" t="s">
        <v>55</v>
      </c>
      <c r="H71" s="30">
        <v>12</v>
      </c>
      <c r="L71" s="8"/>
      <c r="M71" s="8"/>
    </row>
    <row r="72" spans="2:13" ht="16.5" x14ac:dyDescent="0.3">
      <c r="B72" s="28">
        <v>45762</v>
      </c>
      <c r="C72" s="29" t="str">
        <f>+TEXT(Budget[[#This Row],[Date]],"[$-409]mmmm")</f>
        <v>April</v>
      </c>
      <c r="D72" s="29">
        <f>+YEAR(Budget[[#This Row],[Date]])</f>
        <v>2025</v>
      </c>
      <c r="E72" s="7" t="s">
        <v>3</v>
      </c>
      <c r="F72" s="7" t="s">
        <v>17</v>
      </c>
      <c r="G72" s="7" t="s">
        <v>55</v>
      </c>
      <c r="H72" s="30">
        <v>30</v>
      </c>
      <c r="L72" s="8"/>
      <c r="M72" s="8"/>
    </row>
    <row r="73" spans="2:13" ht="16.5" x14ac:dyDescent="0.3">
      <c r="B73" s="28">
        <v>45762</v>
      </c>
      <c r="C73" s="29" t="str">
        <f>+TEXT(Budget[[#This Row],[Date]],"[$-409]mmmm")</f>
        <v>April</v>
      </c>
      <c r="D73" s="29">
        <f>+YEAR(Budget[[#This Row],[Date]])</f>
        <v>2025</v>
      </c>
      <c r="E73" s="7" t="s">
        <v>2</v>
      </c>
      <c r="F73" s="7" t="s">
        <v>2</v>
      </c>
      <c r="G73" s="7" t="s">
        <v>55</v>
      </c>
      <c r="H73" s="30">
        <v>200</v>
      </c>
      <c r="L73" s="8"/>
      <c r="M73" s="8"/>
    </row>
    <row r="74" spans="2:13" ht="16.5" x14ac:dyDescent="0.3">
      <c r="B74" s="28">
        <v>45762</v>
      </c>
      <c r="C74" s="29" t="str">
        <f>+TEXT(Budget[[#This Row],[Date]],"[$-409]mmmm")</f>
        <v>April</v>
      </c>
      <c r="D74" s="29">
        <f>+YEAR(Budget[[#This Row],[Date]])</f>
        <v>2025</v>
      </c>
      <c r="E74" s="7" t="s">
        <v>2</v>
      </c>
      <c r="F74" s="7" t="s">
        <v>21</v>
      </c>
      <c r="G74" s="7" t="s">
        <v>55</v>
      </c>
      <c r="H74" s="30">
        <v>100</v>
      </c>
      <c r="L74" s="8"/>
      <c r="M74" s="8"/>
    </row>
    <row r="75" spans="2:13" ht="16.5" x14ac:dyDescent="0.3">
      <c r="B75" s="28">
        <v>45762</v>
      </c>
      <c r="C75" s="29" t="str">
        <f>+TEXT(Budget[[#This Row],[Date]],"[$-409]mmmm")</f>
        <v>April</v>
      </c>
      <c r="D75" s="29">
        <f>+YEAR(Budget[[#This Row],[Date]])</f>
        <v>2025</v>
      </c>
      <c r="E75" s="7" t="s">
        <v>2</v>
      </c>
      <c r="F75" s="7" t="s">
        <v>22</v>
      </c>
      <c r="G75" s="7" t="s">
        <v>55</v>
      </c>
      <c r="H75" s="30">
        <v>200</v>
      </c>
      <c r="L75" s="8"/>
      <c r="M75" s="8"/>
    </row>
    <row r="76" spans="2:13" ht="16.5" x14ac:dyDescent="0.3">
      <c r="B76" s="28">
        <v>45792</v>
      </c>
      <c r="C76" s="29" t="str">
        <f>+TEXT(Budget[[#This Row],[Date]],"[$-409]mmmm")</f>
        <v>May</v>
      </c>
      <c r="D76" s="29">
        <f>+YEAR(Budget[[#This Row],[Date]])</f>
        <v>2025</v>
      </c>
      <c r="E76" s="7" t="s">
        <v>4</v>
      </c>
      <c r="F76" s="7" t="s">
        <v>5</v>
      </c>
      <c r="G76" s="7" t="s">
        <v>55</v>
      </c>
      <c r="H76" s="30">
        <v>2500</v>
      </c>
      <c r="L76" s="8"/>
      <c r="M76" s="8"/>
    </row>
    <row r="77" spans="2:13" ht="16.5" x14ac:dyDescent="0.3">
      <c r="B77" s="28">
        <v>45792</v>
      </c>
      <c r="C77" s="29" t="str">
        <f>+TEXT(Budget[[#This Row],[Date]],"[$-409]mmmm")</f>
        <v>May</v>
      </c>
      <c r="D77" s="29">
        <f>+YEAR(Budget[[#This Row],[Date]])</f>
        <v>2025</v>
      </c>
      <c r="E77" s="7" t="s">
        <v>4</v>
      </c>
      <c r="F77" s="7" t="s">
        <v>20</v>
      </c>
      <c r="G77" s="7" t="s">
        <v>55</v>
      </c>
      <c r="H77" s="30">
        <v>200</v>
      </c>
      <c r="L77" s="8"/>
      <c r="M77" s="8"/>
    </row>
    <row r="78" spans="2:13" ht="16.5" x14ac:dyDescent="0.3">
      <c r="B78" s="28">
        <v>45792</v>
      </c>
      <c r="C78" s="29" t="str">
        <f>+TEXT(Budget[[#This Row],[Date]],"[$-409]mmmm")</f>
        <v>May</v>
      </c>
      <c r="D78" s="29">
        <f>+YEAR(Budget[[#This Row],[Date]])</f>
        <v>2025</v>
      </c>
      <c r="E78" s="7" t="s">
        <v>4</v>
      </c>
      <c r="F78" s="7" t="s">
        <v>7</v>
      </c>
      <c r="G78" s="7" t="s">
        <v>55</v>
      </c>
      <c r="H78" s="30">
        <v>50</v>
      </c>
      <c r="L78" s="8"/>
      <c r="M78" s="8"/>
    </row>
    <row r="79" spans="2:13" ht="16.5" x14ac:dyDescent="0.3">
      <c r="B79" s="28">
        <v>45792</v>
      </c>
      <c r="C79" s="29" t="str">
        <f>+TEXT(Budget[[#This Row],[Date]],"[$-409]mmmm")</f>
        <v>May</v>
      </c>
      <c r="D79" s="29">
        <f>+YEAR(Budget[[#This Row],[Date]])</f>
        <v>2025</v>
      </c>
      <c r="E79" s="7" t="s">
        <v>4</v>
      </c>
      <c r="F79" s="7" t="s">
        <v>6</v>
      </c>
      <c r="G79" s="7" t="s">
        <v>55</v>
      </c>
      <c r="H79" s="30">
        <v>0</v>
      </c>
      <c r="L79" s="8"/>
      <c r="M79" s="8"/>
    </row>
    <row r="80" spans="2:13" ht="16.5" x14ac:dyDescent="0.3">
      <c r="B80" s="28">
        <v>45792</v>
      </c>
      <c r="C80" s="29" t="str">
        <f>+TEXT(Budget[[#This Row],[Date]],"[$-409]mmmm")</f>
        <v>May</v>
      </c>
      <c r="D80" s="29">
        <f>+YEAR(Budget[[#This Row],[Date]])</f>
        <v>2025</v>
      </c>
      <c r="E80" s="7" t="s">
        <v>3</v>
      </c>
      <c r="F80" s="7" t="s">
        <v>13</v>
      </c>
      <c r="G80" s="7" t="s">
        <v>55</v>
      </c>
      <c r="H80" s="30">
        <v>850</v>
      </c>
      <c r="L80" s="8"/>
      <c r="M80" s="8"/>
    </row>
    <row r="81" spans="2:13" ht="16.5" x14ac:dyDescent="0.3">
      <c r="B81" s="28">
        <v>45792</v>
      </c>
      <c r="C81" s="29" t="str">
        <f>+TEXT(Budget[[#This Row],[Date]],"[$-409]mmmm")</f>
        <v>May</v>
      </c>
      <c r="D81" s="29">
        <f>+YEAR(Budget[[#This Row],[Date]])</f>
        <v>2025</v>
      </c>
      <c r="E81" s="7" t="s">
        <v>3</v>
      </c>
      <c r="F81" s="7" t="s">
        <v>11</v>
      </c>
      <c r="G81" s="7" t="s">
        <v>55</v>
      </c>
      <c r="H81" s="30">
        <v>600</v>
      </c>
      <c r="L81" s="8"/>
      <c r="M81" s="8"/>
    </row>
    <row r="82" spans="2:13" ht="16.5" x14ac:dyDescent="0.3">
      <c r="B82" s="28">
        <v>45792</v>
      </c>
      <c r="C82" s="29" t="str">
        <f>+TEXT(Budget[[#This Row],[Date]],"[$-409]mmmm")</f>
        <v>May</v>
      </c>
      <c r="D82" s="29">
        <f>+YEAR(Budget[[#This Row],[Date]])</f>
        <v>2025</v>
      </c>
      <c r="E82" s="7" t="s">
        <v>3</v>
      </c>
      <c r="F82" s="7" t="s">
        <v>14</v>
      </c>
      <c r="G82" s="7" t="s">
        <v>55</v>
      </c>
      <c r="H82" s="30">
        <v>80</v>
      </c>
      <c r="L82" s="8"/>
      <c r="M82" s="8"/>
    </row>
    <row r="83" spans="2:13" ht="16.5" x14ac:dyDescent="0.3">
      <c r="B83" s="28">
        <v>45792</v>
      </c>
      <c r="C83" s="29" t="str">
        <f>+TEXT(Budget[[#This Row],[Date]],"[$-409]mmmm")</f>
        <v>May</v>
      </c>
      <c r="D83" s="29">
        <f>+YEAR(Budget[[#This Row],[Date]])</f>
        <v>2025</v>
      </c>
      <c r="E83" s="7" t="s">
        <v>3</v>
      </c>
      <c r="F83" s="7" t="s">
        <v>12</v>
      </c>
      <c r="G83" s="7" t="s">
        <v>55</v>
      </c>
      <c r="H83" s="30">
        <v>50</v>
      </c>
      <c r="L83" s="8"/>
      <c r="M83" s="8"/>
    </row>
    <row r="84" spans="2:13" ht="16.5" x14ac:dyDescent="0.3">
      <c r="B84" s="28">
        <v>45792</v>
      </c>
      <c r="C84" s="29" t="str">
        <f>+TEXT(Budget[[#This Row],[Date]],"[$-409]mmmm")</f>
        <v>May</v>
      </c>
      <c r="D84" s="29">
        <f>+YEAR(Budget[[#This Row],[Date]])</f>
        <v>2025</v>
      </c>
      <c r="E84" s="7" t="s">
        <v>3</v>
      </c>
      <c r="F84" s="7" t="s">
        <v>15</v>
      </c>
      <c r="G84" s="7" t="s">
        <v>55</v>
      </c>
      <c r="H84" s="30">
        <v>50</v>
      </c>
      <c r="L84" s="8"/>
      <c r="M84" s="8"/>
    </row>
    <row r="85" spans="2:13" ht="16.5" x14ac:dyDescent="0.3">
      <c r="B85" s="28">
        <v>45792</v>
      </c>
      <c r="C85" s="29" t="str">
        <f>+TEXT(Budget[[#This Row],[Date]],"[$-409]mmmm")</f>
        <v>May</v>
      </c>
      <c r="D85" s="29">
        <f>+YEAR(Budget[[#This Row],[Date]])</f>
        <v>2025</v>
      </c>
      <c r="E85" s="7" t="s">
        <v>3</v>
      </c>
      <c r="F85" s="7" t="s">
        <v>16</v>
      </c>
      <c r="G85" s="7" t="s">
        <v>55</v>
      </c>
      <c r="H85" s="30">
        <v>20</v>
      </c>
      <c r="L85" s="8"/>
      <c r="M85" s="8"/>
    </row>
    <row r="86" spans="2:13" ht="16.5" x14ac:dyDescent="0.3">
      <c r="B86" s="28">
        <v>45792</v>
      </c>
      <c r="C86" s="29" t="str">
        <f>+TEXT(Budget[[#This Row],[Date]],"[$-409]mmmm")</f>
        <v>May</v>
      </c>
      <c r="D86" s="29">
        <f>+YEAR(Budget[[#This Row],[Date]])</f>
        <v>2025</v>
      </c>
      <c r="E86" s="7" t="s">
        <v>3</v>
      </c>
      <c r="F86" s="7" t="s">
        <v>18</v>
      </c>
      <c r="G86" s="7" t="s">
        <v>55</v>
      </c>
      <c r="H86" s="30">
        <v>200</v>
      </c>
      <c r="L86" s="8"/>
      <c r="M86" s="8"/>
    </row>
    <row r="87" spans="2:13" ht="16.5" x14ac:dyDescent="0.3">
      <c r="B87" s="28">
        <v>45792</v>
      </c>
      <c r="C87" s="29" t="str">
        <f>+TEXT(Budget[[#This Row],[Date]],"[$-409]mmmm")</f>
        <v>May</v>
      </c>
      <c r="D87" s="29">
        <f>+YEAR(Budget[[#This Row],[Date]])</f>
        <v>2025</v>
      </c>
      <c r="E87" s="7" t="s">
        <v>3</v>
      </c>
      <c r="F87" s="7" t="s">
        <v>19</v>
      </c>
      <c r="G87" s="7" t="s">
        <v>55</v>
      </c>
      <c r="H87" s="30">
        <v>12</v>
      </c>
      <c r="L87" s="8"/>
      <c r="M87" s="8"/>
    </row>
    <row r="88" spans="2:13" ht="16.5" x14ac:dyDescent="0.3">
      <c r="B88" s="28">
        <v>45792</v>
      </c>
      <c r="C88" s="29" t="str">
        <f>+TEXT(Budget[[#This Row],[Date]],"[$-409]mmmm")</f>
        <v>May</v>
      </c>
      <c r="D88" s="29">
        <f>+YEAR(Budget[[#This Row],[Date]])</f>
        <v>2025</v>
      </c>
      <c r="E88" s="7" t="s">
        <v>3</v>
      </c>
      <c r="F88" s="7" t="s">
        <v>17</v>
      </c>
      <c r="G88" s="7" t="s">
        <v>55</v>
      </c>
      <c r="H88" s="30">
        <v>30</v>
      </c>
      <c r="L88" s="8"/>
      <c r="M88" s="8"/>
    </row>
    <row r="89" spans="2:13" ht="16.5" x14ac:dyDescent="0.3">
      <c r="B89" s="28">
        <v>45792</v>
      </c>
      <c r="C89" s="29" t="str">
        <f>+TEXT(Budget[[#This Row],[Date]],"[$-409]mmmm")</f>
        <v>May</v>
      </c>
      <c r="D89" s="29">
        <f>+YEAR(Budget[[#This Row],[Date]])</f>
        <v>2025</v>
      </c>
      <c r="E89" s="7" t="s">
        <v>2</v>
      </c>
      <c r="F89" s="7" t="s">
        <v>2</v>
      </c>
      <c r="G89" s="7" t="s">
        <v>55</v>
      </c>
      <c r="H89" s="30">
        <v>200</v>
      </c>
      <c r="L89" s="8"/>
      <c r="M89" s="8"/>
    </row>
    <row r="90" spans="2:13" ht="16.5" x14ac:dyDescent="0.3">
      <c r="B90" s="28">
        <v>45792</v>
      </c>
      <c r="C90" s="29" t="str">
        <f>+TEXT(Budget[[#This Row],[Date]],"[$-409]mmmm")</f>
        <v>May</v>
      </c>
      <c r="D90" s="29">
        <f>+YEAR(Budget[[#This Row],[Date]])</f>
        <v>2025</v>
      </c>
      <c r="E90" s="7" t="s">
        <v>2</v>
      </c>
      <c r="F90" s="7" t="s">
        <v>21</v>
      </c>
      <c r="G90" s="7" t="s">
        <v>55</v>
      </c>
      <c r="H90" s="30">
        <v>100</v>
      </c>
      <c r="L90" s="8"/>
      <c r="M90" s="8"/>
    </row>
    <row r="91" spans="2:13" ht="16.5" x14ac:dyDescent="0.3">
      <c r="B91" s="28">
        <v>45792</v>
      </c>
      <c r="C91" s="29" t="str">
        <f>+TEXT(Budget[[#This Row],[Date]],"[$-409]mmmm")</f>
        <v>May</v>
      </c>
      <c r="D91" s="29">
        <f>+YEAR(Budget[[#This Row],[Date]])</f>
        <v>2025</v>
      </c>
      <c r="E91" s="7" t="s">
        <v>2</v>
      </c>
      <c r="F91" s="7" t="s">
        <v>22</v>
      </c>
      <c r="G91" s="7" t="s">
        <v>55</v>
      </c>
      <c r="H91" s="30">
        <v>200</v>
      </c>
      <c r="L91" s="8"/>
      <c r="M91" s="8"/>
    </row>
    <row r="92" spans="2:13" ht="16.5" x14ac:dyDescent="0.3">
      <c r="B92" s="28">
        <v>45823</v>
      </c>
      <c r="C92" s="29" t="str">
        <f>+TEXT(Budget[[#This Row],[Date]],"[$-409]mmmm")</f>
        <v>June</v>
      </c>
      <c r="D92" s="29">
        <f>+YEAR(Budget[[#This Row],[Date]])</f>
        <v>2025</v>
      </c>
      <c r="E92" s="7" t="s">
        <v>4</v>
      </c>
      <c r="F92" s="7" t="s">
        <v>5</v>
      </c>
      <c r="G92" s="7" t="s">
        <v>55</v>
      </c>
      <c r="H92" s="30">
        <v>2500</v>
      </c>
      <c r="L92" s="8"/>
      <c r="M92" s="8"/>
    </row>
    <row r="93" spans="2:13" ht="16.5" x14ac:dyDescent="0.3">
      <c r="B93" s="28">
        <v>45823</v>
      </c>
      <c r="C93" s="29" t="str">
        <f>+TEXT(Budget[[#This Row],[Date]],"[$-409]mmmm")</f>
        <v>June</v>
      </c>
      <c r="D93" s="29">
        <f>+YEAR(Budget[[#This Row],[Date]])</f>
        <v>2025</v>
      </c>
      <c r="E93" s="7" t="s">
        <v>4</v>
      </c>
      <c r="F93" s="7" t="s">
        <v>20</v>
      </c>
      <c r="G93" s="7" t="s">
        <v>55</v>
      </c>
      <c r="H93" s="30">
        <v>200</v>
      </c>
      <c r="L93" s="8"/>
      <c r="M93" s="8"/>
    </row>
    <row r="94" spans="2:13" ht="16.5" x14ac:dyDescent="0.3">
      <c r="B94" s="28">
        <v>45823</v>
      </c>
      <c r="C94" s="29" t="str">
        <f>+TEXT(Budget[[#This Row],[Date]],"[$-409]mmmm")</f>
        <v>June</v>
      </c>
      <c r="D94" s="29">
        <f>+YEAR(Budget[[#This Row],[Date]])</f>
        <v>2025</v>
      </c>
      <c r="E94" s="7" t="s">
        <v>4</v>
      </c>
      <c r="F94" s="7" t="s">
        <v>7</v>
      </c>
      <c r="G94" s="7" t="s">
        <v>55</v>
      </c>
      <c r="H94" s="30">
        <v>50</v>
      </c>
      <c r="L94" s="8"/>
      <c r="M94" s="8"/>
    </row>
    <row r="95" spans="2:13" ht="16.5" x14ac:dyDescent="0.3">
      <c r="B95" s="28">
        <v>45823</v>
      </c>
      <c r="C95" s="29" t="str">
        <f>+TEXT(Budget[[#This Row],[Date]],"[$-409]mmmm")</f>
        <v>June</v>
      </c>
      <c r="D95" s="29">
        <f>+YEAR(Budget[[#This Row],[Date]])</f>
        <v>2025</v>
      </c>
      <c r="E95" s="7" t="s">
        <v>4</v>
      </c>
      <c r="F95" s="7" t="s">
        <v>6</v>
      </c>
      <c r="G95" s="7" t="s">
        <v>55</v>
      </c>
      <c r="H95" s="30">
        <v>0</v>
      </c>
      <c r="L95" s="8"/>
      <c r="M95" s="8"/>
    </row>
    <row r="96" spans="2:13" ht="16.5" x14ac:dyDescent="0.3">
      <c r="B96" s="28">
        <v>45823</v>
      </c>
      <c r="C96" s="29" t="str">
        <f>+TEXT(Budget[[#This Row],[Date]],"[$-409]mmmm")</f>
        <v>June</v>
      </c>
      <c r="D96" s="29">
        <f>+YEAR(Budget[[#This Row],[Date]])</f>
        <v>2025</v>
      </c>
      <c r="E96" s="7" t="s">
        <v>3</v>
      </c>
      <c r="F96" s="7" t="s">
        <v>13</v>
      </c>
      <c r="G96" s="7" t="s">
        <v>55</v>
      </c>
      <c r="H96" s="30">
        <v>850</v>
      </c>
      <c r="L96" s="8"/>
      <c r="M96" s="8"/>
    </row>
    <row r="97" spans="2:13" ht="16.5" x14ac:dyDescent="0.3">
      <c r="B97" s="28">
        <v>45823</v>
      </c>
      <c r="C97" s="29" t="str">
        <f>+TEXT(Budget[[#This Row],[Date]],"[$-409]mmmm")</f>
        <v>June</v>
      </c>
      <c r="D97" s="29">
        <f>+YEAR(Budget[[#This Row],[Date]])</f>
        <v>2025</v>
      </c>
      <c r="E97" s="7" t="s">
        <v>3</v>
      </c>
      <c r="F97" s="7" t="s">
        <v>11</v>
      </c>
      <c r="G97" s="7" t="s">
        <v>55</v>
      </c>
      <c r="H97" s="30">
        <v>600</v>
      </c>
      <c r="L97" s="8"/>
      <c r="M97" s="8"/>
    </row>
    <row r="98" spans="2:13" ht="16.5" x14ac:dyDescent="0.3">
      <c r="B98" s="28">
        <v>45823</v>
      </c>
      <c r="C98" s="29" t="str">
        <f>+TEXT(Budget[[#This Row],[Date]],"[$-409]mmmm")</f>
        <v>June</v>
      </c>
      <c r="D98" s="29">
        <f>+YEAR(Budget[[#This Row],[Date]])</f>
        <v>2025</v>
      </c>
      <c r="E98" s="7" t="s">
        <v>3</v>
      </c>
      <c r="F98" s="7" t="s">
        <v>14</v>
      </c>
      <c r="G98" s="7" t="s">
        <v>55</v>
      </c>
      <c r="H98" s="30">
        <v>80</v>
      </c>
      <c r="L98" s="8"/>
      <c r="M98" s="8"/>
    </row>
    <row r="99" spans="2:13" ht="16.5" x14ac:dyDescent="0.3">
      <c r="B99" s="28">
        <v>45823</v>
      </c>
      <c r="C99" s="29" t="str">
        <f>+TEXT(Budget[[#This Row],[Date]],"[$-409]mmmm")</f>
        <v>June</v>
      </c>
      <c r="D99" s="29">
        <f>+YEAR(Budget[[#This Row],[Date]])</f>
        <v>2025</v>
      </c>
      <c r="E99" s="7" t="s">
        <v>3</v>
      </c>
      <c r="F99" s="7" t="s">
        <v>12</v>
      </c>
      <c r="G99" s="7" t="s">
        <v>55</v>
      </c>
      <c r="H99" s="30">
        <v>50</v>
      </c>
      <c r="L99" s="8"/>
      <c r="M99" s="8"/>
    </row>
    <row r="100" spans="2:13" ht="16.5" x14ac:dyDescent="0.3">
      <c r="B100" s="28">
        <v>45823</v>
      </c>
      <c r="C100" s="29" t="str">
        <f>+TEXT(Budget[[#This Row],[Date]],"[$-409]mmmm")</f>
        <v>June</v>
      </c>
      <c r="D100" s="29">
        <f>+YEAR(Budget[[#This Row],[Date]])</f>
        <v>2025</v>
      </c>
      <c r="E100" s="7" t="s">
        <v>3</v>
      </c>
      <c r="F100" s="7" t="s">
        <v>15</v>
      </c>
      <c r="G100" s="7" t="s">
        <v>55</v>
      </c>
      <c r="H100" s="30">
        <v>50</v>
      </c>
      <c r="L100" s="8"/>
      <c r="M100" s="8"/>
    </row>
    <row r="101" spans="2:13" ht="16.5" x14ac:dyDescent="0.3">
      <c r="B101" s="28">
        <v>45823</v>
      </c>
      <c r="C101" s="29" t="str">
        <f>+TEXT(Budget[[#This Row],[Date]],"[$-409]mmmm")</f>
        <v>June</v>
      </c>
      <c r="D101" s="29">
        <f>+YEAR(Budget[[#This Row],[Date]])</f>
        <v>2025</v>
      </c>
      <c r="E101" s="7" t="s">
        <v>3</v>
      </c>
      <c r="F101" s="7" t="s">
        <v>16</v>
      </c>
      <c r="G101" s="7" t="s">
        <v>55</v>
      </c>
      <c r="H101" s="30">
        <v>20</v>
      </c>
      <c r="L101" s="8"/>
      <c r="M101" s="8"/>
    </row>
    <row r="102" spans="2:13" ht="16.5" x14ac:dyDescent="0.3">
      <c r="B102" s="28">
        <v>45823</v>
      </c>
      <c r="C102" s="29" t="str">
        <f>+TEXT(Budget[[#This Row],[Date]],"[$-409]mmmm")</f>
        <v>June</v>
      </c>
      <c r="D102" s="29">
        <f>+YEAR(Budget[[#This Row],[Date]])</f>
        <v>2025</v>
      </c>
      <c r="E102" s="7" t="s">
        <v>3</v>
      </c>
      <c r="F102" s="7" t="s">
        <v>18</v>
      </c>
      <c r="G102" s="7" t="s">
        <v>55</v>
      </c>
      <c r="H102" s="30">
        <v>200</v>
      </c>
      <c r="L102" s="8"/>
      <c r="M102" s="8"/>
    </row>
    <row r="103" spans="2:13" ht="16.5" x14ac:dyDescent="0.3">
      <c r="B103" s="28">
        <v>45823</v>
      </c>
      <c r="C103" s="29" t="str">
        <f>+TEXT(Budget[[#This Row],[Date]],"[$-409]mmmm")</f>
        <v>June</v>
      </c>
      <c r="D103" s="29">
        <f>+YEAR(Budget[[#This Row],[Date]])</f>
        <v>2025</v>
      </c>
      <c r="E103" s="7" t="s">
        <v>3</v>
      </c>
      <c r="F103" s="7" t="s">
        <v>19</v>
      </c>
      <c r="G103" s="7" t="s">
        <v>55</v>
      </c>
      <c r="H103" s="30">
        <v>12</v>
      </c>
      <c r="L103" s="8"/>
      <c r="M103" s="8"/>
    </row>
    <row r="104" spans="2:13" ht="16.5" x14ac:dyDescent="0.3">
      <c r="B104" s="28">
        <v>45823</v>
      </c>
      <c r="C104" s="29" t="str">
        <f>+TEXT(Budget[[#This Row],[Date]],"[$-409]mmmm")</f>
        <v>June</v>
      </c>
      <c r="D104" s="29">
        <f>+YEAR(Budget[[#This Row],[Date]])</f>
        <v>2025</v>
      </c>
      <c r="E104" s="7" t="s">
        <v>3</v>
      </c>
      <c r="F104" s="7" t="s">
        <v>17</v>
      </c>
      <c r="G104" s="7" t="s">
        <v>55</v>
      </c>
      <c r="H104" s="30">
        <v>30</v>
      </c>
      <c r="L104" s="8"/>
      <c r="M104" s="8"/>
    </row>
    <row r="105" spans="2:13" ht="16.5" x14ac:dyDescent="0.3">
      <c r="B105" s="28">
        <v>45823</v>
      </c>
      <c r="C105" s="29" t="str">
        <f>+TEXT(Budget[[#This Row],[Date]],"[$-409]mmmm")</f>
        <v>June</v>
      </c>
      <c r="D105" s="29">
        <f>+YEAR(Budget[[#This Row],[Date]])</f>
        <v>2025</v>
      </c>
      <c r="E105" s="7" t="s">
        <v>2</v>
      </c>
      <c r="F105" s="7" t="s">
        <v>2</v>
      </c>
      <c r="G105" s="7" t="s">
        <v>55</v>
      </c>
      <c r="H105" s="30">
        <v>200</v>
      </c>
      <c r="L105" s="8"/>
      <c r="M105" s="8"/>
    </row>
    <row r="106" spans="2:13" ht="16.5" x14ac:dyDescent="0.3">
      <c r="B106" s="28">
        <v>45823</v>
      </c>
      <c r="C106" s="29" t="str">
        <f>+TEXT(Budget[[#This Row],[Date]],"[$-409]mmmm")</f>
        <v>June</v>
      </c>
      <c r="D106" s="29">
        <f>+YEAR(Budget[[#This Row],[Date]])</f>
        <v>2025</v>
      </c>
      <c r="E106" s="7" t="s">
        <v>2</v>
      </c>
      <c r="F106" s="7" t="s">
        <v>21</v>
      </c>
      <c r="G106" s="7" t="s">
        <v>55</v>
      </c>
      <c r="H106" s="30">
        <v>100</v>
      </c>
      <c r="L106" s="8"/>
      <c r="M106" s="8"/>
    </row>
    <row r="107" spans="2:13" ht="16.5" x14ac:dyDescent="0.3">
      <c r="B107" s="28">
        <v>45823</v>
      </c>
      <c r="C107" s="29" t="str">
        <f>+TEXT(Budget[[#This Row],[Date]],"[$-409]mmmm")</f>
        <v>June</v>
      </c>
      <c r="D107" s="29">
        <f>+YEAR(Budget[[#This Row],[Date]])</f>
        <v>2025</v>
      </c>
      <c r="E107" s="7" t="s">
        <v>2</v>
      </c>
      <c r="F107" s="7" t="s">
        <v>22</v>
      </c>
      <c r="G107" s="7" t="s">
        <v>55</v>
      </c>
      <c r="H107" s="30">
        <v>200</v>
      </c>
      <c r="L107" s="8"/>
      <c r="M107" s="8"/>
    </row>
    <row r="108" spans="2:13" ht="16.5" x14ac:dyDescent="0.3">
      <c r="B108" s="28">
        <v>45853</v>
      </c>
      <c r="C108" s="29" t="str">
        <f>+TEXT(Budget[[#This Row],[Date]],"[$-409]mmmm")</f>
        <v>July</v>
      </c>
      <c r="D108" s="29">
        <f>+YEAR(Budget[[#This Row],[Date]])</f>
        <v>2025</v>
      </c>
      <c r="E108" s="7" t="s">
        <v>4</v>
      </c>
      <c r="F108" s="7" t="s">
        <v>5</v>
      </c>
      <c r="G108" s="7" t="s">
        <v>55</v>
      </c>
      <c r="H108" s="30">
        <v>2500</v>
      </c>
      <c r="L108" s="8"/>
      <c r="M108" s="8"/>
    </row>
    <row r="109" spans="2:13" ht="16.5" x14ac:dyDescent="0.3">
      <c r="B109" s="28">
        <v>45853</v>
      </c>
      <c r="C109" s="29" t="str">
        <f>+TEXT(Budget[[#This Row],[Date]],"[$-409]mmmm")</f>
        <v>July</v>
      </c>
      <c r="D109" s="29">
        <f>+YEAR(Budget[[#This Row],[Date]])</f>
        <v>2025</v>
      </c>
      <c r="E109" s="7" t="s">
        <v>4</v>
      </c>
      <c r="F109" s="7" t="s">
        <v>20</v>
      </c>
      <c r="G109" s="7" t="s">
        <v>55</v>
      </c>
      <c r="H109" s="30">
        <v>200</v>
      </c>
      <c r="L109" s="8"/>
      <c r="M109" s="8"/>
    </row>
    <row r="110" spans="2:13" ht="16.5" x14ac:dyDescent="0.3">
      <c r="B110" s="28">
        <v>45853</v>
      </c>
      <c r="C110" s="29" t="str">
        <f>+TEXT(Budget[[#This Row],[Date]],"[$-409]mmmm")</f>
        <v>July</v>
      </c>
      <c r="D110" s="29">
        <f>+YEAR(Budget[[#This Row],[Date]])</f>
        <v>2025</v>
      </c>
      <c r="E110" s="7" t="s">
        <v>4</v>
      </c>
      <c r="F110" s="7" t="s">
        <v>7</v>
      </c>
      <c r="G110" s="7" t="s">
        <v>55</v>
      </c>
      <c r="H110" s="30">
        <v>50</v>
      </c>
      <c r="L110" s="8"/>
      <c r="M110" s="8"/>
    </row>
    <row r="111" spans="2:13" ht="16.5" x14ac:dyDescent="0.3">
      <c r="B111" s="28">
        <v>45853</v>
      </c>
      <c r="C111" s="29" t="str">
        <f>+TEXT(Budget[[#This Row],[Date]],"[$-409]mmmm")</f>
        <v>July</v>
      </c>
      <c r="D111" s="29">
        <f>+YEAR(Budget[[#This Row],[Date]])</f>
        <v>2025</v>
      </c>
      <c r="E111" s="7" t="s">
        <v>4</v>
      </c>
      <c r="F111" s="7" t="s">
        <v>6</v>
      </c>
      <c r="G111" s="7" t="s">
        <v>55</v>
      </c>
      <c r="H111" s="30">
        <v>0</v>
      </c>
      <c r="L111" s="8"/>
      <c r="M111" s="8"/>
    </row>
    <row r="112" spans="2:13" ht="16.5" x14ac:dyDescent="0.3">
      <c r="B112" s="28">
        <v>45853</v>
      </c>
      <c r="C112" s="29" t="str">
        <f>+TEXT(Budget[[#This Row],[Date]],"[$-409]mmmm")</f>
        <v>July</v>
      </c>
      <c r="D112" s="29">
        <f>+YEAR(Budget[[#This Row],[Date]])</f>
        <v>2025</v>
      </c>
      <c r="E112" s="7" t="s">
        <v>3</v>
      </c>
      <c r="F112" s="7" t="s">
        <v>13</v>
      </c>
      <c r="G112" s="7" t="s">
        <v>55</v>
      </c>
      <c r="H112" s="30">
        <v>850</v>
      </c>
      <c r="L112" s="8"/>
      <c r="M112" s="8"/>
    </row>
    <row r="113" spans="2:13" ht="16.5" x14ac:dyDescent="0.3">
      <c r="B113" s="28">
        <v>45853</v>
      </c>
      <c r="C113" s="29" t="str">
        <f>+TEXT(Budget[[#This Row],[Date]],"[$-409]mmmm")</f>
        <v>July</v>
      </c>
      <c r="D113" s="29">
        <f>+YEAR(Budget[[#This Row],[Date]])</f>
        <v>2025</v>
      </c>
      <c r="E113" s="7" t="s">
        <v>3</v>
      </c>
      <c r="F113" s="7" t="s">
        <v>11</v>
      </c>
      <c r="G113" s="7" t="s">
        <v>55</v>
      </c>
      <c r="H113" s="30">
        <v>600</v>
      </c>
      <c r="L113" s="8"/>
      <c r="M113" s="8"/>
    </row>
    <row r="114" spans="2:13" ht="16.5" x14ac:dyDescent="0.3">
      <c r="B114" s="28">
        <v>45853</v>
      </c>
      <c r="C114" s="29" t="str">
        <f>+TEXT(Budget[[#This Row],[Date]],"[$-409]mmmm")</f>
        <v>July</v>
      </c>
      <c r="D114" s="29">
        <f>+YEAR(Budget[[#This Row],[Date]])</f>
        <v>2025</v>
      </c>
      <c r="E114" s="7" t="s">
        <v>3</v>
      </c>
      <c r="F114" s="7" t="s">
        <v>14</v>
      </c>
      <c r="G114" s="7" t="s">
        <v>55</v>
      </c>
      <c r="H114" s="30">
        <v>80</v>
      </c>
      <c r="L114" s="8"/>
      <c r="M114" s="8"/>
    </row>
    <row r="115" spans="2:13" ht="16.5" x14ac:dyDescent="0.3">
      <c r="B115" s="28">
        <v>45853</v>
      </c>
      <c r="C115" s="29" t="str">
        <f>+TEXT(Budget[[#This Row],[Date]],"[$-409]mmmm")</f>
        <v>July</v>
      </c>
      <c r="D115" s="29">
        <f>+YEAR(Budget[[#This Row],[Date]])</f>
        <v>2025</v>
      </c>
      <c r="E115" s="7" t="s">
        <v>3</v>
      </c>
      <c r="F115" s="7" t="s">
        <v>12</v>
      </c>
      <c r="G115" s="7" t="s">
        <v>55</v>
      </c>
      <c r="H115" s="30">
        <v>50</v>
      </c>
      <c r="L115" s="8"/>
      <c r="M115" s="8"/>
    </row>
    <row r="116" spans="2:13" ht="16.5" x14ac:dyDescent="0.3">
      <c r="B116" s="28">
        <v>45853</v>
      </c>
      <c r="C116" s="29" t="str">
        <f>+TEXT(Budget[[#This Row],[Date]],"[$-409]mmmm")</f>
        <v>July</v>
      </c>
      <c r="D116" s="29">
        <f>+YEAR(Budget[[#This Row],[Date]])</f>
        <v>2025</v>
      </c>
      <c r="E116" s="7" t="s">
        <v>3</v>
      </c>
      <c r="F116" s="7" t="s">
        <v>15</v>
      </c>
      <c r="G116" s="7" t="s">
        <v>55</v>
      </c>
      <c r="H116" s="30">
        <v>50</v>
      </c>
      <c r="L116" s="8"/>
      <c r="M116" s="8"/>
    </row>
    <row r="117" spans="2:13" ht="16.5" x14ac:dyDescent="0.3">
      <c r="B117" s="28">
        <v>45853</v>
      </c>
      <c r="C117" s="29" t="str">
        <f>+TEXT(Budget[[#This Row],[Date]],"[$-409]mmmm")</f>
        <v>July</v>
      </c>
      <c r="D117" s="29">
        <f>+YEAR(Budget[[#This Row],[Date]])</f>
        <v>2025</v>
      </c>
      <c r="E117" s="7" t="s">
        <v>3</v>
      </c>
      <c r="F117" s="7" t="s">
        <v>16</v>
      </c>
      <c r="G117" s="7" t="s">
        <v>55</v>
      </c>
      <c r="H117" s="30">
        <v>20</v>
      </c>
      <c r="L117" s="8"/>
      <c r="M117" s="8"/>
    </row>
    <row r="118" spans="2:13" ht="16.5" x14ac:dyDescent="0.3">
      <c r="B118" s="28">
        <v>45853</v>
      </c>
      <c r="C118" s="29" t="str">
        <f>+TEXT(Budget[[#This Row],[Date]],"[$-409]mmmm")</f>
        <v>July</v>
      </c>
      <c r="D118" s="29">
        <f>+YEAR(Budget[[#This Row],[Date]])</f>
        <v>2025</v>
      </c>
      <c r="E118" s="7" t="s">
        <v>3</v>
      </c>
      <c r="F118" s="7" t="s">
        <v>18</v>
      </c>
      <c r="G118" s="7" t="s">
        <v>55</v>
      </c>
      <c r="H118" s="30">
        <v>200</v>
      </c>
      <c r="L118" s="8"/>
      <c r="M118" s="8"/>
    </row>
    <row r="119" spans="2:13" ht="16.5" x14ac:dyDescent="0.3">
      <c r="B119" s="28">
        <v>45853</v>
      </c>
      <c r="C119" s="29" t="str">
        <f>+TEXT(Budget[[#This Row],[Date]],"[$-409]mmmm")</f>
        <v>July</v>
      </c>
      <c r="D119" s="29">
        <f>+YEAR(Budget[[#This Row],[Date]])</f>
        <v>2025</v>
      </c>
      <c r="E119" s="7" t="s">
        <v>3</v>
      </c>
      <c r="F119" s="7" t="s">
        <v>19</v>
      </c>
      <c r="G119" s="7" t="s">
        <v>55</v>
      </c>
      <c r="H119" s="30">
        <v>12</v>
      </c>
      <c r="L119" s="8"/>
      <c r="M119" s="8"/>
    </row>
    <row r="120" spans="2:13" ht="16.5" x14ac:dyDescent="0.3">
      <c r="B120" s="28">
        <v>45853</v>
      </c>
      <c r="C120" s="29" t="str">
        <f>+TEXT(Budget[[#This Row],[Date]],"[$-409]mmmm")</f>
        <v>July</v>
      </c>
      <c r="D120" s="29">
        <f>+YEAR(Budget[[#This Row],[Date]])</f>
        <v>2025</v>
      </c>
      <c r="E120" s="7" t="s">
        <v>3</v>
      </c>
      <c r="F120" s="7" t="s">
        <v>17</v>
      </c>
      <c r="G120" s="7" t="s">
        <v>55</v>
      </c>
      <c r="H120" s="30">
        <v>30</v>
      </c>
      <c r="L120" s="8"/>
      <c r="M120" s="8"/>
    </row>
    <row r="121" spans="2:13" ht="16.5" x14ac:dyDescent="0.3">
      <c r="B121" s="28">
        <v>45853</v>
      </c>
      <c r="C121" s="29" t="str">
        <f>+TEXT(Budget[[#This Row],[Date]],"[$-409]mmmm")</f>
        <v>July</v>
      </c>
      <c r="D121" s="29">
        <f>+YEAR(Budget[[#This Row],[Date]])</f>
        <v>2025</v>
      </c>
      <c r="E121" s="7" t="s">
        <v>2</v>
      </c>
      <c r="F121" s="7" t="s">
        <v>2</v>
      </c>
      <c r="G121" s="7" t="s">
        <v>55</v>
      </c>
      <c r="H121" s="30">
        <v>200</v>
      </c>
      <c r="L121" s="8"/>
      <c r="M121" s="8"/>
    </row>
    <row r="122" spans="2:13" ht="16.5" x14ac:dyDescent="0.3">
      <c r="B122" s="28">
        <v>45853</v>
      </c>
      <c r="C122" s="29" t="str">
        <f>+TEXT(Budget[[#This Row],[Date]],"[$-409]mmmm")</f>
        <v>July</v>
      </c>
      <c r="D122" s="29">
        <f>+YEAR(Budget[[#This Row],[Date]])</f>
        <v>2025</v>
      </c>
      <c r="E122" s="7" t="s">
        <v>2</v>
      </c>
      <c r="F122" s="7" t="s">
        <v>21</v>
      </c>
      <c r="G122" s="7" t="s">
        <v>55</v>
      </c>
      <c r="H122" s="30">
        <v>100</v>
      </c>
      <c r="L122" s="8"/>
      <c r="M122" s="8"/>
    </row>
    <row r="123" spans="2:13" ht="16.5" x14ac:dyDescent="0.3">
      <c r="B123" s="28">
        <v>45853</v>
      </c>
      <c r="C123" s="29" t="str">
        <f>+TEXT(Budget[[#This Row],[Date]],"[$-409]mmmm")</f>
        <v>July</v>
      </c>
      <c r="D123" s="29">
        <f>+YEAR(Budget[[#This Row],[Date]])</f>
        <v>2025</v>
      </c>
      <c r="E123" s="7" t="s">
        <v>2</v>
      </c>
      <c r="F123" s="7" t="s">
        <v>22</v>
      </c>
      <c r="G123" s="7" t="s">
        <v>55</v>
      </c>
      <c r="H123" s="30">
        <v>200</v>
      </c>
      <c r="L123" s="8"/>
      <c r="M123" s="8"/>
    </row>
    <row r="124" spans="2:13" ht="16.5" x14ac:dyDescent="0.3">
      <c r="B124" s="28">
        <v>45884</v>
      </c>
      <c r="C124" s="29" t="str">
        <f>+TEXT(Budget[[#This Row],[Date]],"[$-409]mmmm")</f>
        <v>August</v>
      </c>
      <c r="D124" s="29">
        <f>+YEAR(Budget[[#This Row],[Date]])</f>
        <v>2025</v>
      </c>
      <c r="E124" s="7" t="s">
        <v>4</v>
      </c>
      <c r="F124" s="7" t="s">
        <v>5</v>
      </c>
      <c r="G124" s="7" t="s">
        <v>55</v>
      </c>
      <c r="H124" s="30">
        <v>2500</v>
      </c>
      <c r="L124" s="8"/>
      <c r="M124" s="8"/>
    </row>
    <row r="125" spans="2:13" ht="16.5" x14ac:dyDescent="0.3">
      <c r="B125" s="28">
        <v>45884</v>
      </c>
      <c r="C125" s="29" t="str">
        <f>+TEXT(Budget[[#This Row],[Date]],"[$-409]mmmm")</f>
        <v>August</v>
      </c>
      <c r="D125" s="29">
        <f>+YEAR(Budget[[#This Row],[Date]])</f>
        <v>2025</v>
      </c>
      <c r="E125" s="7" t="s">
        <v>4</v>
      </c>
      <c r="F125" s="7" t="s">
        <v>20</v>
      </c>
      <c r="G125" s="7" t="s">
        <v>55</v>
      </c>
      <c r="H125" s="30">
        <v>200</v>
      </c>
      <c r="L125" s="8"/>
      <c r="M125" s="8"/>
    </row>
    <row r="126" spans="2:13" ht="16.5" x14ac:dyDescent="0.3">
      <c r="B126" s="28">
        <v>45884</v>
      </c>
      <c r="C126" s="29" t="str">
        <f>+TEXT(Budget[[#This Row],[Date]],"[$-409]mmmm")</f>
        <v>August</v>
      </c>
      <c r="D126" s="29">
        <f>+YEAR(Budget[[#This Row],[Date]])</f>
        <v>2025</v>
      </c>
      <c r="E126" s="7" t="s">
        <v>4</v>
      </c>
      <c r="F126" s="7" t="s">
        <v>7</v>
      </c>
      <c r="G126" s="7" t="s">
        <v>55</v>
      </c>
      <c r="H126" s="30">
        <v>50</v>
      </c>
      <c r="L126" s="8"/>
      <c r="M126" s="8"/>
    </row>
    <row r="127" spans="2:13" ht="16.5" x14ac:dyDescent="0.3">
      <c r="B127" s="28">
        <v>45884</v>
      </c>
      <c r="C127" s="29" t="str">
        <f>+TEXT(Budget[[#This Row],[Date]],"[$-409]mmmm")</f>
        <v>August</v>
      </c>
      <c r="D127" s="29">
        <f>+YEAR(Budget[[#This Row],[Date]])</f>
        <v>2025</v>
      </c>
      <c r="E127" s="7" t="s">
        <v>4</v>
      </c>
      <c r="F127" s="7" t="s">
        <v>6</v>
      </c>
      <c r="G127" s="7" t="s">
        <v>55</v>
      </c>
      <c r="H127" s="30">
        <v>0</v>
      </c>
      <c r="L127" s="8"/>
      <c r="M127" s="8"/>
    </row>
    <row r="128" spans="2:13" ht="16.5" x14ac:dyDescent="0.3">
      <c r="B128" s="28">
        <v>45884</v>
      </c>
      <c r="C128" s="29" t="str">
        <f>+TEXT(Budget[[#This Row],[Date]],"[$-409]mmmm")</f>
        <v>August</v>
      </c>
      <c r="D128" s="29">
        <f>+YEAR(Budget[[#This Row],[Date]])</f>
        <v>2025</v>
      </c>
      <c r="E128" s="7" t="s">
        <v>3</v>
      </c>
      <c r="F128" s="7" t="s">
        <v>13</v>
      </c>
      <c r="G128" s="7" t="s">
        <v>55</v>
      </c>
      <c r="H128" s="30">
        <v>850</v>
      </c>
      <c r="L128" s="8"/>
      <c r="M128" s="8"/>
    </row>
    <row r="129" spans="2:13" ht="16.5" x14ac:dyDescent="0.3">
      <c r="B129" s="28">
        <v>45884</v>
      </c>
      <c r="C129" s="29" t="str">
        <f>+TEXT(Budget[[#This Row],[Date]],"[$-409]mmmm")</f>
        <v>August</v>
      </c>
      <c r="D129" s="29">
        <f>+YEAR(Budget[[#This Row],[Date]])</f>
        <v>2025</v>
      </c>
      <c r="E129" s="7" t="s">
        <v>3</v>
      </c>
      <c r="F129" s="7" t="s">
        <v>11</v>
      </c>
      <c r="G129" s="7" t="s">
        <v>55</v>
      </c>
      <c r="H129" s="30">
        <v>600</v>
      </c>
      <c r="L129" s="8"/>
      <c r="M129" s="8"/>
    </row>
    <row r="130" spans="2:13" ht="16.5" x14ac:dyDescent="0.3">
      <c r="B130" s="28">
        <v>45884</v>
      </c>
      <c r="C130" s="29" t="str">
        <f>+TEXT(Budget[[#This Row],[Date]],"[$-409]mmmm")</f>
        <v>August</v>
      </c>
      <c r="D130" s="29">
        <f>+YEAR(Budget[[#This Row],[Date]])</f>
        <v>2025</v>
      </c>
      <c r="E130" s="7" t="s">
        <v>3</v>
      </c>
      <c r="F130" s="7" t="s">
        <v>14</v>
      </c>
      <c r="G130" s="7" t="s">
        <v>55</v>
      </c>
      <c r="H130" s="30">
        <v>80</v>
      </c>
      <c r="L130" s="8"/>
      <c r="M130" s="8"/>
    </row>
    <row r="131" spans="2:13" ht="16.5" x14ac:dyDescent="0.3">
      <c r="B131" s="28">
        <v>45884</v>
      </c>
      <c r="C131" s="29" t="str">
        <f>+TEXT(Budget[[#This Row],[Date]],"[$-409]mmmm")</f>
        <v>August</v>
      </c>
      <c r="D131" s="29">
        <f>+YEAR(Budget[[#This Row],[Date]])</f>
        <v>2025</v>
      </c>
      <c r="E131" s="7" t="s">
        <v>3</v>
      </c>
      <c r="F131" s="7" t="s">
        <v>12</v>
      </c>
      <c r="G131" s="7" t="s">
        <v>55</v>
      </c>
      <c r="H131" s="30">
        <v>50</v>
      </c>
      <c r="L131" s="8"/>
      <c r="M131" s="8"/>
    </row>
    <row r="132" spans="2:13" ht="16.5" x14ac:dyDescent="0.3">
      <c r="B132" s="28">
        <v>45884</v>
      </c>
      <c r="C132" s="29" t="str">
        <f>+TEXT(Budget[[#This Row],[Date]],"[$-409]mmmm")</f>
        <v>August</v>
      </c>
      <c r="D132" s="29">
        <f>+YEAR(Budget[[#This Row],[Date]])</f>
        <v>2025</v>
      </c>
      <c r="E132" s="7" t="s">
        <v>3</v>
      </c>
      <c r="F132" s="7" t="s">
        <v>15</v>
      </c>
      <c r="G132" s="7" t="s">
        <v>55</v>
      </c>
      <c r="H132" s="30">
        <v>50</v>
      </c>
      <c r="L132" s="8"/>
      <c r="M132" s="8"/>
    </row>
    <row r="133" spans="2:13" ht="16.5" x14ac:dyDescent="0.3">
      <c r="B133" s="28">
        <v>45884</v>
      </c>
      <c r="C133" s="29" t="str">
        <f>+TEXT(Budget[[#This Row],[Date]],"[$-409]mmmm")</f>
        <v>August</v>
      </c>
      <c r="D133" s="29">
        <f>+YEAR(Budget[[#This Row],[Date]])</f>
        <v>2025</v>
      </c>
      <c r="E133" s="7" t="s">
        <v>3</v>
      </c>
      <c r="F133" s="7" t="s">
        <v>16</v>
      </c>
      <c r="G133" s="7" t="s">
        <v>55</v>
      </c>
      <c r="H133" s="30">
        <v>20</v>
      </c>
      <c r="L133" s="8"/>
      <c r="M133" s="8"/>
    </row>
    <row r="134" spans="2:13" ht="16.5" x14ac:dyDescent="0.3">
      <c r="B134" s="28">
        <v>45884</v>
      </c>
      <c r="C134" s="29" t="str">
        <f>+TEXT(Budget[[#This Row],[Date]],"[$-409]mmmm")</f>
        <v>August</v>
      </c>
      <c r="D134" s="29">
        <f>+YEAR(Budget[[#This Row],[Date]])</f>
        <v>2025</v>
      </c>
      <c r="E134" s="7" t="s">
        <v>3</v>
      </c>
      <c r="F134" s="7" t="s">
        <v>18</v>
      </c>
      <c r="G134" s="7" t="s">
        <v>55</v>
      </c>
      <c r="H134" s="30">
        <v>200</v>
      </c>
      <c r="L134" s="8"/>
      <c r="M134" s="8"/>
    </row>
    <row r="135" spans="2:13" ht="16.5" x14ac:dyDescent="0.3">
      <c r="B135" s="28">
        <v>45884</v>
      </c>
      <c r="C135" s="29" t="str">
        <f>+TEXT(Budget[[#This Row],[Date]],"[$-409]mmmm")</f>
        <v>August</v>
      </c>
      <c r="D135" s="29">
        <f>+YEAR(Budget[[#This Row],[Date]])</f>
        <v>2025</v>
      </c>
      <c r="E135" s="7" t="s">
        <v>3</v>
      </c>
      <c r="F135" s="7" t="s">
        <v>19</v>
      </c>
      <c r="G135" s="7" t="s">
        <v>55</v>
      </c>
      <c r="H135" s="30">
        <v>12</v>
      </c>
      <c r="L135" s="8"/>
      <c r="M135" s="8"/>
    </row>
    <row r="136" spans="2:13" ht="16.5" x14ac:dyDescent="0.3">
      <c r="B136" s="28">
        <v>45884</v>
      </c>
      <c r="C136" s="29" t="str">
        <f>+TEXT(Budget[[#This Row],[Date]],"[$-409]mmmm")</f>
        <v>August</v>
      </c>
      <c r="D136" s="29">
        <f>+YEAR(Budget[[#This Row],[Date]])</f>
        <v>2025</v>
      </c>
      <c r="E136" s="7" t="s">
        <v>3</v>
      </c>
      <c r="F136" s="7" t="s">
        <v>17</v>
      </c>
      <c r="G136" s="7" t="s">
        <v>55</v>
      </c>
      <c r="H136" s="30">
        <v>30</v>
      </c>
      <c r="L136" s="8"/>
      <c r="M136" s="8"/>
    </row>
    <row r="137" spans="2:13" ht="16.5" x14ac:dyDescent="0.3">
      <c r="B137" s="28">
        <v>45884</v>
      </c>
      <c r="C137" s="29" t="str">
        <f>+TEXT(Budget[[#This Row],[Date]],"[$-409]mmmm")</f>
        <v>August</v>
      </c>
      <c r="D137" s="29">
        <f>+YEAR(Budget[[#This Row],[Date]])</f>
        <v>2025</v>
      </c>
      <c r="E137" s="7" t="s">
        <v>2</v>
      </c>
      <c r="F137" s="7" t="s">
        <v>2</v>
      </c>
      <c r="G137" s="7" t="s">
        <v>55</v>
      </c>
      <c r="H137" s="30">
        <v>200</v>
      </c>
      <c r="L137" s="8"/>
      <c r="M137" s="8"/>
    </row>
    <row r="138" spans="2:13" ht="16.5" x14ac:dyDescent="0.3">
      <c r="B138" s="28">
        <v>45884</v>
      </c>
      <c r="C138" s="29" t="str">
        <f>+TEXT(Budget[[#This Row],[Date]],"[$-409]mmmm")</f>
        <v>August</v>
      </c>
      <c r="D138" s="29">
        <f>+YEAR(Budget[[#This Row],[Date]])</f>
        <v>2025</v>
      </c>
      <c r="E138" s="7" t="s">
        <v>2</v>
      </c>
      <c r="F138" s="7" t="s">
        <v>21</v>
      </c>
      <c r="G138" s="7" t="s">
        <v>55</v>
      </c>
      <c r="H138" s="30">
        <v>100</v>
      </c>
      <c r="L138" s="8"/>
      <c r="M138" s="8"/>
    </row>
    <row r="139" spans="2:13" ht="16.5" x14ac:dyDescent="0.3">
      <c r="B139" s="28">
        <v>45884</v>
      </c>
      <c r="C139" s="29" t="str">
        <f>+TEXT(Budget[[#This Row],[Date]],"[$-409]mmmm")</f>
        <v>August</v>
      </c>
      <c r="D139" s="29">
        <f>+YEAR(Budget[[#This Row],[Date]])</f>
        <v>2025</v>
      </c>
      <c r="E139" s="7" t="s">
        <v>2</v>
      </c>
      <c r="F139" s="7" t="s">
        <v>22</v>
      </c>
      <c r="G139" s="7" t="s">
        <v>55</v>
      </c>
      <c r="H139" s="30">
        <v>200</v>
      </c>
      <c r="L139" s="8"/>
      <c r="M139" s="8"/>
    </row>
    <row r="140" spans="2:13" ht="16.5" x14ac:dyDescent="0.3">
      <c r="B140" s="28">
        <v>45915</v>
      </c>
      <c r="C140" s="29" t="str">
        <f>+TEXT(Budget[[#This Row],[Date]],"[$-409]mmmm")</f>
        <v>September</v>
      </c>
      <c r="D140" s="29">
        <f>+YEAR(Budget[[#This Row],[Date]])</f>
        <v>2025</v>
      </c>
      <c r="E140" s="7" t="s">
        <v>4</v>
      </c>
      <c r="F140" s="7" t="s">
        <v>5</v>
      </c>
      <c r="G140" s="7" t="s">
        <v>55</v>
      </c>
      <c r="H140" s="30">
        <v>2500</v>
      </c>
      <c r="L140" s="8"/>
      <c r="M140" s="8"/>
    </row>
    <row r="141" spans="2:13" ht="16.5" x14ac:dyDescent="0.3">
      <c r="B141" s="28">
        <v>45915</v>
      </c>
      <c r="C141" s="29" t="str">
        <f>+TEXT(Budget[[#This Row],[Date]],"[$-409]mmmm")</f>
        <v>September</v>
      </c>
      <c r="D141" s="29">
        <f>+YEAR(Budget[[#This Row],[Date]])</f>
        <v>2025</v>
      </c>
      <c r="E141" s="7" t="s">
        <v>4</v>
      </c>
      <c r="F141" s="7" t="s">
        <v>20</v>
      </c>
      <c r="G141" s="7" t="s">
        <v>55</v>
      </c>
      <c r="H141" s="30">
        <v>200</v>
      </c>
      <c r="L141" s="8"/>
      <c r="M141" s="8"/>
    </row>
    <row r="142" spans="2:13" ht="16.5" x14ac:dyDescent="0.3">
      <c r="B142" s="28">
        <v>45915</v>
      </c>
      <c r="C142" s="29" t="str">
        <f>+TEXT(Budget[[#This Row],[Date]],"[$-409]mmmm")</f>
        <v>September</v>
      </c>
      <c r="D142" s="29">
        <f>+YEAR(Budget[[#This Row],[Date]])</f>
        <v>2025</v>
      </c>
      <c r="E142" s="7" t="s">
        <v>4</v>
      </c>
      <c r="F142" s="7" t="s">
        <v>7</v>
      </c>
      <c r="G142" s="7" t="s">
        <v>55</v>
      </c>
      <c r="H142" s="30">
        <v>50</v>
      </c>
      <c r="L142" s="8"/>
      <c r="M142" s="8"/>
    </row>
    <row r="143" spans="2:13" ht="16.5" x14ac:dyDescent="0.3">
      <c r="B143" s="28">
        <v>45915</v>
      </c>
      <c r="C143" s="29" t="str">
        <f>+TEXT(Budget[[#This Row],[Date]],"[$-409]mmmm")</f>
        <v>September</v>
      </c>
      <c r="D143" s="29">
        <f>+YEAR(Budget[[#This Row],[Date]])</f>
        <v>2025</v>
      </c>
      <c r="E143" s="7" t="s">
        <v>4</v>
      </c>
      <c r="F143" s="7" t="s">
        <v>6</v>
      </c>
      <c r="G143" s="7" t="s">
        <v>55</v>
      </c>
      <c r="H143" s="30">
        <v>0</v>
      </c>
      <c r="L143" s="8"/>
      <c r="M143" s="8"/>
    </row>
    <row r="144" spans="2:13" ht="16.5" x14ac:dyDescent="0.3">
      <c r="B144" s="28">
        <v>45915</v>
      </c>
      <c r="C144" s="29" t="str">
        <f>+TEXT(Budget[[#This Row],[Date]],"[$-409]mmmm")</f>
        <v>September</v>
      </c>
      <c r="D144" s="29">
        <f>+YEAR(Budget[[#This Row],[Date]])</f>
        <v>2025</v>
      </c>
      <c r="E144" s="7" t="s">
        <v>3</v>
      </c>
      <c r="F144" s="7" t="s">
        <v>13</v>
      </c>
      <c r="G144" s="7" t="s">
        <v>55</v>
      </c>
      <c r="H144" s="30">
        <v>850</v>
      </c>
      <c r="L144" s="8"/>
      <c r="M144" s="8"/>
    </row>
    <row r="145" spans="2:13" ht="16.5" x14ac:dyDescent="0.3">
      <c r="B145" s="28">
        <v>45915</v>
      </c>
      <c r="C145" s="29" t="str">
        <f>+TEXT(Budget[[#This Row],[Date]],"[$-409]mmmm")</f>
        <v>September</v>
      </c>
      <c r="D145" s="29">
        <f>+YEAR(Budget[[#This Row],[Date]])</f>
        <v>2025</v>
      </c>
      <c r="E145" s="7" t="s">
        <v>3</v>
      </c>
      <c r="F145" s="7" t="s">
        <v>11</v>
      </c>
      <c r="G145" s="7" t="s">
        <v>55</v>
      </c>
      <c r="H145" s="30">
        <v>600</v>
      </c>
      <c r="L145" s="8"/>
      <c r="M145" s="8"/>
    </row>
    <row r="146" spans="2:13" ht="16.5" x14ac:dyDescent="0.3">
      <c r="B146" s="28">
        <v>45915</v>
      </c>
      <c r="C146" s="29" t="str">
        <f>+TEXT(Budget[[#This Row],[Date]],"[$-409]mmmm")</f>
        <v>September</v>
      </c>
      <c r="D146" s="29">
        <f>+YEAR(Budget[[#This Row],[Date]])</f>
        <v>2025</v>
      </c>
      <c r="E146" s="7" t="s">
        <v>3</v>
      </c>
      <c r="F146" s="7" t="s">
        <v>14</v>
      </c>
      <c r="G146" s="7" t="s">
        <v>55</v>
      </c>
      <c r="H146" s="30">
        <v>80</v>
      </c>
      <c r="L146" s="8"/>
      <c r="M146" s="8"/>
    </row>
    <row r="147" spans="2:13" ht="16.5" x14ac:dyDescent="0.3">
      <c r="B147" s="28">
        <v>45915</v>
      </c>
      <c r="C147" s="29" t="str">
        <f>+TEXT(Budget[[#This Row],[Date]],"[$-409]mmmm")</f>
        <v>September</v>
      </c>
      <c r="D147" s="29">
        <f>+YEAR(Budget[[#This Row],[Date]])</f>
        <v>2025</v>
      </c>
      <c r="E147" s="7" t="s">
        <v>3</v>
      </c>
      <c r="F147" s="7" t="s">
        <v>12</v>
      </c>
      <c r="G147" s="7" t="s">
        <v>55</v>
      </c>
      <c r="H147" s="30">
        <v>50</v>
      </c>
      <c r="L147" s="8"/>
      <c r="M147" s="8"/>
    </row>
    <row r="148" spans="2:13" ht="16.5" x14ac:dyDescent="0.3">
      <c r="B148" s="28">
        <v>45915</v>
      </c>
      <c r="C148" s="29" t="str">
        <f>+TEXT(Budget[[#This Row],[Date]],"[$-409]mmmm")</f>
        <v>September</v>
      </c>
      <c r="D148" s="29">
        <f>+YEAR(Budget[[#This Row],[Date]])</f>
        <v>2025</v>
      </c>
      <c r="E148" s="7" t="s">
        <v>3</v>
      </c>
      <c r="F148" s="7" t="s">
        <v>15</v>
      </c>
      <c r="G148" s="7" t="s">
        <v>55</v>
      </c>
      <c r="H148" s="30">
        <v>50</v>
      </c>
      <c r="L148" s="8"/>
      <c r="M148" s="8"/>
    </row>
    <row r="149" spans="2:13" ht="16.5" x14ac:dyDescent="0.3">
      <c r="B149" s="28">
        <v>45915</v>
      </c>
      <c r="C149" s="29" t="str">
        <f>+TEXT(Budget[[#This Row],[Date]],"[$-409]mmmm")</f>
        <v>September</v>
      </c>
      <c r="D149" s="29">
        <f>+YEAR(Budget[[#This Row],[Date]])</f>
        <v>2025</v>
      </c>
      <c r="E149" s="7" t="s">
        <v>3</v>
      </c>
      <c r="F149" s="7" t="s">
        <v>16</v>
      </c>
      <c r="G149" s="7" t="s">
        <v>55</v>
      </c>
      <c r="H149" s="30">
        <v>20</v>
      </c>
      <c r="L149" s="8"/>
      <c r="M149" s="8"/>
    </row>
    <row r="150" spans="2:13" ht="16.5" x14ac:dyDescent="0.3">
      <c r="B150" s="28">
        <v>45915</v>
      </c>
      <c r="C150" s="29" t="str">
        <f>+TEXT(Budget[[#This Row],[Date]],"[$-409]mmmm")</f>
        <v>September</v>
      </c>
      <c r="D150" s="29">
        <f>+YEAR(Budget[[#This Row],[Date]])</f>
        <v>2025</v>
      </c>
      <c r="E150" s="7" t="s">
        <v>3</v>
      </c>
      <c r="F150" s="7" t="s">
        <v>18</v>
      </c>
      <c r="G150" s="7" t="s">
        <v>55</v>
      </c>
      <c r="H150" s="30">
        <v>200</v>
      </c>
      <c r="L150" s="8"/>
      <c r="M150" s="8"/>
    </row>
    <row r="151" spans="2:13" ht="16.5" x14ac:dyDescent="0.3">
      <c r="B151" s="28">
        <v>45915</v>
      </c>
      <c r="C151" s="29" t="str">
        <f>+TEXT(Budget[[#This Row],[Date]],"[$-409]mmmm")</f>
        <v>September</v>
      </c>
      <c r="D151" s="29">
        <f>+YEAR(Budget[[#This Row],[Date]])</f>
        <v>2025</v>
      </c>
      <c r="E151" s="7" t="s">
        <v>3</v>
      </c>
      <c r="F151" s="7" t="s">
        <v>19</v>
      </c>
      <c r="G151" s="7" t="s">
        <v>55</v>
      </c>
      <c r="H151" s="30">
        <v>12</v>
      </c>
      <c r="L151" s="8"/>
      <c r="M151" s="8"/>
    </row>
    <row r="152" spans="2:13" ht="16.5" x14ac:dyDescent="0.3">
      <c r="B152" s="28">
        <v>45915</v>
      </c>
      <c r="C152" s="29" t="str">
        <f>+TEXT(Budget[[#This Row],[Date]],"[$-409]mmmm")</f>
        <v>September</v>
      </c>
      <c r="D152" s="29">
        <f>+YEAR(Budget[[#This Row],[Date]])</f>
        <v>2025</v>
      </c>
      <c r="E152" s="7" t="s">
        <v>3</v>
      </c>
      <c r="F152" s="7" t="s">
        <v>17</v>
      </c>
      <c r="G152" s="7" t="s">
        <v>55</v>
      </c>
      <c r="H152" s="30">
        <v>30</v>
      </c>
      <c r="L152" s="8"/>
      <c r="M152" s="8"/>
    </row>
    <row r="153" spans="2:13" ht="16.5" x14ac:dyDescent="0.3">
      <c r="B153" s="28">
        <v>45915</v>
      </c>
      <c r="C153" s="29" t="str">
        <f>+TEXT(Budget[[#This Row],[Date]],"[$-409]mmmm")</f>
        <v>September</v>
      </c>
      <c r="D153" s="29">
        <f>+YEAR(Budget[[#This Row],[Date]])</f>
        <v>2025</v>
      </c>
      <c r="E153" s="7" t="s">
        <v>2</v>
      </c>
      <c r="F153" s="7" t="s">
        <v>2</v>
      </c>
      <c r="G153" s="7" t="s">
        <v>55</v>
      </c>
      <c r="H153" s="30">
        <v>200</v>
      </c>
      <c r="L153" s="8"/>
      <c r="M153" s="8"/>
    </row>
    <row r="154" spans="2:13" ht="16.5" x14ac:dyDescent="0.3">
      <c r="B154" s="28">
        <v>45915</v>
      </c>
      <c r="C154" s="29" t="str">
        <f>+TEXT(Budget[[#This Row],[Date]],"[$-409]mmmm")</f>
        <v>September</v>
      </c>
      <c r="D154" s="29">
        <f>+YEAR(Budget[[#This Row],[Date]])</f>
        <v>2025</v>
      </c>
      <c r="E154" s="7" t="s">
        <v>2</v>
      </c>
      <c r="F154" s="7" t="s">
        <v>21</v>
      </c>
      <c r="G154" s="7" t="s">
        <v>55</v>
      </c>
      <c r="H154" s="30">
        <v>100</v>
      </c>
      <c r="L154" s="8"/>
      <c r="M154" s="8"/>
    </row>
    <row r="155" spans="2:13" ht="16.5" x14ac:dyDescent="0.3">
      <c r="B155" s="28">
        <v>45915</v>
      </c>
      <c r="C155" s="29" t="str">
        <f>+TEXT(Budget[[#This Row],[Date]],"[$-409]mmmm")</f>
        <v>September</v>
      </c>
      <c r="D155" s="29">
        <f>+YEAR(Budget[[#This Row],[Date]])</f>
        <v>2025</v>
      </c>
      <c r="E155" s="7" t="s">
        <v>2</v>
      </c>
      <c r="F155" s="7" t="s">
        <v>22</v>
      </c>
      <c r="G155" s="7" t="s">
        <v>55</v>
      </c>
      <c r="H155" s="30">
        <v>200</v>
      </c>
      <c r="L155" s="8"/>
      <c r="M155" s="8"/>
    </row>
    <row r="156" spans="2:13" ht="16.5" x14ac:dyDescent="0.3">
      <c r="B156" s="28">
        <v>45945</v>
      </c>
      <c r="C156" s="29" t="str">
        <f>+TEXT(Budget[[#This Row],[Date]],"[$-409]mmmm")</f>
        <v>October</v>
      </c>
      <c r="D156" s="29">
        <f>+YEAR(Budget[[#This Row],[Date]])</f>
        <v>2025</v>
      </c>
      <c r="E156" s="7" t="s">
        <v>4</v>
      </c>
      <c r="F156" s="7" t="s">
        <v>5</v>
      </c>
      <c r="G156" s="7" t="s">
        <v>55</v>
      </c>
      <c r="H156" s="30">
        <v>2500</v>
      </c>
      <c r="L156" s="8"/>
      <c r="M156" s="8"/>
    </row>
    <row r="157" spans="2:13" ht="16.5" x14ac:dyDescent="0.3">
      <c r="B157" s="28">
        <v>45945</v>
      </c>
      <c r="C157" s="29" t="str">
        <f>+TEXT(Budget[[#This Row],[Date]],"[$-409]mmmm")</f>
        <v>October</v>
      </c>
      <c r="D157" s="29">
        <f>+YEAR(Budget[[#This Row],[Date]])</f>
        <v>2025</v>
      </c>
      <c r="E157" s="7" t="s">
        <v>4</v>
      </c>
      <c r="F157" s="7" t="s">
        <v>20</v>
      </c>
      <c r="G157" s="7" t="s">
        <v>55</v>
      </c>
      <c r="H157" s="30">
        <v>200</v>
      </c>
      <c r="L157" s="8"/>
      <c r="M157" s="8"/>
    </row>
    <row r="158" spans="2:13" ht="16.5" x14ac:dyDescent="0.3">
      <c r="B158" s="28">
        <v>45945</v>
      </c>
      <c r="C158" s="29" t="str">
        <f>+TEXT(Budget[[#This Row],[Date]],"[$-409]mmmm")</f>
        <v>October</v>
      </c>
      <c r="D158" s="29">
        <f>+YEAR(Budget[[#This Row],[Date]])</f>
        <v>2025</v>
      </c>
      <c r="E158" s="7" t="s">
        <v>4</v>
      </c>
      <c r="F158" s="7" t="s">
        <v>7</v>
      </c>
      <c r="G158" s="7" t="s">
        <v>55</v>
      </c>
      <c r="H158" s="30">
        <v>50</v>
      </c>
      <c r="L158" s="8"/>
      <c r="M158" s="8"/>
    </row>
    <row r="159" spans="2:13" ht="16.5" x14ac:dyDescent="0.3">
      <c r="B159" s="28">
        <v>45945</v>
      </c>
      <c r="C159" s="29" t="str">
        <f>+TEXT(Budget[[#This Row],[Date]],"[$-409]mmmm")</f>
        <v>October</v>
      </c>
      <c r="D159" s="29">
        <f>+YEAR(Budget[[#This Row],[Date]])</f>
        <v>2025</v>
      </c>
      <c r="E159" s="7" t="s">
        <v>4</v>
      </c>
      <c r="F159" s="7" t="s">
        <v>6</v>
      </c>
      <c r="G159" s="7" t="s">
        <v>55</v>
      </c>
      <c r="H159" s="30">
        <v>0</v>
      </c>
      <c r="L159" s="8"/>
      <c r="M159" s="8"/>
    </row>
    <row r="160" spans="2:13" ht="16.5" x14ac:dyDescent="0.3">
      <c r="B160" s="28">
        <v>45945</v>
      </c>
      <c r="C160" s="29" t="str">
        <f>+TEXT(Budget[[#This Row],[Date]],"[$-409]mmmm")</f>
        <v>October</v>
      </c>
      <c r="D160" s="29">
        <f>+YEAR(Budget[[#This Row],[Date]])</f>
        <v>2025</v>
      </c>
      <c r="E160" s="7" t="s">
        <v>3</v>
      </c>
      <c r="F160" s="7" t="s">
        <v>13</v>
      </c>
      <c r="G160" s="7" t="s">
        <v>55</v>
      </c>
      <c r="H160" s="30">
        <v>850</v>
      </c>
      <c r="L160" s="8"/>
      <c r="M160" s="8"/>
    </row>
    <row r="161" spans="2:13" ht="16.5" x14ac:dyDescent="0.3">
      <c r="B161" s="28">
        <v>45945</v>
      </c>
      <c r="C161" s="29" t="str">
        <f>+TEXT(Budget[[#This Row],[Date]],"[$-409]mmmm")</f>
        <v>October</v>
      </c>
      <c r="D161" s="29">
        <f>+YEAR(Budget[[#This Row],[Date]])</f>
        <v>2025</v>
      </c>
      <c r="E161" s="7" t="s">
        <v>3</v>
      </c>
      <c r="F161" s="7" t="s">
        <v>11</v>
      </c>
      <c r="G161" s="7" t="s">
        <v>55</v>
      </c>
      <c r="H161" s="30">
        <v>600</v>
      </c>
      <c r="L161" s="8"/>
      <c r="M161" s="8"/>
    </row>
    <row r="162" spans="2:13" ht="16.5" x14ac:dyDescent="0.3">
      <c r="B162" s="28">
        <v>45945</v>
      </c>
      <c r="C162" s="29" t="str">
        <f>+TEXT(Budget[[#This Row],[Date]],"[$-409]mmmm")</f>
        <v>October</v>
      </c>
      <c r="D162" s="29">
        <f>+YEAR(Budget[[#This Row],[Date]])</f>
        <v>2025</v>
      </c>
      <c r="E162" s="7" t="s">
        <v>3</v>
      </c>
      <c r="F162" s="7" t="s">
        <v>14</v>
      </c>
      <c r="G162" s="7" t="s">
        <v>55</v>
      </c>
      <c r="H162" s="30">
        <v>80</v>
      </c>
      <c r="L162" s="8"/>
      <c r="M162" s="8"/>
    </row>
    <row r="163" spans="2:13" ht="16.5" x14ac:dyDescent="0.3">
      <c r="B163" s="28">
        <v>45945</v>
      </c>
      <c r="C163" s="29" t="str">
        <f>+TEXT(Budget[[#This Row],[Date]],"[$-409]mmmm")</f>
        <v>October</v>
      </c>
      <c r="D163" s="29">
        <f>+YEAR(Budget[[#This Row],[Date]])</f>
        <v>2025</v>
      </c>
      <c r="E163" s="7" t="s">
        <v>3</v>
      </c>
      <c r="F163" s="7" t="s">
        <v>12</v>
      </c>
      <c r="G163" s="7" t="s">
        <v>55</v>
      </c>
      <c r="H163" s="30">
        <v>50</v>
      </c>
      <c r="L163" s="8"/>
      <c r="M163" s="8"/>
    </row>
    <row r="164" spans="2:13" ht="16.5" x14ac:dyDescent="0.3">
      <c r="B164" s="28">
        <v>45945</v>
      </c>
      <c r="C164" s="29" t="str">
        <f>+TEXT(Budget[[#This Row],[Date]],"[$-409]mmmm")</f>
        <v>October</v>
      </c>
      <c r="D164" s="29">
        <f>+YEAR(Budget[[#This Row],[Date]])</f>
        <v>2025</v>
      </c>
      <c r="E164" s="7" t="s">
        <v>3</v>
      </c>
      <c r="F164" s="7" t="s">
        <v>15</v>
      </c>
      <c r="G164" s="7" t="s">
        <v>55</v>
      </c>
      <c r="H164" s="30">
        <v>50</v>
      </c>
      <c r="L164" s="8"/>
      <c r="M164" s="8"/>
    </row>
    <row r="165" spans="2:13" ht="16.5" x14ac:dyDescent="0.3">
      <c r="B165" s="28">
        <v>45945</v>
      </c>
      <c r="C165" s="29" t="str">
        <f>+TEXT(Budget[[#This Row],[Date]],"[$-409]mmmm")</f>
        <v>October</v>
      </c>
      <c r="D165" s="29">
        <f>+YEAR(Budget[[#This Row],[Date]])</f>
        <v>2025</v>
      </c>
      <c r="E165" s="7" t="s">
        <v>3</v>
      </c>
      <c r="F165" s="7" t="s">
        <v>16</v>
      </c>
      <c r="G165" s="7" t="s">
        <v>55</v>
      </c>
      <c r="H165" s="30">
        <v>20</v>
      </c>
      <c r="L165" s="8"/>
      <c r="M165" s="8"/>
    </row>
    <row r="166" spans="2:13" ht="16.5" x14ac:dyDescent="0.3">
      <c r="B166" s="28">
        <v>45945</v>
      </c>
      <c r="C166" s="29" t="str">
        <f>+TEXT(Budget[[#This Row],[Date]],"[$-409]mmmm")</f>
        <v>October</v>
      </c>
      <c r="D166" s="29">
        <f>+YEAR(Budget[[#This Row],[Date]])</f>
        <v>2025</v>
      </c>
      <c r="E166" s="7" t="s">
        <v>3</v>
      </c>
      <c r="F166" s="7" t="s">
        <v>18</v>
      </c>
      <c r="G166" s="7" t="s">
        <v>55</v>
      </c>
      <c r="H166" s="30">
        <v>200</v>
      </c>
      <c r="L166" s="8"/>
      <c r="M166" s="8"/>
    </row>
    <row r="167" spans="2:13" ht="16.5" x14ac:dyDescent="0.3">
      <c r="B167" s="28">
        <v>45945</v>
      </c>
      <c r="C167" s="29" t="str">
        <f>+TEXT(Budget[[#This Row],[Date]],"[$-409]mmmm")</f>
        <v>October</v>
      </c>
      <c r="D167" s="29">
        <f>+YEAR(Budget[[#This Row],[Date]])</f>
        <v>2025</v>
      </c>
      <c r="E167" s="7" t="s">
        <v>3</v>
      </c>
      <c r="F167" s="7" t="s">
        <v>19</v>
      </c>
      <c r="G167" s="7" t="s">
        <v>55</v>
      </c>
      <c r="H167" s="30">
        <v>12</v>
      </c>
      <c r="L167" s="8"/>
      <c r="M167" s="8"/>
    </row>
    <row r="168" spans="2:13" ht="16.5" x14ac:dyDescent="0.3">
      <c r="B168" s="28">
        <v>45945</v>
      </c>
      <c r="C168" s="29" t="str">
        <f>+TEXT(Budget[[#This Row],[Date]],"[$-409]mmmm")</f>
        <v>October</v>
      </c>
      <c r="D168" s="29">
        <f>+YEAR(Budget[[#This Row],[Date]])</f>
        <v>2025</v>
      </c>
      <c r="E168" s="7" t="s">
        <v>3</v>
      </c>
      <c r="F168" s="7" t="s">
        <v>17</v>
      </c>
      <c r="G168" s="7" t="s">
        <v>55</v>
      </c>
      <c r="H168" s="30">
        <v>30</v>
      </c>
      <c r="L168" s="8"/>
      <c r="M168" s="8"/>
    </row>
    <row r="169" spans="2:13" ht="16.5" x14ac:dyDescent="0.3">
      <c r="B169" s="28">
        <v>45945</v>
      </c>
      <c r="C169" s="29" t="str">
        <f>+TEXT(Budget[[#This Row],[Date]],"[$-409]mmmm")</f>
        <v>October</v>
      </c>
      <c r="D169" s="29">
        <f>+YEAR(Budget[[#This Row],[Date]])</f>
        <v>2025</v>
      </c>
      <c r="E169" s="7" t="s">
        <v>2</v>
      </c>
      <c r="F169" s="7" t="s">
        <v>2</v>
      </c>
      <c r="G169" s="7" t="s">
        <v>55</v>
      </c>
      <c r="H169" s="30">
        <v>200</v>
      </c>
      <c r="L169" s="8"/>
      <c r="M169" s="8"/>
    </row>
    <row r="170" spans="2:13" ht="16.5" x14ac:dyDescent="0.3">
      <c r="B170" s="28">
        <v>45945</v>
      </c>
      <c r="C170" s="29" t="str">
        <f>+TEXT(Budget[[#This Row],[Date]],"[$-409]mmmm")</f>
        <v>October</v>
      </c>
      <c r="D170" s="29">
        <f>+YEAR(Budget[[#This Row],[Date]])</f>
        <v>2025</v>
      </c>
      <c r="E170" s="7" t="s">
        <v>2</v>
      </c>
      <c r="F170" s="7" t="s">
        <v>21</v>
      </c>
      <c r="G170" s="7" t="s">
        <v>55</v>
      </c>
      <c r="H170" s="30">
        <v>100</v>
      </c>
      <c r="L170" s="8"/>
      <c r="M170" s="8"/>
    </row>
    <row r="171" spans="2:13" ht="16.5" x14ac:dyDescent="0.3">
      <c r="B171" s="28">
        <v>45945</v>
      </c>
      <c r="C171" s="29" t="str">
        <f>+TEXT(Budget[[#This Row],[Date]],"[$-409]mmmm")</f>
        <v>October</v>
      </c>
      <c r="D171" s="29">
        <f>+YEAR(Budget[[#This Row],[Date]])</f>
        <v>2025</v>
      </c>
      <c r="E171" s="7" t="s">
        <v>2</v>
      </c>
      <c r="F171" s="7" t="s">
        <v>22</v>
      </c>
      <c r="G171" s="7" t="s">
        <v>55</v>
      </c>
      <c r="H171" s="30">
        <v>200</v>
      </c>
      <c r="L171" s="8"/>
      <c r="M171" s="8"/>
    </row>
    <row r="172" spans="2:13" ht="16.5" x14ac:dyDescent="0.3">
      <c r="B172" s="28">
        <v>45976</v>
      </c>
      <c r="C172" s="29" t="str">
        <f>+TEXT(Budget[[#This Row],[Date]],"[$-409]mmmm")</f>
        <v>November</v>
      </c>
      <c r="D172" s="29">
        <f>+YEAR(Budget[[#This Row],[Date]])</f>
        <v>2025</v>
      </c>
      <c r="E172" s="7" t="s">
        <v>4</v>
      </c>
      <c r="F172" s="7" t="s">
        <v>5</v>
      </c>
      <c r="G172" s="7" t="s">
        <v>55</v>
      </c>
      <c r="H172" s="30">
        <v>2500</v>
      </c>
      <c r="L172" s="8"/>
      <c r="M172" s="8"/>
    </row>
    <row r="173" spans="2:13" ht="16.5" x14ac:dyDescent="0.3">
      <c r="B173" s="28">
        <v>45976</v>
      </c>
      <c r="C173" s="29" t="str">
        <f>+TEXT(Budget[[#This Row],[Date]],"[$-409]mmmm")</f>
        <v>November</v>
      </c>
      <c r="D173" s="29">
        <f>+YEAR(Budget[[#This Row],[Date]])</f>
        <v>2025</v>
      </c>
      <c r="E173" s="7" t="s">
        <v>4</v>
      </c>
      <c r="F173" s="7" t="s">
        <v>20</v>
      </c>
      <c r="G173" s="7" t="s">
        <v>55</v>
      </c>
      <c r="H173" s="30">
        <v>200</v>
      </c>
      <c r="L173" s="8"/>
      <c r="M173" s="8"/>
    </row>
    <row r="174" spans="2:13" ht="16.5" x14ac:dyDescent="0.3">
      <c r="B174" s="28">
        <v>45976</v>
      </c>
      <c r="C174" s="29" t="str">
        <f>+TEXT(Budget[[#This Row],[Date]],"[$-409]mmmm")</f>
        <v>November</v>
      </c>
      <c r="D174" s="29">
        <f>+YEAR(Budget[[#This Row],[Date]])</f>
        <v>2025</v>
      </c>
      <c r="E174" s="7" t="s">
        <v>4</v>
      </c>
      <c r="F174" s="7" t="s">
        <v>7</v>
      </c>
      <c r="G174" s="7" t="s">
        <v>55</v>
      </c>
      <c r="H174" s="30">
        <v>50</v>
      </c>
      <c r="L174" s="8"/>
      <c r="M174" s="8"/>
    </row>
    <row r="175" spans="2:13" ht="16.5" x14ac:dyDescent="0.3">
      <c r="B175" s="28">
        <v>45976</v>
      </c>
      <c r="C175" s="29" t="str">
        <f>+TEXT(Budget[[#This Row],[Date]],"[$-409]mmmm")</f>
        <v>November</v>
      </c>
      <c r="D175" s="29">
        <f>+YEAR(Budget[[#This Row],[Date]])</f>
        <v>2025</v>
      </c>
      <c r="E175" s="7" t="s">
        <v>4</v>
      </c>
      <c r="F175" s="7" t="s">
        <v>6</v>
      </c>
      <c r="G175" s="7" t="s">
        <v>55</v>
      </c>
      <c r="H175" s="30">
        <v>0</v>
      </c>
      <c r="L175" s="8"/>
      <c r="M175" s="8"/>
    </row>
    <row r="176" spans="2:13" ht="16.5" x14ac:dyDescent="0.3">
      <c r="B176" s="28">
        <v>45976</v>
      </c>
      <c r="C176" s="29" t="str">
        <f>+TEXT(Budget[[#This Row],[Date]],"[$-409]mmmm")</f>
        <v>November</v>
      </c>
      <c r="D176" s="29">
        <f>+YEAR(Budget[[#This Row],[Date]])</f>
        <v>2025</v>
      </c>
      <c r="E176" s="7" t="s">
        <v>3</v>
      </c>
      <c r="F176" s="7" t="s">
        <v>13</v>
      </c>
      <c r="G176" s="7" t="s">
        <v>55</v>
      </c>
      <c r="H176" s="30">
        <v>850</v>
      </c>
      <c r="L176" s="8"/>
      <c r="M176" s="8"/>
    </row>
    <row r="177" spans="2:13" ht="16.5" x14ac:dyDescent="0.3">
      <c r="B177" s="28">
        <v>45976</v>
      </c>
      <c r="C177" s="29" t="str">
        <f>+TEXT(Budget[[#This Row],[Date]],"[$-409]mmmm")</f>
        <v>November</v>
      </c>
      <c r="D177" s="29">
        <f>+YEAR(Budget[[#This Row],[Date]])</f>
        <v>2025</v>
      </c>
      <c r="E177" s="7" t="s">
        <v>3</v>
      </c>
      <c r="F177" s="7" t="s">
        <v>11</v>
      </c>
      <c r="G177" s="7" t="s">
        <v>55</v>
      </c>
      <c r="H177" s="30">
        <v>600</v>
      </c>
      <c r="L177" s="8"/>
      <c r="M177" s="8"/>
    </row>
    <row r="178" spans="2:13" ht="16.5" x14ac:dyDescent="0.3">
      <c r="B178" s="28">
        <v>45976</v>
      </c>
      <c r="C178" s="29" t="str">
        <f>+TEXT(Budget[[#This Row],[Date]],"[$-409]mmmm")</f>
        <v>November</v>
      </c>
      <c r="D178" s="29">
        <f>+YEAR(Budget[[#This Row],[Date]])</f>
        <v>2025</v>
      </c>
      <c r="E178" s="7" t="s">
        <v>3</v>
      </c>
      <c r="F178" s="7" t="s">
        <v>14</v>
      </c>
      <c r="G178" s="7" t="s">
        <v>55</v>
      </c>
      <c r="H178" s="30">
        <v>80</v>
      </c>
      <c r="L178" s="8"/>
      <c r="M178" s="8"/>
    </row>
    <row r="179" spans="2:13" ht="16.5" x14ac:dyDescent="0.3">
      <c r="B179" s="28">
        <v>45976</v>
      </c>
      <c r="C179" s="29" t="str">
        <f>+TEXT(Budget[[#This Row],[Date]],"[$-409]mmmm")</f>
        <v>November</v>
      </c>
      <c r="D179" s="29">
        <f>+YEAR(Budget[[#This Row],[Date]])</f>
        <v>2025</v>
      </c>
      <c r="E179" s="7" t="s">
        <v>3</v>
      </c>
      <c r="F179" s="7" t="s">
        <v>12</v>
      </c>
      <c r="G179" s="7" t="s">
        <v>55</v>
      </c>
      <c r="H179" s="30">
        <v>50</v>
      </c>
      <c r="L179" s="8"/>
      <c r="M179" s="8"/>
    </row>
    <row r="180" spans="2:13" ht="16.5" x14ac:dyDescent="0.3">
      <c r="B180" s="28">
        <v>45976</v>
      </c>
      <c r="C180" s="29" t="str">
        <f>+TEXT(Budget[[#This Row],[Date]],"[$-409]mmmm")</f>
        <v>November</v>
      </c>
      <c r="D180" s="29">
        <f>+YEAR(Budget[[#This Row],[Date]])</f>
        <v>2025</v>
      </c>
      <c r="E180" s="7" t="s">
        <v>3</v>
      </c>
      <c r="F180" s="7" t="s">
        <v>15</v>
      </c>
      <c r="G180" s="7" t="s">
        <v>55</v>
      </c>
      <c r="H180" s="30">
        <v>50</v>
      </c>
      <c r="L180" s="8"/>
      <c r="M180" s="8"/>
    </row>
    <row r="181" spans="2:13" ht="16.5" x14ac:dyDescent="0.3">
      <c r="B181" s="28">
        <v>45976</v>
      </c>
      <c r="C181" s="29" t="str">
        <f>+TEXT(Budget[[#This Row],[Date]],"[$-409]mmmm")</f>
        <v>November</v>
      </c>
      <c r="D181" s="29">
        <f>+YEAR(Budget[[#This Row],[Date]])</f>
        <v>2025</v>
      </c>
      <c r="E181" s="7" t="s">
        <v>3</v>
      </c>
      <c r="F181" s="7" t="s">
        <v>16</v>
      </c>
      <c r="G181" s="7" t="s">
        <v>55</v>
      </c>
      <c r="H181" s="30">
        <v>20</v>
      </c>
      <c r="L181" s="8"/>
      <c r="M181" s="8"/>
    </row>
    <row r="182" spans="2:13" ht="16.5" x14ac:dyDescent="0.3">
      <c r="B182" s="28">
        <v>45976</v>
      </c>
      <c r="C182" s="29" t="str">
        <f>+TEXT(Budget[[#This Row],[Date]],"[$-409]mmmm")</f>
        <v>November</v>
      </c>
      <c r="D182" s="29">
        <f>+YEAR(Budget[[#This Row],[Date]])</f>
        <v>2025</v>
      </c>
      <c r="E182" s="7" t="s">
        <v>3</v>
      </c>
      <c r="F182" s="7" t="s">
        <v>18</v>
      </c>
      <c r="G182" s="7" t="s">
        <v>55</v>
      </c>
      <c r="H182" s="30">
        <v>200</v>
      </c>
      <c r="L182" s="8"/>
      <c r="M182" s="8"/>
    </row>
    <row r="183" spans="2:13" ht="16.5" x14ac:dyDescent="0.3">
      <c r="B183" s="28">
        <v>45976</v>
      </c>
      <c r="C183" s="29" t="str">
        <f>+TEXT(Budget[[#This Row],[Date]],"[$-409]mmmm")</f>
        <v>November</v>
      </c>
      <c r="D183" s="29">
        <f>+YEAR(Budget[[#This Row],[Date]])</f>
        <v>2025</v>
      </c>
      <c r="E183" s="7" t="s">
        <v>3</v>
      </c>
      <c r="F183" s="7" t="s">
        <v>19</v>
      </c>
      <c r="G183" s="7" t="s">
        <v>55</v>
      </c>
      <c r="H183" s="30">
        <v>12</v>
      </c>
      <c r="L183" s="8"/>
      <c r="M183" s="8"/>
    </row>
    <row r="184" spans="2:13" ht="16.5" x14ac:dyDescent="0.3">
      <c r="B184" s="28">
        <v>45976</v>
      </c>
      <c r="C184" s="29" t="str">
        <f>+TEXT(Budget[[#This Row],[Date]],"[$-409]mmmm")</f>
        <v>November</v>
      </c>
      <c r="D184" s="29">
        <f>+YEAR(Budget[[#This Row],[Date]])</f>
        <v>2025</v>
      </c>
      <c r="E184" s="7" t="s">
        <v>3</v>
      </c>
      <c r="F184" s="7" t="s">
        <v>17</v>
      </c>
      <c r="G184" s="7" t="s">
        <v>55</v>
      </c>
      <c r="H184" s="30">
        <v>30</v>
      </c>
      <c r="L184" s="8"/>
      <c r="M184" s="8"/>
    </row>
    <row r="185" spans="2:13" ht="16.5" x14ac:dyDescent="0.3">
      <c r="B185" s="28">
        <v>45976</v>
      </c>
      <c r="C185" s="29" t="str">
        <f>+TEXT(Budget[[#This Row],[Date]],"[$-409]mmmm")</f>
        <v>November</v>
      </c>
      <c r="D185" s="29">
        <f>+YEAR(Budget[[#This Row],[Date]])</f>
        <v>2025</v>
      </c>
      <c r="E185" s="7" t="s">
        <v>2</v>
      </c>
      <c r="F185" s="7" t="s">
        <v>2</v>
      </c>
      <c r="G185" s="7" t="s">
        <v>55</v>
      </c>
      <c r="H185" s="30">
        <v>200</v>
      </c>
      <c r="L185" s="8"/>
      <c r="M185" s="8"/>
    </row>
    <row r="186" spans="2:13" ht="16.5" x14ac:dyDescent="0.3">
      <c r="B186" s="28">
        <v>45976</v>
      </c>
      <c r="C186" s="29" t="str">
        <f>+TEXT(Budget[[#This Row],[Date]],"[$-409]mmmm")</f>
        <v>November</v>
      </c>
      <c r="D186" s="29">
        <f>+YEAR(Budget[[#This Row],[Date]])</f>
        <v>2025</v>
      </c>
      <c r="E186" s="7" t="s">
        <v>2</v>
      </c>
      <c r="F186" s="7" t="s">
        <v>21</v>
      </c>
      <c r="G186" s="7" t="s">
        <v>55</v>
      </c>
      <c r="H186" s="30">
        <v>100</v>
      </c>
      <c r="L186" s="8"/>
      <c r="M186" s="8"/>
    </row>
    <row r="187" spans="2:13" ht="16.5" x14ac:dyDescent="0.3">
      <c r="B187" s="28">
        <v>45976</v>
      </c>
      <c r="C187" s="29" t="str">
        <f>+TEXT(Budget[[#This Row],[Date]],"[$-409]mmmm")</f>
        <v>November</v>
      </c>
      <c r="D187" s="29">
        <f>+YEAR(Budget[[#This Row],[Date]])</f>
        <v>2025</v>
      </c>
      <c r="E187" s="7" t="s">
        <v>2</v>
      </c>
      <c r="F187" s="7" t="s">
        <v>22</v>
      </c>
      <c r="G187" s="7" t="s">
        <v>55</v>
      </c>
      <c r="H187" s="30">
        <v>200</v>
      </c>
      <c r="L187" s="8"/>
      <c r="M187" s="8"/>
    </row>
    <row r="188" spans="2:13" ht="16.5" x14ac:dyDescent="0.3">
      <c r="B188" s="28">
        <v>46006</v>
      </c>
      <c r="C188" s="29" t="str">
        <f>+TEXT(Budget[[#This Row],[Date]],"[$-409]mmmm")</f>
        <v>December</v>
      </c>
      <c r="D188" s="29">
        <f>+YEAR(Budget[[#This Row],[Date]])</f>
        <v>2025</v>
      </c>
      <c r="E188" s="7" t="s">
        <v>4</v>
      </c>
      <c r="F188" s="7" t="s">
        <v>5</v>
      </c>
      <c r="G188" s="7" t="s">
        <v>55</v>
      </c>
      <c r="H188" s="30">
        <v>2500</v>
      </c>
      <c r="L188" s="8"/>
      <c r="M188" s="8"/>
    </row>
    <row r="189" spans="2:13" ht="16.5" x14ac:dyDescent="0.3">
      <c r="B189" s="28">
        <v>46006</v>
      </c>
      <c r="C189" s="29" t="str">
        <f>+TEXT(Budget[[#This Row],[Date]],"[$-409]mmmm")</f>
        <v>December</v>
      </c>
      <c r="D189" s="29">
        <f>+YEAR(Budget[[#This Row],[Date]])</f>
        <v>2025</v>
      </c>
      <c r="E189" s="7" t="s">
        <v>4</v>
      </c>
      <c r="F189" s="7" t="s">
        <v>20</v>
      </c>
      <c r="G189" s="7" t="s">
        <v>55</v>
      </c>
      <c r="H189" s="30">
        <v>200</v>
      </c>
      <c r="L189" s="8"/>
      <c r="M189" s="8"/>
    </row>
    <row r="190" spans="2:13" ht="16.5" x14ac:dyDescent="0.3">
      <c r="B190" s="28">
        <v>46006</v>
      </c>
      <c r="C190" s="29" t="str">
        <f>+TEXT(Budget[[#This Row],[Date]],"[$-409]mmmm")</f>
        <v>December</v>
      </c>
      <c r="D190" s="29">
        <f>+YEAR(Budget[[#This Row],[Date]])</f>
        <v>2025</v>
      </c>
      <c r="E190" s="7" t="s">
        <v>4</v>
      </c>
      <c r="F190" s="7" t="s">
        <v>7</v>
      </c>
      <c r="G190" s="7" t="s">
        <v>55</v>
      </c>
      <c r="H190" s="30">
        <v>50</v>
      </c>
      <c r="L190" s="8"/>
      <c r="M190" s="8"/>
    </row>
    <row r="191" spans="2:13" ht="16.5" x14ac:dyDescent="0.3">
      <c r="B191" s="28">
        <v>46006</v>
      </c>
      <c r="C191" s="29" t="str">
        <f>+TEXT(Budget[[#This Row],[Date]],"[$-409]mmmm")</f>
        <v>December</v>
      </c>
      <c r="D191" s="29">
        <f>+YEAR(Budget[[#This Row],[Date]])</f>
        <v>2025</v>
      </c>
      <c r="E191" s="7" t="s">
        <v>4</v>
      </c>
      <c r="F191" s="7" t="s">
        <v>6</v>
      </c>
      <c r="G191" s="7" t="s">
        <v>55</v>
      </c>
      <c r="H191" s="30">
        <v>0</v>
      </c>
      <c r="L191" s="8"/>
      <c r="M191" s="8"/>
    </row>
    <row r="192" spans="2:13" ht="16.5" x14ac:dyDescent="0.3">
      <c r="B192" s="28">
        <v>46006</v>
      </c>
      <c r="C192" s="29" t="str">
        <f>+TEXT(Budget[[#This Row],[Date]],"[$-409]mmmm")</f>
        <v>December</v>
      </c>
      <c r="D192" s="29">
        <f>+YEAR(Budget[[#This Row],[Date]])</f>
        <v>2025</v>
      </c>
      <c r="E192" s="7" t="s">
        <v>3</v>
      </c>
      <c r="F192" s="7" t="s">
        <v>13</v>
      </c>
      <c r="G192" s="7" t="s">
        <v>55</v>
      </c>
      <c r="H192" s="30">
        <v>850</v>
      </c>
      <c r="L192" s="8"/>
      <c r="M192" s="8"/>
    </row>
    <row r="193" spans="2:15" ht="16.5" x14ac:dyDescent="0.3">
      <c r="B193" s="28">
        <v>46006</v>
      </c>
      <c r="C193" s="29" t="str">
        <f>+TEXT(Budget[[#This Row],[Date]],"[$-409]mmmm")</f>
        <v>December</v>
      </c>
      <c r="D193" s="29">
        <f>+YEAR(Budget[[#This Row],[Date]])</f>
        <v>2025</v>
      </c>
      <c r="E193" s="7" t="s">
        <v>3</v>
      </c>
      <c r="F193" s="7" t="s">
        <v>11</v>
      </c>
      <c r="G193" s="7" t="s">
        <v>55</v>
      </c>
      <c r="H193" s="30">
        <v>600</v>
      </c>
      <c r="L193" s="8"/>
      <c r="M193" s="8"/>
    </row>
    <row r="194" spans="2:15" ht="16.5" x14ac:dyDescent="0.3">
      <c r="B194" s="28">
        <v>46006</v>
      </c>
      <c r="C194" s="29" t="str">
        <f>+TEXT(Budget[[#This Row],[Date]],"[$-409]mmmm")</f>
        <v>December</v>
      </c>
      <c r="D194" s="29">
        <f>+YEAR(Budget[[#This Row],[Date]])</f>
        <v>2025</v>
      </c>
      <c r="E194" s="7" t="s">
        <v>3</v>
      </c>
      <c r="F194" s="7" t="s">
        <v>14</v>
      </c>
      <c r="G194" s="7" t="s">
        <v>55</v>
      </c>
      <c r="H194" s="30">
        <v>80</v>
      </c>
      <c r="L194" s="8"/>
      <c r="M194" s="8"/>
    </row>
    <row r="195" spans="2:15" ht="16.5" x14ac:dyDescent="0.3">
      <c r="B195" s="28">
        <v>46006</v>
      </c>
      <c r="C195" s="29" t="str">
        <f>+TEXT(Budget[[#This Row],[Date]],"[$-409]mmmm")</f>
        <v>December</v>
      </c>
      <c r="D195" s="29">
        <f>+YEAR(Budget[[#This Row],[Date]])</f>
        <v>2025</v>
      </c>
      <c r="E195" s="7" t="s">
        <v>3</v>
      </c>
      <c r="F195" s="7" t="s">
        <v>12</v>
      </c>
      <c r="G195" s="7" t="s">
        <v>55</v>
      </c>
      <c r="H195" s="30">
        <v>50</v>
      </c>
      <c r="L195" s="8"/>
      <c r="M195" s="8"/>
    </row>
    <row r="196" spans="2:15" ht="16.5" x14ac:dyDescent="0.3">
      <c r="B196" s="28">
        <v>46006</v>
      </c>
      <c r="C196" s="29" t="str">
        <f>+TEXT(Budget[[#This Row],[Date]],"[$-409]mmmm")</f>
        <v>December</v>
      </c>
      <c r="D196" s="29">
        <f>+YEAR(Budget[[#This Row],[Date]])</f>
        <v>2025</v>
      </c>
      <c r="E196" s="7" t="s">
        <v>3</v>
      </c>
      <c r="F196" s="7" t="s">
        <v>15</v>
      </c>
      <c r="G196" s="7" t="s">
        <v>55</v>
      </c>
      <c r="H196" s="30">
        <v>50</v>
      </c>
      <c r="L196" s="8"/>
      <c r="M196" s="8"/>
    </row>
    <row r="197" spans="2:15" ht="16.5" x14ac:dyDescent="0.3">
      <c r="B197" s="28">
        <v>46006</v>
      </c>
      <c r="C197" s="29" t="str">
        <f>+TEXT(Budget[[#This Row],[Date]],"[$-409]mmmm")</f>
        <v>December</v>
      </c>
      <c r="D197" s="29">
        <f>+YEAR(Budget[[#This Row],[Date]])</f>
        <v>2025</v>
      </c>
      <c r="E197" s="7" t="s">
        <v>3</v>
      </c>
      <c r="F197" s="7" t="s">
        <v>16</v>
      </c>
      <c r="G197" s="7" t="s">
        <v>55</v>
      </c>
      <c r="H197" s="30">
        <v>20</v>
      </c>
      <c r="L197" s="8"/>
      <c r="M197" s="8"/>
    </row>
    <row r="198" spans="2:15" ht="16.5" x14ac:dyDescent="0.3">
      <c r="B198" s="28">
        <v>46006</v>
      </c>
      <c r="C198" s="29" t="str">
        <f>+TEXT(Budget[[#This Row],[Date]],"[$-409]mmmm")</f>
        <v>December</v>
      </c>
      <c r="D198" s="29">
        <f>+YEAR(Budget[[#This Row],[Date]])</f>
        <v>2025</v>
      </c>
      <c r="E198" s="7" t="s">
        <v>3</v>
      </c>
      <c r="F198" s="7" t="s">
        <v>18</v>
      </c>
      <c r="G198" s="7" t="s">
        <v>55</v>
      </c>
      <c r="H198" s="30">
        <v>200</v>
      </c>
      <c r="L198" s="8"/>
      <c r="M198" s="8"/>
    </row>
    <row r="199" spans="2:15" ht="16.5" x14ac:dyDescent="0.3">
      <c r="B199" s="28">
        <v>46006</v>
      </c>
      <c r="C199" s="29" t="str">
        <f>+TEXT(Budget[[#This Row],[Date]],"[$-409]mmmm")</f>
        <v>December</v>
      </c>
      <c r="D199" s="29">
        <f>+YEAR(Budget[[#This Row],[Date]])</f>
        <v>2025</v>
      </c>
      <c r="E199" s="7" t="s">
        <v>3</v>
      </c>
      <c r="F199" s="7" t="s">
        <v>19</v>
      </c>
      <c r="G199" s="7" t="s">
        <v>55</v>
      </c>
      <c r="H199" s="30">
        <v>12</v>
      </c>
      <c r="L199" s="8"/>
      <c r="M199" s="8"/>
    </row>
    <row r="200" spans="2:15" ht="16.5" x14ac:dyDescent="0.3">
      <c r="B200" s="28">
        <v>46006</v>
      </c>
      <c r="C200" s="29" t="str">
        <f>+TEXT(Budget[[#This Row],[Date]],"[$-409]mmmm")</f>
        <v>December</v>
      </c>
      <c r="D200" s="29">
        <f>+YEAR(Budget[[#This Row],[Date]])</f>
        <v>2025</v>
      </c>
      <c r="E200" s="7" t="s">
        <v>3</v>
      </c>
      <c r="F200" s="7" t="s">
        <v>17</v>
      </c>
      <c r="G200" s="7" t="s">
        <v>55</v>
      </c>
      <c r="H200" s="30">
        <v>30</v>
      </c>
      <c r="L200" s="8"/>
      <c r="M200" s="8"/>
    </row>
    <row r="201" spans="2:15" ht="16.5" x14ac:dyDescent="0.3">
      <c r="B201" s="28">
        <v>46006</v>
      </c>
      <c r="C201" s="29" t="str">
        <f>+TEXT(Budget[[#This Row],[Date]],"[$-409]mmmm")</f>
        <v>December</v>
      </c>
      <c r="D201" s="29">
        <f>+YEAR(Budget[[#This Row],[Date]])</f>
        <v>2025</v>
      </c>
      <c r="E201" s="7" t="s">
        <v>2</v>
      </c>
      <c r="F201" s="7" t="s">
        <v>2</v>
      </c>
      <c r="G201" s="7" t="s">
        <v>55</v>
      </c>
      <c r="H201" s="30">
        <v>200</v>
      </c>
      <c r="K201" s="26"/>
      <c r="L201" s="24"/>
      <c r="M201" s="8"/>
    </row>
    <row r="202" spans="2:15" ht="16.5" x14ac:dyDescent="0.3">
      <c r="B202" s="28">
        <v>46006</v>
      </c>
      <c r="C202" s="29" t="str">
        <f>+TEXT(Budget[[#This Row],[Date]],"[$-409]mmmm")</f>
        <v>December</v>
      </c>
      <c r="D202" s="29">
        <f>+YEAR(Budget[[#This Row],[Date]])</f>
        <v>2025</v>
      </c>
      <c r="E202" s="7" t="s">
        <v>2</v>
      </c>
      <c r="F202" s="7" t="s">
        <v>21</v>
      </c>
      <c r="G202" s="7" t="s">
        <v>55</v>
      </c>
      <c r="H202" s="30">
        <v>100</v>
      </c>
      <c r="L202" s="24"/>
      <c r="M202" s="8"/>
    </row>
    <row r="203" spans="2:15" ht="16.5" x14ac:dyDescent="0.3">
      <c r="B203" s="28">
        <v>46006</v>
      </c>
      <c r="C203" s="29" t="str">
        <f>+TEXT(Budget[[#This Row],[Date]],"[$-409]mmmm")</f>
        <v>December</v>
      </c>
      <c r="D203" s="29">
        <f>+YEAR(Budget[[#This Row],[Date]])</f>
        <v>2025</v>
      </c>
      <c r="E203" s="7" t="s">
        <v>2</v>
      </c>
      <c r="F203" s="7" t="s">
        <v>22</v>
      </c>
      <c r="G203" s="7" t="s">
        <v>55</v>
      </c>
      <c r="H203" s="30">
        <v>200</v>
      </c>
      <c r="L203" s="8"/>
      <c r="M203" s="8"/>
    </row>
    <row r="204" spans="2:15" ht="16.5" x14ac:dyDescent="0.3">
      <c r="L204" s="8"/>
      <c r="M204" s="8"/>
      <c r="O204" s="8"/>
    </row>
    <row r="205" spans="2:15" ht="16.5" x14ac:dyDescent="0.3">
      <c r="L205" s="8"/>
      <c r="M205" s="8"/>
    </row>
    <row r="206" spans="2:15" ht="16.5" x14ac:dyDescent="0.3">
      <c r="L206" s="8"/>
      <c r="M206" s="8"/>
    </row>
    <row r="207" spans="2:15" ht="16.5" x14ac:dyDescent="0.3">
      <c r="L207" s="8"/>
      <c r="M207" s="8"/>
    </row>
    <row r="208" spans="2:15" ht="16.5" x14ac:dyDescent="0.3">
      <c r="L208" s="8"/>
      <c r="M208" s="8"/>
    </row>
    <row r="209" spans="12:13" ht="16.5" x14ac:dyDescent="0.3">
      <c r="L209" s="8"/>
      <c r="M209" s="8"/>
    </row>
    <row r="210" spans="12:13" ht="16.5" x14ac:dyDescent="0.3">
      <c r="L210" s="8"/>
      <c r="M210" s="8"/>
    </row>
    <row r="211" spans="12:13" ht="16.5" x14ac:dyDescent="0.3">
      <c r="L211" s="8"/>
      <c r="M211" s="8"/>
    </row>
    <row r="212" spans="12:13" ht="16.5" x14ac:dyDescent="0.3">
      <c r="L212" s="8"/>
      <c r="M212" s="8"/>
    </row>
    <row r="213" spans="12:13" ht="16.5" x14ac:dyDescent="0.3">
      <c r="L213" s="8"/>
      <c r="M213" s="8"/>
    </row>
    <row r="214" spans="12:13" ht="16.5" x14ac:dyDescent="0.3">
      <c r="L214" s="8"/>
      <c r="M214" s="8"/>
    </row>
    <row r="215" spans="12:13" ht="16.5" x14ac:dyDescent="0.3">
      <c r="L215" s="8"/>
      <c r="M215" s="8"/>
    </row>
    <row r="216" spans="12:13" ht="16.5" x14ac:dyDescent="0.3">
      <c r="L216" s="8"/>
      <c r="M216" s="8"/>
    </row>
    <row r="217" spans="12:13" ht="16.5" x14ac:dyDescent="0.3">
      <c r="L217" s="8"/>
      <c r="M217" s="8"/>
    </row>
    <row r="218" spans="12:13" ht="16.5" x14ac:dyDescent="0.3">
      <c r="L218" s="8"/>
      <c r="M218" s="8"/>
    </row>
    <row r="219" spans="12:13" ht="16.5" x14ac:dyDescent="0.3">
      <c r="L219" s="8"/>
      <c r="M219" s="8"/>
    </row>
    <row r="220" spans="12:13" ht="16.5" x14ac:dyDescent="0.3">
      <c r="L220" s="8"/>
      <c r="M220" s="8"/>
    </row>
    <row r="221" spans="12:13" ht="16.5" x14ac:dyDescent="0.3">
      <c r="L221" s="8"/>
      <c r="M221" s="8"/>
    </row>
    <row r="222" spans="12:13" ht="16.5" x14ac:dyDescent="0.3">
      <c r="L222" s="8"/>
      <c r="M222" s="8"/>
    </row>
    <row r="223" spans="12:13" ht="16.5" x14ac:dyDescent="0.3">
      <c r="L223" s="8"/>
      <c r="M223" s="8"/>
    </row>
    <row r="224" spans="12:13" ht="16.5" x14ac:dyDescent="0.3">
      <c r="L224" s="8"/>
      <c r="M224" s="8"/>
    </row>
    <row r="225" spans="12:13" ht="16.5" x14ac:dyDescent="0.3">
      <c r="L225" s="8"/>
      <c r="M225" s="8"/>
    </row>
    <row r="226" spans="12:13" ht="16.5" x14ac:dyDescent="0.3">
      <c r="L226" s="8"/>
      <c r="M226" s="8"/>
    </row>
    <row r="227" spans="12:13" ht="16.5" x14ac:dyDescent="0.3">
      <c r="L227" s="8"/>
      <c r="M227" s="8"/>
    </row>
    <row r="228" spans="12:13" ht="16.5" x14ac:dyDescent="0.3">
      <c r="L228" s="8"/>
      <c r="M228" s="8"/>
    </row>
    <row r="229" spans="12:13" ht="16.5" x14ac:dyDescent="0.3">
      <c r="L229" s="8"/>
      <c r="M229" s="8"/>
    </row>
    <row r="230" spans="12:13" ht="16.5" x14ac:dyDescent="0.3">
      <c r="L230" s="8"/>
      <c r="M230" s="8"/>
    </row>
    <row r="231" spans="12:13" ht="16.5" x14ac:dyDescent="0.3">
      <c r="L231" s="8"/>
      <c r="M231" s="8"/>
    </row>
    <row r="232" spans="12:13" ht="16.5" x14ac:dyDescent="0.3">
      <c r="L232" s="8"/>
      <c r="M232" s="8"/>
    </row>
    <row r="233" spans="12:13" ht="16.5" x14ac:dyDescent="0.3">
      <c r="L233" s="8"/>
      <c r="M233" s="8"/>
    </row>
    <row r="234" spans="12:13" ht="16.5" x14ac:dyDescent="0.3">
      <c r="L234" s="8"/>
      <c r="M234" s="8"/>
    </row>
    <row r="235" spans="12:13" ht="16.5" x14ac:dyDescent="0.3">
      <c r="L235" s="8"/>
      <c r="M235" s="8"/>
    </row>
    <row r="236" spans="12:13" ht="16.5" x14ac:dyDescent="0.3">
      <c r="L236" s="8"/>
      <c r="M236" s="8"/>
    </row>
    <row r="237" spans="12:13" ht="16.5" x14ac:dyDescent="0.3">
      <c r="L237" s="8"/>
      <c r="M237" s="8"/>
    </row>
    <row r="238" spans="12:13" ht="16.5" x14ac:dyDescent="0.3">
      <c r="L238" s="8"/>
      <c r="M238" s="8"/>
    </row>
    <row r="239" spans="12:13" ht="16.5" x14ac:dyDescent="0.3">
      <c r="L239" s="8"/>
      <c r="M239" s="8"/>
    </row>
    <row r="240" spans="12:13" ht="16.5" x14ac:dyDescent="0.3">
      <c r="L240" s="8"/>
      <c r="M240" s="8"/>
    </row>
    <row r="241" spans="12:13" ht="16.5" x14ac:dyDescent="0.3">
      <c r="L241" s="8"/>
      <c r="M241" s="8"/>
    </row>
    <row r="242" spans="12:13" ht="16.5" x14ac:dyDescent="0.3">
      <c r="L242" s="8"/>
      <c r="M242" s="8"/>
    </row>
    <row r="243" spans="12:13" ht="16.5" x14ac:dyDescent="0.3">
      <c r="L243" s="8"/>
      <c r="M243" s="8"/>
    </row>
    <row r="244" spans="12:13" ht="16.5" x14ac:dyDescent="0.3">
      <c r="L244" s="8"/>
      <c r="M244" s="8"/>
    </row>
    <row r="245" spans="12:13" ht="16.5" x14ac:dyDescent="0.3">
      <c r="L245" s="8"/>
      <c r="M245" s="8"/>
    </row>
    <row r="246" spans="12:13" ht="16.5" x14ac:dyDescent="0.3">
      <c r="L246" s="8"/>
      <c r="M246" s="8"/>
    </row>
    <row r="247" spans="12:13" ht="16.5" x14ac:dyDescent="0.3">
      <c r="L247" s="8"/>
      <c r="M247" s="8"/>
    </row>
    <row r="248" spans="12:13" ht="16.5" x14ac:dyDescent="0.3">
      <c r="L248" s="8"/>
      <c r="M248" s="8"/>
    </row>
    <row r="249" spans="12:13" ht="16.5" x14ac:dyDescent="0.3">
      <c r="L249" s="8"/>
      <c r="M249" s="8"/>
    </row>
    <row r="250" spans="12:13" ht="16.5" x14ac:dyDescent="0.3">
      <c r="L250" s="8"/>
      <c r="M250" s="8"/>
    </row>
    <row r="251" spans="12:13" ht="16.5" x14ac:dyDescent="0.3">
      <c r="L251" s="8"/>
      <c r="M251" s="8"/>
    </row>
    <row r="252" spans="12:13" ht="16.5" x14ac:dyDescent="0.3">
      <c r="L252" s="8"/>
      <c r="M252" s="8"/>
    </row>
    <row r="253" spans="12:13" ht="16.5" x14ac:dyDescent="0.3">
      <c r="L253" s="8"/>
      <c r="M253" s="8"/>
    </row>
    <row r="254" spans="12:13" ht="16.5" x14ac:dyDescent="0.3">
      <c r="L254" s="8"/>
      <c r="M254" s="8"/>
    </row>
    <row r="255" spans="12:13" ht="16.5" x14ac:dyDescent="0.3">
      <c r="L255" s="8"/>
      <c r="M255" s="8"/>
    </row>
    <row r="256" spans="12:13" ht="16.5" x14ac:dyDescent="0.3">
      <c r="L256" s="8"/>
      <c r="M256" s="8"/>
    </row>
    <row r="257" spans="12:13" ht="16.5" x14ac:dyDescent="0.3">
      <c r="L257" s="8"/>
      <c r="M257" s="8"/>
    </row>
    <row r="258" spans="12:13" ht="16.5" x14ac:dyDescent="0.3">
      <c r="L258" s="8"/>
      <c r="M258" s="8"/>
    </row>
    <row r="259" spans="12:13" ht="16.5" x14ac:dyDescent="0.3">
      <c r="L259" s="8"/>
      <c r="M259" s="8"/>
    </row>
    <row r="260" spans="12:13" ht="16.5" x14ac:dyDescent="0.3">
      <c r="L260" s="8"/>
      <c r="M260" s="8"/>
    </row>
    <row r="261" spans="12:13" ht="16.5" x14ac:dyDescent="0.3">
      <c r="L261" s="8"/>
      <c r="M261" s="8"/>
    </row>
    <row r="262" spans="12:13" ht="16.5" x14ac:dyDescent="0.3">
      <c r="L262" s="8"/>
      <c r="M262" s="8"/>
    </row>
    <row r="263" spans="12:13" ht="16.5" x14ac:dyDescent="0.3">
      <c r="L263" s="8"/>
      <c r="M263" s="8"/>
    </row>
    <row r="264" spans="12:13" ht="16.5" x14ac:dyDescent="0.3">
      <c r="L264" s="8"/>
      <c r="M264" s="8"/>
    </row>
    <row r="265" spans="12:13" ht="16.5" x14ac:dyDescent="0.3">
      <c r="L265" s="8"/>
      <c r="M265" s="8"/>
    </row>
    <row r="266" spans="12:13" ht="16.5" x14ac:dyDescent="0.3">
      <c r="L266" s="8"/>
      <c r="M266" s="8"/>
    </row>
    <row r="267" spans="12:13" ht="16.5" x14ac:dyDescent="0.3">
      <c r="L267" s="8"/>
      <c r="M267" s="8"/>
    </row>
    <row r="268" spans="12:13" ht="16.5" x14ac:dyDescent="0.3">
      <c r="L268" s="8"/>
      <c r="M268" s="8"/>
    </row>
    <row r="269" spans="12:13" ht="16.5" x14ac:dyDescent="0.3">
      <c r="L269" s="8"/>
      <c r="M269" s="8"/>
    </row>
    <row r="270" spans="12:13" ht="16.5" x14ac:dyDescent="0.3">
      <c r="L270" s="8"/>
      <c r="M270" s="8"/>
    </row>
    <row r="271" spans="12:13" ht="16.5" x14ac:dyDescent="0.3">
      <c r="L271" s="8"/>
      <c r="M271" s="8"/>
    </row>
    <row r="272" spans="12:13" ht="16.5" x14ac:dyDescent="0.3">
      <c r="L272" s="8"/>
      <c r="M272" s="8"/>
    </row>
    <row r="273" spans="12:13" ht="16.5" x14ac:dyDescent="0.3">
      <c r="L273" s="8"/>
      <c r="M273" s="8"/>
    </row>
    <row r="274" spans="12:13" ht="16.5" x14ac:dyDescent="0.3">
      <c r="L274" s="8"/>
      <c r="M274" s="8"/>
    </row>
    <row r="275" spans="12:13" ht="16.5" x14ac:dyDescent="0.3">
      <c r="L275" s="8"/>
      <c r="M275" s="8"/>
    </row>
    <row r="276" spans="12:13" ht="16.5" x14ac:dyDescent="0.3">
      <c r="L276" s="8"/>
      <c r="M276" s="8"/>
    </row>
    <row r="277" spans="12:13" ht="16.5" x14ac:dyDescent="0.3">
      <c r="L277" s="8"/>
      <c r="M277" s="8"/>
    </row>
    <row r="278" spans="12:13" ht="16.5" x14ac:dyDescent="0.3">
      <c r="L278" s="8"/>
      <c r="M278" s="8"/>
    </row>
    <row r="279" spans="12:13" ht="16.5" x14ac:dyDescent="0.3">
      <c r="L279" s="8"/>
      <c r="M279" s="8"/>
    </row>
    <row r="280" spans="12:13" ht="16.5" x14ac:dyDescent="0.3">
      <c r="L280" s="8"/>
      <c r="M280" s="8"/>
    </row>
    <row r="281" spans="12:13" ht="16.5" x14ac:dyDescent="0.3">
      <c r="L281" s="8"/>
      <c r="M281" s="8"/>
    </row>
    <row r="282" spans="12:13" ht="16.5" x14ac:dyDescent="0.3">
      <c r="L282" s="8"/>
      <c r="M282" s="8"/>
    </row>
    <row r="283" spans="12:13" ht="16.5" x14ac:dyDescent="0.3">
      <c r="L283" s="8"/>
      <c r="M283" s="8"/>
    </row>
    <row r="284" spans="12:13" ht="16.5" x14ac:dyDescent="0.3">
      <c r="L284" s="8"/>
      <c r="M284" s="8"/>
    </row>
    <row r="285" spans="12:13" ht="16.5" x14ac:dyDescent="0.3">
      <c r="L285" s="8"/>
      <c r="M285" s="8"/>
    </row>
    <row r="286" spans="12:13" ht="16.5" x14ac:dyDescent="0.3">
      <c r="L286" s="8"/>
      <c r="M286" s="8"/>
    </row>
    <row r="287" spans="12:13" ht="16.5" x14ac:dyDescent="0.3">
      <c r="L287" s="8"/>
      <c r="M287" s="8"/>
    </row>
    <row r="288" spans="12:13" ht="16.5" x14ac:dyDescent="0.3">
      <c r="L288" s="8"/>
      <c r="M288" s="8"/>
    </row>
    <row r="289" spans="12:13" ht="16.5" x14ac:dyDescent="0.3">
      <c r="L289" s="8"/>
      <c r="M289" s="8"/>
    </row>
    <row r="290" spans="12:13" ht="16.5" x14ac:dyDescent="0.3">
      <c r="L290" s="8"/>
      <c r="M290" s="8"/>
    </row>
    <row r="291" spans="12:13" ht="16.5" x14ac:dyDescent="0.3">
      <c r="L291" s="8"/>
      <c r="M291" s="8"/>
    </row>
    <row r="292" spans="12:13" ht="16.5" x14ac:dyDescent="0.3">
      <c r="L292" s="8"/>
      <c r="M292" s="8"/>
    </row>
    <row r="293" spans="12:13" ht="16.5" x14ac:dyDescent="0.3">
      <c r="L293" s="8"/>
      <c r="M293" s="8"/>
    </row>
    <row r="294" spans="12:13" ht="16.5" x14ac:dyDescent="0.3">
      <c r="L294" s="8"/>
      <c r="M294" s="8"/>
    </row>
    <row r="295" spans="12:13" ht="16.5" x14ac:dyDescent="0.3">
      <c r="L295" s="8"/>
      <c r="M295" s="8"/>
    </row>
    <row r="296" spans="12:13" ht="16.5" x14ac:dyDescent="0.3">
      <c r="L296" s="8"/>
      <c r="M296" s="8"/>
    </row>
    <row r="297" spans="12:13" ht="16.5" x14ac:dyDescent="0.3">
      <c r="L297" s="8"/>
      <c r="M297" s="8"/>
    </row>
    <row r="298" spans="12:13" ht="16.5" x14ac:dyDescent="0.3">
      <c r="L298" s="8"/>
      <c r="M298" s="8"/>
    </row>
    <row r="299" spans="12:13" ht="16.5" x14ac:dyDescent="0.3">
      <c r="L299" s="8"/>
      <c r="M299" s="8"/>
    </row>
    <row r="300" spans="12:13" ht="16.5" x14ac:dyDescent="0.3">
      <c r="L300" s="8"/>
      <c r="M300" s="8"/>
    </row>
    <row r="301" spans="12:13" ht="16.5" x14ac:dyDescent="0.3">
      <c r="L301" s="8"/>
      <c r="M301" s="8"/>
    </row>
    <row r="302" spans="12:13" ht="16.5" x14ac:dyDescent="0.3">
      <c r="L302" s="8"/>
      <c r="M302" s="8"/>
    </row>
    <row r="303" spans="12:13" ht="16.5" x14ac:dyDescent="0.3">
      <c r="L303" s="8"/>
      <c r="M303" s="8"/>
    </row>
    <row r="304" spans="12:13" ht="16.5" x14ac:dyDescent="0.3">
      <c r="L304" s="8"/>
      <c r="M304" s="8"/>
    </row>
    <row r="305" spans="12:13" ht="16.5" x14ac:dyDescent="0.3">
      <c r="L305" s="8"/>
      <c r="M305" s="8"/>
    </row>
    <row r="306" spans="12:13" ht="16.5" x14ac:dyDescent="0.3">
      <c r="L306" s="8"/>
      <c r="M306" s="8"/>
    </row>
    <row r="307" spans="12:13" ht="16.5" x14ac:dyDescent="0.3">
      <c r="L307" s="8"/>
      <c r="M307" s="8"/>
    </row>
    <row r="308" spans="12:13" ht="16.5" x14ac:dyDescent="0.3">
      <c r="L308" s="8"/>
      <c r="M308" s="8"/>
    </row>
    <row r="309" spans="12:13" ht="16.5" x14ac:dyDescent="0.3">
      <c r="L309" s="8"/>
      <c r="M309" s="8"/>
    </row>
    <row r="310" spans="12:13" ht="16.5" x14ac:dyDescent="0.3">
      <c r="L310" s="8"/>
      <c r="M310" s="8"/>
    </row>
    <row r="311" spans="12:13" ht="16.5" x14ac:dyDescent="0.3">
      <c r="L311" s="8"/>
      <c r="M311" s="8"/>
    </row>
    <row r="312" spans="12:13" ht="16.5" x14ac:dyDescent="0.3">
      <c r="L312" s="8"/>
      <c r="M312" s="8"/>
    </row>
    <row r="313" spans="12:13" ht="16.5" x14ac:dyDescent="0.3">
      <c r="L313" s="8"/>
      <c r="M313" s="8"/>
    </row>
    <row r="314" spans="12:13" ht="16.5" x14ac:dyDescent="0.3">
      <c r="L314" s="8"/>
      <c r="M314" s="8"/>
    </row>
    <row r="315" spans="12:13" ht="16.5" x14ac:dyDescent="0.3">
      <c r="L315" s="8"/>
      <c r="M315" s="8"/>
    </row>
    <row r="316" spans="12:13" ht="16.5" x14ac:dyDescent="0.3">
      <c r="L316" s="8"/>
      <c r="M316" s="8"/>
    </row>
    <row r="317" spans="12:13" ht="16.5" x14ac:dyDescent="0.3">
      <c r="L317" s="8"/>
      <c r="M317" s="8"/>
    </row>
    <row r="318" spans="12:13" ht="16.5" x14ac:dyDescent="0.3">
      <c r="L318" s="8"/>
      <c r="M318" s="8"/>
    </row>
    <row r="319" spans="12:13" ht="16.5" x14ac:dyDescent="0.3">
      <c r="L319" s="8"/>
      <c r="M319" s="8"/>
    </row>
    <row r="320" spans="12:13" ht="16.5" x14ac:dyDescent="0.3">
      <c r="L320" s="8"/>
      <c r="M320" s="8"/>
    </row>
    <row r="321" spans="12:13" ht="16.5" x14ac:dyDescent="0.3">
      <c r="L321" s="8"/>
      <c r="M321" s="8"/>
    </row>
    <row r="322" spans="12:13" ht="16.5" x14ac:dyDescent="0.3">
      <c r="L322" s="8"/>
      <c r="M322" s="8"/>
    </row>
    <row r="323" spans="12:13" ht="16.5" x14ac:dyDescent="0.3">
      <c r="L323" s="8"/>
      <c r="M323" s="8"/>
    </row>
    <row r="324" spans="12:13" ht="16.5" x14ac:dyDescent="0.3">
      <c r="L324" s="8"/>
      <c r="M324" s="8"/>
    </row>
    <row r="325" spans="12:13" ht="16.5" x14ac:dyDescent="0.3">
      <c r="L325" s="8"/>
      <c r="M325" s="8"/>
    </row>
    <row r="326" spans="12:13" ht="16.5" x14ac:dyDescent="0.3">
      <c r="L326" s="8"/>
      <c r="M326" s="8"/>
    </row>
    <row r="327" spans="12:13" ht="16.5" x14ac:dyDescent="0.3">
      <c r="L327" s="8"/>
      <c r="M327" s="8"/>
    </row>
    <row r="328" spans="12:13" ht="16.5" x14ac:dyDescent="0.3">
      <c r="L328" s="8"/>
      <c r="M328" s="8"/>
    </row>
    <row r="329" spans="12:13" ht="16.5" x14ac:dyDescent="0.3">
      <c r="L329" s="8"/>
      <c r="M329" s="8"/>
    </row>
    <row r="330" spans="12:13" ht="16.5" x14ac:dyDescent="0.3">
      <c r="L330" s="8"/>
      <c r="M330" s="8"/>
    </row>
    <row r="331" spans="12:13" ht="16.5" x14ac:dyDescent="0.3">
      <c r="L331" s="8"/>
      <c r="M331" s="8"/>
    </row>
    <row r="332" spans="12:13" ht="16.5" x14ac:dyDescent="0.3">
      <c r="L332" s="8"/>
      <c r="M332" s="8"/>
    </row>
    <row r="333" spans="12:13" ht="16.5" x14ac:dyDescent="0.3">
      <c r="L333" s="8"/>
      <c r="M333" s="8"/>
    </row>
    <row r="334" spans="12:13" ht="16.5" x14ac:dyDescent="0.3">
      <c r="L334" s="8"/>
      <c r="M334" s="8"/>
    </row>
    <row r="335" spans="12:13" ht="16.5" x14ac:dyDescent="0.3">
      <c r="L335" s="8"/>
      <c r="M335" s="8"/>
    </row>
    <row r="336" spans="12:13" ht="16.5" x14ac:dyDescent="0.3">
      <c r="L336" s="8"/>
      <c r="M336" s="8"/>
    </row>
    <row r="337" spans="12:13" ht="16.5" x14ac:dyDescent="0.3">
      <c r="L337" s="8"/>
      <c r="M337" s="8"/>
    </row>
    <row r="338" spans="12:13" ht="16.5" x14ac:dyDescent="0.3">
      <c r="L338" s="8"/>
      <c r="M338" s="8"/>
    </row>
    <row r="339" spans="12:13" ht="16.5" x14ac:dyDescent="0.3">
      <c r="L339" s="8"/>
      <c r="M339" s="8"/>
    </row>
    <row r="340" spans="12:13" ht="16.5" x14ac:dyDescent="0.3">
      <c r="L340" s="8"/>
      <c r="M340" s="8"/>
    </row>
    <row r="341" spans="12:13" ht="16.5" x14ac:dyDescent="0.3">
      <c r="L341" s="8"/>
      <c r="M341" s="8"/>
    </row>
    <row r="342" spans="12:13" ht="16.5" x14ac:dyDescent="0.3">
      <c r="L342" s="8"/>
      <c r="M342" s="8"/>
    </row>
    <row r="343" spans="12:13" ht="16.5" x14ac:dyDescent="0.3">
      <c r="L343" s="8"/>
      <c r="M343" s="8"/>
    </row>
    <row r="344" spans="12:13" ht="16.5" x14ac:dyDescent="0.3">
      <c r="L344" s="8"/>
      <c r="M344" s="8"/>
    </row>
    <row r="345" spans="12:13" ht="16.5" x14ac:dyDescent="0.3">
      <c r="L345" s="8"/>
      <c r="M345" s="8"/>
    </row>
    <row r="346" spans="12:13" ht="16.5" x14ac:dyDescent="0.3">
      <c r="L346" s="8"/>
      <c r="M346" s="8"/>
    </row>
    <row r="347" spans="12:13" ht="16.5" x14ac:dyDescent="0.3">
      <c r="L347" s="8"/>
      <c r="M347" s="8"/>
    </row>
    <row r="348" spans="12:13" ht="16.5" x14ac:dyDescent="0.3">
      <c r="L348" s="8"/>
      <c r="M348" s="8"/>
    </row>
    <row r="349" spans="12:13" ht="16.5" x14ac:dyDescent="0.3">
      <c r="L349" s="8"/>
      <c r="M349" s="8"/>
    </row>
    <row r="350" spans="12:13" ht="16.5" x14ac:dyDescent="0.3">
      <c r="L350" s="8"/>
      <c r="M350" s="8"/>
    </row>
    <row r="351" spans="12:13" ht="16.5" x14ac:dyDescent="0.3">
      <c r="L351" s="8"/>
      <c r="M351" s="8"/>
    </row>
    <row r="352" spans="12:13" ht="16.5" x14ac:dyDescent="0.3">
      <c r="L352" s="8"/>
      <c r="M352" s="8"/>
    </row>
    <row r="353" spans="12:13" ht="16.5" x14ac:dyDescent="0.3">
      <c r="L353" s="8"/>
      <c r="M353" s="8"/>
    </row>
    <row r="354" spans="12:13" ht="16.5" x14ac:dyDescent="0.3">
      <c r="L354" s="8"/>
      <c r="M354" s="8"/>
    </row>
    <row r="355" spans="12:13" ht="16.5" x14ac:dyDescent="0.3">
      <c r="L355" s="8"/>
      <c r="M355" s="8"/>
    </row>
    <row r="356" spans="12:13" ht="16.5" x14ac:dyDescent="0.3">
      <c r="L356" s="8"/>
      <c r="M356" s="8"/>
    </row>
    <row r="357" spans="12:13" ht="16.5" x14ac:dyDescent="0.3">
      <c r="L357" s="8"/>
      <c r="M357" s="8"/>
    </row>
    <row r="358" spans="12:13" ht="16.5" x14ac:dyDescent="0.3">
      <c r="L358" s="8"/>
      <c r="M358" s="8"/>
    </row>
    <row r="359" spans="12:13" ht="16.5" x14ac:dyDescent="0.3">
      <c r="L359" s="8"/>
      <c r="M359" s="8"/>
    </row>
    <row r="360" spans="12:13" ht="16.5" x14ac:dyDescent="0.3">
      <c r="L360" s="8"/>
      <c r="M360" s="8"/>
    </row>
    <row r="361" spans="12:13" ht="16.5" x14ac:dyDescent="0.3">
      <c r="L361" s="8"/>
      <c r="M361" s="8"/>
    </row>
    <row r="362" spans="12:13" ht="16.5" x14ac:dyDescent="0.3">
      <c r="L362" s="8"/>
      <c r="M362" s="8"/>
    </row>
    <row r="363" spans="12:13" ht="16.5" x14ac:dyDescent="0.3">
      <c r="L363" s="8"/>
      <c r="M363" s="8"/>
    </row>
    <row r="364" spans="12:13" ht="16.5" x14ac:dyDescent="0.3">
      <c r="L364" s="8"/>
      <c r="M364" s="8"/>
    </row>
    <row r="365" spans="12:13" ht="16.5" x14ac:dyDescent="0.3">
      <c r="L365" s="8"/>
      <c r="M365" s="8"/>
    </row>
    <row r="366" spans="12:13" ht="16.5" x14ac:dyDescent="0.3">
      <c r="L366" s="8"/>
      <c r="M366" s="8"/>
    </row>
    <row r="367" spans="12:13" ht="16.5" x14ac:dyDescent="0.3">
      <c r="L367" s="8"/>
      <c r="M367" s="8"/>
    </row>
    <row r="368" spans="12:13" ht="16.5" x14ac:dyDescent="0.3">
      <c r="L368" s="8"/>
      <c r="M368" s="8"/>
    </row>
    <row r="369" spans="12:13" ht="16.5" x14ac:dyDescent="0.3">
      <c r="L369" s="8"/>
      <c r="M369" s="8"/>
    </row>
    <row r="370" spans="12:13" ht="16.5" x14ac:dyDescent="0.3">
      <c r="L370" s="8"/>
      <c r="M370" s="8"/>
    </row>
  </sheetData>
  <dataValidations disablePrompts="1" count="2">
    <dataValidation type="list" allowBlank="1" showInputMessage="1" showErrorMessage="1" sqref="E12:E203" xr:uid="{C9DD68C8-0270-4395-B762-72385965DF01}">
      <formula1>Tipo</formula1>
    </dataValidation>
    <dataValidation type="list" allowBlank="1" showInputMessage="1" showErrorMessage="1" sqref="F12:F203" xr:uid="{C8126843-4C47-4EA6-AA9A-B4AFD71AB70D}">
      <formula1>IF(E12="Incomes",Cat_Incomes,IF(E12="Expenses",Cat_Expenses,Cat_Savings))</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521D-3757-4904-ACEC-A6FF9B0A096C}">
  <dimension ref="B1:L27"/>
  <sheetViews>
    <sheetView showGridLines="0" topLeftCell="A15" zoomScale="112" zoomScaleNormal="112" workbookViewId="0">
      <selection activeCell="B1" sqref="B1"/>
    </sheetView>
  </sheetViews>
  <sheetFormatPr defaultRowHeight="16.5" x14ac:dyDescent="0.3"/>
  <cols>
    <col min="1" max="1" width="2.140625" style="8" customWidth="1"/>
    <col min="2" max="2" width="21.42578125" style="8" bestFit="1" customWidth="1"/>
    <col min="3" max="3" width="16.42578125" style="8" bestFit="1" customWidth="1"/>
    <col min="4" max="4" width="13.140625" style="8" customWidth="1"/>
    <col min="5" max="5" width="11" style="8" bestFit="1" customWidth="1"/>
    <col min="6" max="6" width="11.85546875" style="8" bestFit="1" customWidth="1"/>
    <col min="7" max="8" width="9.28515625" style="8" bestFit="1" customWidth="1"/>
    <col min="9" max="10" width="9.140625" style="8"/>
    <col min="11" max="12" width="9.28515625" style="8" bestFit="1" customWidth="1"/>
    <col min="13" max="16384" width="9.140625" style="8"/>
  </cols>
  <sheetData>
    <row r="1" spans="2:12" s="5" customFormat="1" ht="52.5" x14ac:dyDescent="0.9">
      <c r="B1" s="4" t="s">
        <v>58</v>
      </c>
      <c r="C1" s="3"/>
      <c r="D1" s="3"/>
    </row>
    <row r="3" spans="2:12" ht="20.25" x14ac:dyDescent="0.35">
      <c r="B3" s="33" t="s">
        <v>56</v>
      </c>
      <c r="C3" s="34">
        <f ca="1">+Calculations!O28/Calculations!O26</f>
        <v>1.7159283057152519</v>
      </c>
      <c r="D3" s="8" t="str">
        <f ca="1">+IF(C3&lt;=25%,"Low Savings Capacity",IF(C3&gt;=30%,"High Savings Capacity","Fair Savings Capacity"))</f>
        <v>High Savings Capacity</v>
      </c>
    </row>
    <row r="5" spans="2:12" ht="20.25" x14ac:dyDescent="0.35">
      <c r="B5" s="33" t="s">
        <v>57</v>
      </c>
      <c r="C5" s="24">
        <f ca="1">+Calculations!O29</f>
        <v>-10481</v>
      </c>
      <c r="D5" s="8" t="str">
        <f ca="1">+IF(C5&lt;=0,"Deficit","Superavit")</f>
        <v>Deficit</v>
      </c>
    </row>
    <row r="7" spans="2:12" ht="20.25" x14ac:dyDescent="0.35">
      <c r="B7" s="35" t="s">
        <v>4</v>
      </c>
      <c r="C7" s="35"/>
      <c r="D7" s="35"/>
      <c r="F7" s="35" t="s">
        <v>2</v>
      </c>
      <c r="G7" s="35"/>
      <c r="H7" s="35"/>
      <c r="J7" s="35" t="s">
        <v>3</v>
      </c>
      <c r="K7" s="35"/>
      <c r="L7" s="35"/>
    </row>
    <row r="8" spans="2:12" x14ac:dyDescent="0.3">
      <c r="B8" s="29" t="s">
        <v>42</v>
      </c>
      <c r="C8" s="29" t="s">
        <v>41</v>
      </c>
      <c r="D8" s="29" t="s">
        <v>1</v>
      </c>
      <c r="F8" s="29" t="s">
        <v>42</v>
      </c>
      <c r="G8" s="29" t="s">
        <v>41</v>
      </c>
      <c r="H8" s="29" t="s">
        <v>1</v>
      </c>
      <c r="J8" s="29" t="s">
        <v>42</v>
      </c>
      <c r="K8" s="29" t="s">
        <v>41</v>
      </c>
      <c r="L8" s="29" t="s">
        <v>1</v>
      </c>
    </row>
    <row r="9" spans="2:12" x14ac:dyDescent="0.3">
      <c r="B9" s="29" t="s">
        <v>5</v>
      </c>
      <c r="C9" s="36">
        <f>IF(Overview!$N$4="Total",SUMIFS(Budget[Amount],Budget[Category],$B9,Budget[Year],Overview!$J$4),SUMIFS(Budget[Amount],Budget[Category],$B9,Budget[Month],Overview!$N$4,Budget[Year],Overview!$J$4))</f>
        <v>2500</v>
      </c>
      <c r="D9" s="36">
        <f ca="1">IF(Overview!$N$4="Total",SUMIFS(Actual[Amount],Actual[Category],$B9,Actual[Year],Overview!$J$4),SUMIFS(Actual[Amount],Actual[Category],$B9,Actual[Month],Overview!$N$4,Actual[Year],Overview!$J$4))</f>
        <v>2408</v>
      </c>
      <c r="F9" s="29" t="s">
        <v>2</v>
      </c>
      <c r="G9" s="36">
        <f>IF(Overview!$N$4="Total",SUMIFS(Budget[Amount],Budget[Category],$F9,Budget[Year],Overview!$J$4),SUMIFS(Budget[Amount],Budget[Category],$F9,Budget[Month],Overview!$N$4,Budget[Year],Overview!$J$4))</f>
        <v>200</v>
      </c>
      <c r="H9" s="36">
        <f ca="1">IF(Overview!$N$4="Total",SUMIFS(Actual[Amount],Actual[Category],$F9,Actual[Year],Overview!$J$4),SUMIFS(Actual[Amount],Actual[Category],$F9,Actual[Month],Overview!$N$4,Actual[Year],Overview!$J$4))</f>
        <v>49</v>
      </c>
      <c r="J9" s="29" t="s">
        <v>19</v>
      </c>
      <c r="K9" s="36">
        <f>IF(Overview!$N$4="Total",SUMIFS(Budget[Amount],Budget[Category],$J9,Budget[Year],Overview!$J$4),SUMIFS(Budget[Amount],Budget[Category],$J9,Budget[Month],Overview!$N$4,Budget[Year],Overview!$J$4))</f>
        <v>12</v>
      </c>
      <c r="L9" s="36">
        <f ca="1">IF(Overview!$N$4="Total",SUMIFS(Actual[Amount],Actual[Category],$J9,Actual[Year],Overview!$J$4),SUMIFS(Actual[Amount],Actual[Category],$J9,Actual[Month],Overview!$N$4,Actual[Year],Overview!$J$4))</f>
        <v>1732</v>
      </c>
    </row>
    <row r="10" spans="2:12" x14ac:dyDescent="0.3">
      <c r="B10" s="29" t="s">
        <v>20</v>
      </c>
      <c r="C10" s="36">
        <f>IF(Overview!$N$4="Total",SUMIFS(Budget[Amount],Budget[Category],$B10,Budget[Year],Overview!$J$4),SUMIFS(Budget[Amount],Budget[Category],$B10,Budget[Month],Overview!$N$4,Budget[Year],Overview!$J$4))</f>
        <v>200</v>
      </c>
      <c r="D10" s="36">
        <f ca="1">IF(Overview!$N$4="Total",SUMIFS(Actual[Amount],Actual[Category],$B10,Actual[Year],Overview!$J$4),SUMIFS(Actual[Amount],Actual[Category],$B10,Actual[Month],Overview!$N$4,Actual[Year],Overview!$J$4))</f>
        <v>737</v>
      </c>
      <c r="F10" s="29" t="s">
        <v>21</v>
      </c>
      <c r="G10" s="36">
        <f>IF(Overview!$N$4="Total",SUMIFS(Budget[Amount],Budget[Category],$F10,Budget[Year],Overview!$J$4),SUMIFS(Budget[Amount],Budget[Category],$F10,Budget[Month],Overview!$N$4,Budget[Year],Overview!$J$4))</f>
        <v>100</v>
      </c>
      <c r="H10" s="36">
        <f ca="1">IF(Overview!$N$4="Total",SUMIFS(Actual[Amount],Actual[Category],$F10,Actual[Year],Overview!$J$4),SUMIFS(Actual[Amount],Actual[Category],$F10,Actual[Month],Overview!$N$4,Actual[Year],Overview!$J$4))</f>
        <v>620</v>
      </c>
      <c r="J10" s="29" t="s">
        <v>16</v>
      </c>
      <c r="K10" s="36">
        <f>IF(Overview!$N$4="Total",SUMIFS(Budget[Amount],Budget[Category],$J10,Budget[Year],Overview!$J$4),SUMIFS(Budget[Amount],Budget[Category],$J10,Budget[Month],Overview!$N$4,Budget[Year],Overview!$J$4))</f>
        <v>20</v>
      </c>
      <c r="L10" s="36">
        <f ca="1">IF(Overview!$N$4="Total",SUMIFS(Actual[Amount],Actual[Category],$J10,Actual[Year],Overview!$J$4),SUMIFS(Actual[Amount],Actual[Category],$J10,Actual[Month],Overview!$N$4,Actual[Year],Overview!$J$4))</f>
        <v>701</v>
      </c>
    </row>
    <row r="11" spans="2:12" x14ac:dyDescent="0.3">
      <c r="B11" s="29" t="s">
        <v>7</v>
      </c>
      <c r="C11" s="36">
        <f>IF(Overview!$N$4="Total",SUMIFS(Budget[Amount],Budget[Category],$B11,Budget[Year],Overview!$J$4),SUMIFS(Budget[Amount],Budget[Category],$B11,Budget[Month],Overview!$N$4,Budget[Year],Overview!$J$4))</f>
        <v>50</v>
      </c>
      <c r="D11" s="36">
        <f ca="1">IF(Overview!$N$4="Total",SUMIFS(Actual[Amount],Actual[Category],$B11,Actual[Year],Overview!$J$4),SUMIFS(Actual[Amount],Actual[Category],$B11,Actual[Month],Overview!$N$4,Actual[Year],Overview!$J$4))</f>
        <v>130</v>
      </c>
      <c r="F11" s="29" t="s">
        <v>22</v>
      </c>
      <c r="G11" s="36">
        <f>IF(Overview!$N$4="Total",SUMIFS(Budget[Amount],Budget[Category],$F11,Budget[Year],Overview!$J$4),SUMIFS(Budget[Amount],Budget[Category],$F11,Budget[Month],Overview!$N$4,Budget[Year],Overview!$J$4))</f>
        <v>200</v>
      </c>
      <c r="H11" s="36">
        <f ca="1">IF(Overview!$N$4="Total",SUMIFS(Actual[Amount],Actual[Category],$F11,Actual[Year],Overview!$J$4),SUMIFS(Actual[Amount],Actual[Category],$F11,Actual[Month],Overview!$N$4,Actual[Year],Overview!$J$4))</f>
        <v>2401</v>
      </c>
      <c r="J11" s="29" t="s">
        <v>17</v>
      </c>
      <c r="K11" s="36">
        <f>IF(Overview!$N$4="Total",SUMIFS(Budget[Amount],Budget[Category],$J11,Budget[Year],Overview!$J$4),SUMIFS(Budget[Amount],Budget[Category],$J11,Budget[Month],Overview!$N$4,Budget[Year],Overview!$J$4))</f>
        <v>30</v>
      </c>
      <c r="L11" s="36">
        <f ca="1">IF(Overview!$N$4="Total",SUMIFS(Actual[Amount],Actual[Category],$J11,Actual[Year],Overview!$J$4),SUMIFS(Actual[Amount],Actual[Category],$J11,Actual[Month],Overview!$N$4,Actual[Year],Overview!$J$4))</f>
        <v>718</v>
      </c>
    </row>
    <row r="12" spans="2:12" x14ac:dyDescent="0.3">
      <c r="B12" s="29" t="s">
        <v>6</v>
      </c>
      <c r="C12" s="36">
        <f>IF(Overview!$N$4="Total",SUMIFS(Budget[Amount],Budget[Category],$B12,Budget[Year],Overview!$J$4),SUMIFS(Budget[Amount],Budget[Category],$B12,Budget[Month],Overview!$N$4,Budget[Year],Overview!$J$4))</f>
        <v>0</v>
      </c>
      <c r="D12" s="36">
        <f ca="1">IF(Overview!$N$4="Total",SUMIFS(Actual[Amount],Actual[Category],$B12,Actual[Year],Overview!$J$4),SUMIFS(Actual[Amount],Actual[Category],$B12,Actual[Month],Overview!$N$4,Actual[Year],Overview!$J$4))</f>
        <v>884</v>
      </c>
      <c r="F12" s="37" t="s">
        <v>0</v>
      </c>
      <c r="G12" s="38">
        <f>SUM(G9:G10)</f>
        <v>300</v>
      </c>
      <c r="H12" s="38">
        <f ca="1">SUM(H9:H10)</f>
        <v>669</v>
      </c>
      <c r="J12" s="29" t="s">
        <v>15</v>
      </c>
      <c r="K12" s="36">
        <f>IF(Overview!$N$4="Total",SUMIFS(Budget[Amount],Budget[Category],$J12,Budget[Year],Overview!$J$4),SUMIFS(Budget[Amount],Budget[Category],$J12,Budget[Month],Overview!$N$4,Budget[Year],Overview!$J$4))</f>
        <v>50</v>
      </c>
      <c r="L12" s="36">
        <f ca="1">IF(Overview!$N$4="Total",SUMIFS(Actual[Amount],Actual[Category],$J12,Actual[Year],Overview!$J$4),SUMIFS(Actual[Amount],Actual[Category],$J12,Actual[Month],Overview!$N$4,Actual[Year],Overview!$J$4))</f>
        <v>2042</v>
      </c>
    </row>
    <row r="13" spans="2:12" x14ac:dyDescent="0.3">
      <c r="B13" s="37" t="s">
        <v>0</v>
      </c>
      <c r="C13" s="38">
        <f>SUM(C9:C12)</f>
        <v>2750</v>
      </c>
      <c r="D13" s="38">
        <f ca="1">SUM(D9:D12)</f>
        <v>4159</v>
      </c>
      <c r="J13" s="29" t="s">
        <v>12</v>
      </c>
      <c r="K13" s="36">
        <f>IF(Overview!$N$4="Total",SUMIFS(Budget[Amount],Budget[Category],$J13,Budget[Year],Overview!$J$4),SUMIFS(Budget[Amount],Budget[Category],$J13,Budget[Month],Overview!$N$4,Budget[Year],Overview!$J$4))</f>
        <v>50</v>
      </c>
      <c r="L13" s="36">
        <f ca="1">IF(Overview!$N$4="Total",SUMIFS(Actual[Amount],Actual[Category],$J13,Actual[Year],Overview!$J$4),SUMIFS(Actual[Amount],Actual[Category],$J13,Actual[Month],Overview!$N$4,Actual[Year],Overview!$J$4))</f>
        <v>636</v>
      </c>
    </row>
    <row r="14" spans="2:12" x14ac:dyDescent="0.3">
      <c r="J14" s="29" t="s">
        <v>14</v>
      </c>
      <c r="K14" s="36">
        <f>IF(Overview!$N$4="Total",SUMIFS(Budget[Amount],Budget[Category],$J14,Budget[Year],Overview!$J$4),SUMIFS(Budget[Amount],Budget[Category],$J14,Budget[Month],Overview!$N$4,Budget[Year],Overview!$J$4))</f>
        <v>80</v>
      </c>
      <c r="L14" s="36">
        <f ca="1">IF(Overview!$N$4="Total",SUMIFS(Actual[Amount],Actual[Category],$J14,Actual[Year],Overview!$J$4),SUMIFS(Actual[Amount],Actual[Category],$J14,Actual[Month],Overview!$N$4,Actual[Year],Overview!$J$4))</f>
        <v>1651</v>
      </c>
    </row>
    <row r="15" spans="2:12" x14ac:dyDescent="0.3">
      <c r="B15" s="39" t="s">
        <v>38</v>
      </c>
      <c r="C15" s="39" t="s">
        <v>4</v>
      </c>
      <c r="D15" s="39" t="s">
        <v>3</v>
      </c>
      <c r="E15" s="39" t="s">
        <v>2</v>
      </c>
      <c r="J15" s="29" t="s">
        <v>18</v>
      </c>
      <c r="K15" s="36">
        <f>IF(Overview!$N$4="Total",SUMIFS(Budget[Amount],Budget[Category],$J15,Budget[Year],Overview!$J$4),SUMIFS(Budget[Amount],Budget[Category],$J15,Budget[Month],Overview!$N$4,Budget[Year],Overview!$J$4))</f>
        <v>200</v>
      </c>
      <c r="L15" s="36">
        <f ca="1">IF(Overview!$N$4="Total",SUMIFS(Actual[Amount],Actual[Category],$J15,Actual[Year],Overview!$J$4),SUMIFS(Actual[Amount],Actual[Category],$J15,Actual[Month],Overview!$N$4,Actual[Year],Overview!$J$4))</f>
        <v>391</v>
      </c>
    </row>
    <row r="16" spans="2:12" x14ac:dyDescent="0.3">
      <c r="B16" s="40" t="s">
        <v>24</v>
      </c>
      <c r="C16" s="39">
        <f ca="1">IF(Overview!$N$4="Total",SUMIFS(Actual[Amount],Actual[Category],$C15,Actual[Year],Overview!$J$4),SUMIFS(Actual[[#All],[Amount]],Actual[[#All],[Type]],KPI!C$15,Actual[[#All],[Month]],$B16))</f>
        <v>4518</v>
      </c>
      <c r="D16" s="39">
        <f ca="1">IF(Overview!$N$4="Total",SUMIFS(Actual[Amount],Actual[Category],$D15,Actual[Year],Overview!$J$4),SUMIFS(Actual[[#All],[Amount]],Actual[[#All],[Type]],KPI!D$15,Actual[[#All],[Month]],$B16))</f>
        <v>11771</v>
      </c>
      <c r="E16" s="39">
        <f ca="1">IF(Overview!$N$4="Total",SUMIFS(Actual[Amount],Actual[Category],$E15,Actual[Year],Overview!$J$4),SUMIFS(Actual[[#All],[Amount]],Actual[[#All],[Type]],KPI!E$15,Actual[[#All],[Month]],$B16))</f>
        <v>1546</v>
      </c>
      <c r="J16" s="29" t="s">
        <v>11</v>
      </c>
      <c r="K16" s="36">
        <f>IF(Overview!$N$4="Total",SUMIFS(Budget[Amount],Budget[Category],$J16,Budget[Year],Overview!$J$4),SUMIFS(Budget[Amount],Budget[Category],$J16,Budget[Month],Overview!$N$4,Budget[Year],Overview!$J$4))</f>
        <v>600</v>
      </c>
      <c r="L16" s="36">
        <f ca="1">IF(Overview!$N$4="Total",SUMIFS(Actual[Amount],Actual[Category],$J16,Actual[Year],Overview!$J$4),SUMIFS(Actual[Amount],Actual[Category],$J16,Actual[Month],Overview!$N$4,Actual[Year],Overview!$J$4))</f>
        <v>145</v>
      </c>
    </row>
    <row r="17" spans="2:12" x14ac:dyDescent="0.3">
      <c r="B17" s="40" t="s">
        <v>25</v>
      </c>
      <c r="C17" s="39">
        <f ca="1">IF(Overview!$N$4="Total",SUMIFS(Actual[Amount],Actual[Category],$C16,Actual[Year],Overview!$J$4),SUMIFS(Actual[[#All],[Amount]],Actual[[#All],[Type]],KPI!C$15,Actual[[#All],[Month]],$B17))</f>
        <v>6615</v>
      </c>
      <c r="D17" s="39">
        <f ca="1">IF(Overview!$N$4="Total",SUMIFS(Actual[Amount],Actual[Category],$D16,Actual[Year],Overview!$J$4),SUMIFS(Actual[[#All],[Amount]],Actual[[#All],[Type]],KPI!D$15,Actual[[#All],[Month]],$B17))</f>
        <v>11988</v>
      </c>
      <c r="E17" s="39">
        <f ca="1">IF(Overview!$N$4="Total",SUMIFS(Actual[Amount],Actual[Category],$E16,Actual[Year],Overview!$J$4),SUMIFS(Actual[[#All],[Amount]],Actual[[#All],[Type]],KPI!E$15,Actual[[#All],[Month]],$B17))</f>
        <v>2971</v>
      </c>
      <c r="J17" s="29" t="s">
        <v>13</v>
      </c>
      <c r="K17" s="36">
        <f>IF(Overview!$N$4="Total",SUMIFS(Budget[Amount],Budget[Category],$J17,Budget[Year],Overview!$J$4),SUMIFS(Budget[Amount],Budget[Category],$J17,Budget[Month],Overview!$N$4,Budget[Year],Overview!$J$4))</f>
        <v>850</v>
      </c>
      <c r="L17" s="36">
        <f ca="1">IF(Overview!$N$4="Total",SUMIFS(Actual[Amount],Actual[Category],$J17,Actual[Year],Overview!$J$4),SUMIFS(Actual[Amount],Actual[Category],$J17,Actual[Month],Overview!$N$4,Actual[Year],Overview!$J$4))</f>
        <v>1399</v>
      </c>
    </row>
    <row r="18" spans="2:12" x14ac:dyDescent="0.3">
      <c r="B18" s="40" t="s">
        <v>26</v>
      </c>
      <c r="C18" s="39">
        <f ca="1">IF(Overview!$N$4="Total",SUMIFS(Actual[Amount],Actual[Category],$C17,Actual[Year],Overview!$J$4),SUMIFS(Actual[[#All],[Amount]],Actual[[#All],[Type]],KPI!C$15,Actual[[#All],[Month]],$B18))</f>
        <v>6335</v>
      </c>
      <c r="D18" s="39">
        <f ca="1">IF(Overview!$N$4="Total",SUMIFS(Actual[Amount],Actual[Category],$D17,Actual[Year],Overview!$J$4),SUMIFS(Actual[[#All],[Amount]],Actual[[#All],[Type]],KPI!D$15,Actual[[#All],[Month]],$B18))</f>
        <v>11331</v>
      </c>
      <c r="E18" s="39">
        <f ca="1">IF(Overview!$N$4="Total",SUMIFS(Actual[Amount],Actual[Category],$E17,Actual[Year],Overview!$J$4),SUMIFS(Actual[[#All],[Amount]],Actual[[#All],[Type]],KPI!E$15,Actual[[#All],[Month]],$B18))</f>
        <v>3281</v>
      </c>
      <c r="J18" s="29"/>
      <c r="K18" s="36"/>
      <c r="L18" s="36"/>
    </row>
    <row r="19" spans="2:12" x14ac:dyDescent="0.3">
      <c r="B19" s="40" t="s">
        <v>27</v>
      </c>
      <c r="C19" s="39">
        <f ca="1">IF(Overview!$N$4="Total",SUMIFS(Actual[Amount],Actual[Category],$C18,Actual[Year],Overview!$J$4),SUMIFS(Actual[[#All],[Amount]],Actual[[#All],[Type]],KPI!C$15,Actual[[#All],[Month]],$B19))</f>
        <v>3238</v>
      </c>
      <c r="D19" s="39">
        <f ca="1">IF(Overview!$N$4="Total",SUMIFS(Actual[Amount],Actual[Category],$D18,Actual[Year],Overview!$J$4),SUMIFS(Actual[[#All],[Amount]],Actual[[#All],[Type]],KPI!D$15,Actual[[#All],[Month]],$B19))</f>
        <v>8995</v>
      </c>
      <c r="E19" s="39">
        <f ca="1">IF(Overview!$N$4="Total",SUMIFS(Actual[Amount],Actual[Category],$E18,Actual[Year],Overview!$J$4),SUMIFS(Actual[[#All],[Amount]],Actual[[#All],[Type]],KPI!E$15,Actual[[#All],[Month]],$B19))</f>
        <v>2168</v>
      </c>
    </row>
    <row r="20" spans="2:12" x14ac:dyDescent="0.3">
      <c r="B20" s="40" t="s">
        <v>28</v>
      </c>
      <c r="C20" s="39">
        <f ca="1">IF(Overview!$N$4="Total",SUMIFS(Actual[Amount],Actual[Category],$C19,Actual[Year],Overview!$J$4),SUMIFS(Actual[[#All],[Amount]],Actual[[#All],[Type]],KPI!C$15,Actual[[#All],[Month]],$B20))</f>
        <v>2957</v>
      </c>
      <c r="D20" s="39">
        <f ca="1">IF(Overview!$N$4="Total",SUMIFS(Actual[Amount],Actual[Category],$D19,Actual[Year],Overview!$J$4),SUMIFS(Actual[[#All],[Amount]],Actual[[#All],[Type]],KPI!D$15,Actual[[#All],[Month]],$B20))</f>
        <v>11248</v>
      </c>
      <c r="E20" s="39">
        <f ca="1">IF(Overview!$N$4="Total",SUMIFS(Actual[Amount],Actual[Category],$E19,Actual[Year],Overview!$J$4),SUMIFS(Actual[[#All],[Amount]],Actual[[#All],[Type]],KPI!E$15,Actual[[#All],[Month]],$B20))</f>
        <v>5074</v>
      </c>
    </row>
    <row r="21" spans="2:12" x14ac:dyDescent="0.3">
      <c r="B21" s="40" t="s">
        <v>29</v>
      </c>
      <c r="C21" s="39">
        <f ca="1">IF(Overview!$N$4="Total",SUMIFS(Actual[Amount],Actual[Category],$C20,Actual[Year],Overview!$J$4),SUMIFS(Actual[[#All],[Amount]],Actual[[#All],[Type]],KPI!C$15,Actual[[#All],[Month]],$B21))</f>
        <v>4159</v>
      </c>
      <c r="D21" s="39">
        <f ca="1">IF(Overview!$N$4="Total",SUMIFS(Actual[Amount],Actual[Category],$D20,Actual[Year],Overview!$J$4),SUMIFS(Actual[[#All],[Amount]],Actual[[#All],[Type]],KPI!D$15,Actual[[#All],[Month]],$B21))</f>
        <v>9415</v>
      </c>
      <c r="E21" s="39">
        <f ca="1">IF(Overview!$N$4="Total",SUMIFS(Actual[Amount],Actual[Category],$E20,Actual[Year],Overview!$J$4),SUMIFS(Actual[[#All],[Amount]],Actual[[#All],[Type]],KPI!E$15,Actual[[#All],[Month]],$B21))</f>
        <v>3070</v>
      </c>
    </row>
    <row r="22" spans="2:12" x14ac:dyDescent="0.3">
      <c r="B22" s="40" t="s">
        <v>30</v>
      </c>
      <c r="C22" s="39">
        <f ca="1">IF(Overview!$N$4="Total",SUMIFS(Actual[Amount],Actual[Category],$C21,Actual[Year],Overview!$J$4),SUMIFS(Actual[[#All],[Amount]],Actual[[#All],[Type]],KPI!C$15,Actual[[#All],[Month]],$B22))</f>
        <v>4580</v>
      </c>
      <c r="D22" s="39">
        <f ca="1">IF(Overview!$N$4="Total",SUMIFS(Actual[Amount],Actual[Category],$D21,Actual[Year],Overview!$J$4),SUMIFS(Actual[[#All],[Amount]],Actual[[#All],[Type]],KPI!D$15,Actual[[#All],[Month]],$B22))</f>
        <v>14584</v>
      </c>
      <c r="E22" s="39">
        <f ca="1">IF(Overview!$N$4="Total",SUMIFS(Actual[Amount],Actual[Category],$E21,Actual[Year],Overview!$J$4),SUMIFS(Actual[[#All],[Amount]],Actual[[#All],[Type]],KPI!E$15,Actual[[#All],[Month]],$B22))</f>
        <v>4255</v>
      </c>
    </row>
    <row r="23" spans="2:12" x14ac:dyDescent="0.3">
      <c r="B23" s="40" t="s">
        <v>31</v>
      </c>
      <c r="C23" s="39">
        <f ca="1">IF(Overview!$N$4="Total",SUMIFS(Actual[Amount],Actual[Category],$C22,Actual[Year],Overview!$J$4),SUMIFS(Actual[[#All],[Amount]],Actual[[#All],[Type]],KPI!C$15,Actual[[#All],[Month]],$B23))</f>
        <v>4872</v>
      </c>
      <c r="D23" s="39">
        <f ca="1">IF(Overview!$N$4="Total",SUMIFS(Actual[Amount],Actual[Category],$D22,Actual[Year],Overview!$J$4),SUMIFS(Actual[[#All],[Amount]],Actual[[#All],[Type]],KPI!D$15,Actual[[#All],[Month]],$B23))</f>
        <v>11264</v>
      </c>
      <c r="E23" s="39">
        <f ca="1">IF(Overview!$N$4="Total",SUMIFS(Actual[Amount],Actual[Category],$E22,Actual[Year],Overview!$J$4),SUMIFS(Actual[[#All],[Amount]],Actual[[#All],[Type]],KPI!E$15,Actual[[#All],[Month]],$B23))</f>
        <v>5624</v>
      </c>
    </row>
    <row r="24" spans="2:12" x14ac:dyDescent="0.3">
      <c r="B24" s="40" t="s">
        <v>32</v>
      </c>
      <c r="C24" s="39">
        <f ca="1">IF(Overview!$N$4="Total",SUMIFS(Actual[Amount],Actual[Category],$C23,Actual[Year],Overview!$J$4),SUMIFS(Actual[[#All],[Amount]],Actual[[#All],[Type]],KPI!C$15,Actual[[#All],[Month]],$B24))</f>
        <v>4528</v>
      </c>
      <c r="D24" s="39">
        <f ca="1">IF(Overview!$N$4="Total",SUMIFS(Actual[Amount],Actual[Category],$D23,Actual[Year],Overview!$J$4),SUMIFS(Actual[[#All],[Amount]],Actual[[#All],[Type]],KPI!D$15,Actual[[#All],[Month]],$B24))</f>
        <v>11545</v>
      </c>
      <c r="E24" s="39">
        <f ca="1">IF(Overview!$N$4="Total",SUMIFS(Actual[Amount],Actual[Category],$E23,Actual[Year],Overview!$J$4),SUMIFS(Actual[[#All],[Amount]],Actual[[#All],[Type]],KPI!E$15,Actual[[#All],[Month]],$B24))</f>
        <v>4200</v>
      </c>
    </row>
    <row r="25" spans="2:12" x14ac:dyDescent="0.3">
      <c r="B25" s="40" t="s">
        <v>33</v>
      </c>
      <c r="C25" s="39">
        <f ca="1">IF(Overview!$N$4="Total",SUMIFS(Actual[Amount],Actual[Category],$C24,Actual[Year],Overview!$J$4),SUMIFS(Actual[[#All],[Amount]],Actual[[#All],[Type]],KPI!C$15,Actual[[#All],[Month]],$B25))</f>
        <v>6379</v>
      </c>
      <c r="D25" s="39">
        <f ca="1">IF(Overview!$N$4="Total",SUMIFS(Actual[Amount],Actual[Category],$D24,Actual[Year],Overview!$J$4),SUMIFS(Actual[[#All],[Amount]],Actual[[#All],[Type]],KPI!D$15,Actual[[#All],[Month]],$B25))</f>
        <v>9661</v>
      </c>
      <c r="E25" s="39">
        <f ca="1">IF(Overview!$N$4="Total",SUMIFS(Actual[Amount],Actual[Category],$E24,Actual[Year],Overview!$J$4),SUMIFS(Actual[[#All],[Amount]],Actual[[#All],[Type]],KPI!E$15,Actual[[#All],[Month]],$B25))</f>
        <v>3040</v>
      </c>
    </row>
    <row r="26" spans="2:12" x14ac:dyDescent="0.3">
      <c r="B26" s="40" t="s">
        <v>34</v>
      </c>
      <c r="C26" s="39">
        <f ca="1">IF(Overview!$N$4="Total",SUMIFS(Actual[Amount],Actual[Category],$C25,Actual[Year],Overview!$J$4),SUMIFS(Actual[[#All],[Amount]],Actual[[#All],[Type]],KPI!C$15,Actual[[#All],[Month]],$B26))</f>
        <v>6342</v>
      </c>
      <c r="D26" s="39">
        <f ca="1">IF(Overview!$N$4="Total",SUMIFS(Actual[Amount],Actual[Category],$D25,Actual[Year],Overview!$J$4),SUMIFS(Actual[[#All],[Amount]],Actual[[#All],[Type]],KPI!D$15,Actual[[#All],[Month]],$B26))</f>
        <v>13770</v>
      </c>
      <c r="E26" s="39">
        <f ca="1">IF(Overview!$N$4="Total",SUMIFS(Actual[Amount],Actual[Category],$E25,Actual[Year],Overview!$J$4),SUMIFS(Actual[[#All],[Amount]],Actual[[#All],[Type]],KPI!E$15,Actual[[#All],[Month]],$B26))</f>
        <v>1135</v>
      </c>
    </row>
    <row r="27" spans="2:12" x14ac:dyDescent="0.3">
      <c r="B27" s="40" t="s">
        <v>35</v>
      </c>
      <c r="C27" s="39">
        <f ca="1">IF(Overview!$N$4="Total",SUMIFS(Actual[Amount],Actual[Category],$C26,Actual[Year],Overview!$J$4),SUMIFS(Actual[[#All],[Amount]],Actual[[#All],[Type]],KPI!C$15,Actual[[#All],[Month]],$B27))</f>
        <v>1013</v>
      </c>
      <c r="D27" s="39">
        <f ca="1">IF(Overview!$N$4="Total",SUMIFS(Actual[Amount],Actual[Category],$D26,Actual[Year],Overview!$J$4),SUMIFS(Actual[[#All],[Amount]],Actual[[#All],[Type]],KPI!D$15,Actual[[#All],[Month]],$B27))</f>
        <v>5488</v>
      </c>
      <c r="E27" s="39">
        <f ca="1">IF(Overview!$N$4="Total",SUMIFS(Actual[Amount],Actual[Category],$E26,Actual[Year],Overview!$J$4),SUMIFS(Actual[[#All],[Amount]],Actual[[#All],[Type]],KPI!E$15,Actual[[#All],[Month]],$B27))</f>
        <v>3449</v>
      </c>
    </row>
  </sheetData>
  <autoFilter ref="J8:L8" xr:uid="{6B66521D-3757-4904-ACEC-A6FF9B0A096C}">
    <sortState xmlns:xlrd2="http://schemas.microsoft.com/office/spreadsheetml/2017/richdata2" ref="J9:L17">
      <sortCondition ref="K8"/>
    </sortState>
  </autoFilter>
  <conditionalFormatting sqref="C3">
    <cfRule type="cellIs" dxfId="9" priority="9" operator="lessThanOrEqual">
      <formula>0.25</formula>
    </cfRule>
  </conditionalFormatting>
  <conditionalFormatting sqref="C4">
    <cfRule type="cellIs" dxfId="8" priority="7" operator="greaterThanOrEqual">
      <formula>0.3</formula>
    </cfRule>
    <cfRule type="cellIs" dxfId="7" priority="8" operator="between">
      <formula>0.26</formula>
      <formula>0.3</formula>
    </cfRule>
  </conditionalFormatting>
  <conditionalFormatting sqref="C5">
    <cfRule type="cellIs" dxfId="6" priority="10" operator="lessThanOrEqual">
      <formula>0</formula>
    </cfRule>
    <cfRule type="cellIs" dxfId="5" priority="11" operator="greaterThan">
      <formula>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R34"/>
  <sheetViews>
    <sheetView showGridLines="0" tabSelected="1" zoomScale="91" zoomScaleNormal="91" workbookViewId="0">
      <selection activeCell="S6" sqref="S6"/>
    </sheetView>
  </sheetViews>
  <sheetFormatPr defaultColWidth="11.42578125" defaultRowHeight="16.5" x14ac:dyDescent="0.3"/>
  <cols>
    <col min="1" max="1" width="1.42578125" style="8" customWidth="1"/>
    <col min="2" max="2" width="14.5703125" style="8" bestFit="1" customWidth="1"/>
    <col min="3" max="4" width="13.28515625" style="8" bestFit="1" customWidth="1"/>
    <col min="5" max="5" width="1.42578125" style="8" customWidth="1"/>
    <col min="6" max="8" width="13.28515625" style="8" bestFit="1" customWidth="1"/>
    <col min="9" max="9" width="1.42578125" style="8" customWidth="1"/>
    <col min="10" max="10" width="13.28515625" style="8" customWidth="1"/>
    <col min="11" max="12" width="13.28515625" style="8" bestFit="1" customWidth="1"/>
    <col min="13" max="13" width="1.42578125" style="8" customWidth="1"/>
    <col min="14" max="14" width="16.28515625" style="8" bestFit="1" customWidth="1"/>
    <col min="15" max="15" width="18" style="8" bestFit="1" customWidth="1"/>
    <col min="16" max="16" width="13.28515625" style="8" bestFit="1" customWidth="1"/>
    <col min="17" max="17" width="1.42578125" style="8" customWidth="1"/>
    <col min="18" max="18" width="6.5703125" style="8" bestFit="1" customWidth="1"/>
    <col min="19" max="16384" width="11.42578125" style="8"/>
  </cols>
  <sheetData>
    <row r="1" spans="2:18" s="5" customFormat="1" ht="52.5" x14ac:dyDescent="0.9">
      <c r="B1" s="4" t="s">
        <v>48</v>
      </c>
      <c r="C1" s="3"/>
      <c r="D1" s="3"/>
    </row>
    <row r="2" spans="2:18" ht="10.5" customHeight="1" x14ac:dyDescent="0.3">
      <c r="L2" s="7"/>
      <c r="N2" s="41"/>
      <c r="O2" s="41"/>
      <c r="P2" s="42"/>
      <c r="R2" s="34"/>
    </row>
    <row r="3" spans="2:18" ht="33" x14ac:dyDescent="0.3">
      <c r="B3" s="50" t="str">
        <f>+KPI!B3</f>
        <v>Savings Rate (%)</v>
      </c>
      <c r="C3" s="51"/>
      <c r="D3" s="52"/>
      <c r="E3" s="2"/>
      <c r="F3" s="50" t="str">
        <f>+KPI!B5</f>
        <v>Current Balance</v>
      </c>
      <c r="G3" s="51"/>
      <c r="H3" s="52"/>
      <c r="I3" s="2"/>
      <c r="J3" s="44" t="s">
        <v>44</v>
      </c>
      <c r="K3" s="45"/>
      <c r="L3" s="46"/>
      <c r="M3" s="2"/>
      <c r="N3" s="44" t="s">
        <v>38</v>
      </c>
      <c r="O3" s="45"/>
      <c r="P3" s="46"/>
      <c r="Q3" s="2"/>
      <c r="R3" s="34"/>
    </row>
    <row r="4" spans="2:18" ht="33" x14ac:dyDescent="0.6">
      <c r="B4" s="56">
        <f ca="1">+KPI!C3</f>
        <v>1.7159283057152519</v>
      </c>
      <c r="C4" s="57"/>
      <c r="D4" s="58"/>
      <c r="F4" s="53">
        <f ca="1">+KPI!C5</f>
        <v>-10481</v>
      </c>
      <c r="G4" s="54"/>
      <c r="H4" s="55"/>
      <c r="J4" s="47">
        <v>2025</v>
      </c>
      <c r="K4" s="48"/>
      <c r="L4" s="49"/>
      <c r="N4" s="47" t="s">
        <v>29</v>
      </c>
      <c r="O4" s="48"/>
      <c r="P4" s="49"/>
      <c r="R4" s="34"/>
    </row>
    <row r="5" spans="2:18" ht="7.5" customHeight="1" x14ac:dyDescent="0.3">
      <c r="L5" s="7"/>
      <c r="N5" s="41"/>
      <c r="O5" s="41"/>
      <c r="P5" s="42"/>
      <c r="R5" s="34"/>
    </row>
    <row r="6" spans="2:18" ht="17.25" customHeight="1" x14ac:dyDescent="0.3">
      <c r="R6" s="34"/>
    </row>
    <row r="7" spans="2:18" ht="16.5" customHeight="1" x14ac:dyDescent="0.3">
      <c r="R7" s="34"/>
    </row>
    <row r="8" spans="2:18" ht="16.5" customHeight="1" x14ac:dyDescent="0.3">
      <c r="R8" s="34"/>
    </row>
    <row r="9" spans="2:18" ht="16.5" customHeight="1" x14ac:dyDescent="0.3"/>
    <row r="10" spans="2:18" ht="16.5" customHeight="1" x14ac:dyDescent="0.3"/>
    <row r="11" spans="2:18" s="43" customFormat="1" x14ac:dyDescent="0.3"/>
    <row r="20" spans="10:12" x14ac:dyDescent="0.3">
      <c r="L20" s="1"/>
    </row>
    <row r="21" spans="10:12" x14ac:dyDescent="0.3">
      <c r="L21" s="19"/>
    </row>
    <row r="23" spans="10:12" ht="4.5" customHeight="1" x14ac:dyDescent="0.3">
      <c r="J23" s="36"/>
      <c r="K23" s="36"/>
    </row>
    <row r="34" spans="4:4" x14ac:dyDescent="0.3">
      <c r="D34" s="34"/>
    </row>
  </sheetData>
  <mergeCells count="8">
    <mergeCell ref="N3:P3"/>
    <mergeCell ref="N4:P4"/>
    <mergeCell ref="B3:D3"/>
    <mergeCell ref="F3:H3"/>
    <mergeCell ref="F4:H4"/>
    <mergeCell ref="J3:L3"/>
    <mergeCell ref="J4:L4"/>
    <mergeCell ref="B4:D4"/>
  </mergeCells>
  <conditionalFormatting sqref="B4">
    <cfRule type="cellIs" dxfId="4" priority="6" operator="lessThanOrEqual">
      <formula>0.25</formula>
    </cfRule>
    <cfRule type="cellIs" dxfId="3" priority="7" operator="between">
      <formula>0.26</formula>
      <formula>0.29</formula>
    </cfRule>
    <cfRule type="cellIs" dxfId="2" priority="8" operator="greaterThanOrEqual">
      <formula>0.3</formula>
    </cfRule>
  </conditionalFormatting>
  <conditionalFormatting sqref="F4:H4">
    <cfRule type="cellIs" dxfId="1" priority="1" operator="lessThanOrEqual">
      <formula>0</formula>
    </cfRule>
    <cfRule type="cellIs" dxfId="0" priority="2" operator="greaterThan">
      <formula>0</formula>
    </cfRule>
  </conditionalFormatting>
  <dataValidations count="2">
    <dataValidation type="list" allowBlank="1" showInputMessage="1" showErrorMessage="1" sqref="J4" xr:uid="{00000000-0002-0000-0300-000000000000}">
      <formula1>Año</formula1>
    </dataValidation>
    <dataValidation type="list" allowBlank="1" showInputMessage="1" showErrorMessage="1" sqref="N4" xr:uid="{00000000-0002-0000-0300-000001000000}">
      <formula1>Month</formula1>
    </dataValidation>
  </dataValidations>
  <pageMargins left="0.7" right="0.7" top="0.75" bottom="0.75" header="0.3" footer="0.3"/>
  <pageSetup paperSize="9" orientation="portrait" verticalDpi="599"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A98C11AEE4B514C8C211BD76FCF4B00" ma:contentTypeVersion="10" ma:contentTypeDescription="Crear nuevo documento." ma:contentTypeScope="" ma:versionID="8853cb79eb9ebef7892e22e7afb71d74">
  <xsd:schema xmlns:xsd="http://www.w3.org/2001/XMLSchema" xmlns:xs="http://www.w3.org/2001/XMLSchema" xmlns:p="http://schemas.microsoft.com/office/2006/metadata/properties" xmlns:ns3="cecc937c-4cf0-4df3-b389-1a63c93462f1" xmlns:ns4="91ad57f9-7907-4235-9e80-cdaf17fd546a" targetNamespace="http://schemas.microsoft.com/office/2006/metadata/properties" ma:root="true" ma:fieldsID="29db35307bc9c2ba4fcdb562e22a93d6" ns3:_="" ns4:_="">
    <xsd:import namespace="cecc937c-4cf0-4df3-b389-1a63c93462f1"/>
    <xsd:import namespace="91ad57f9-7907-4235-9e80-cdaf17fd546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c937c-4cf0-4df3-b389-1a63c93462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ad57f9-7907-4235-9e80-cdaf17fd546a"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ecc937c-4cf0-4df3-b389-1a63c93462f1" xsi:nil="true"/>
  </documentManagement>
</p:properties>
</file>

<file path=customXml/itemProps1.xml><?xml version="1.0" encoding="utf-8"?>
<ds:datastoreItem xmlns:ds="http://schemas.openxmlformats.org/officeDocument/2006/customXml" ds:itemID="{2E3AD588-67B4-421C-908C-2D9FFB83C5EC}">
  <ds:schemaRefs>
    <ds:schemaRef ds:uri="http://schemas.microsoft.com/sharepoint/v3/contenttype/forms"/>
  </ds:schemaRefs>
</ds:datastoreItem>
</file>

<file path=customXml/itemProps2.xml><?xml version="1.0" encoding="utf-8"?>
<ds:datastoreItem xmlns:ds="http://schemas.openxmlformats.org/officeDocument/2006/customXml" ds:itemID="{9AB1168D-98F8-48A3-B74B-D107A62C5D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cc937c-4cf0-4df3-b389-1a63c93462f1"/>
    <ds:schemaRef ds:uri="91ad57f9-7907-4235-9e80-cdaf17fd5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9BA7D2-99D2-4E1C-81EC-25FD982D4031}">
  <ds:schemaRefs>
    <ds:schemaRef ds:uri="http://schemas.microsoft.com/office/2006/metadata/properties"/>
    <ds:schemaRef ds:uri="http://schemas.microsoft.com/office/infopath/2007/PartnerControls"/>
    <ds:schemaRef ds:uri="cecc937c-4cf0-4df3-b389-1a63c93462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Lists</vt:lpstr>
      <vt:lpstr>Calendar</vt:lpstr>
      <vt:lpstr>Calculations</vt:lpstr>
      <vt:lpstr>Actual</vt:lpstr>
      <vt:lpstr>Budget</vt:lpstr>
      <vt:lpstr>KPI</vt:lpstr>
      <vt:lpstr>Overview</vt:lpstr>
      <vt:lpstr>Año</vt:lpstr>
      <vt:lpstr>Cat_Expenses</vt:lpstr>
      <vt:lpstr>Cat_Incomes</vt:lpstr>
      <vt:lpstr>Cat_Savings</vt:lpstr>
      <vt:lpstr>Month</vt:lpstr>
      <vt:lpstr>Tipo</vt:lpstr>
      <vt:lpstr>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Alvaro Gabriel Collantes Huacon</dc:creator>
  <cp:keywords/>
  <dc:description/>
  <cp:lastModifiedBy>Mary Garzón</cp:lastModifiedBy>
  <cp:revision/>
  <dcterms:created xsi:type="dcterms:W3CDTF">2023-11-28T01:21:07Z</dcterms:created>
  <dcterms:modified xsi:type="dcterms:W3CDTF">2025-06-28T19:41:51Z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0x010100FA98C11AEE4B514C8C211BD76FCF4B00</vt:lpwstr>
  </property>
</Properties>
</file>