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userFiles\andrew.cornish\Documents\nwE\GitHub\Roster_Validation_Error_Tool\"/>
    </mc:Choice>
  </mc:AlternateContent>
  <xr:revisionPtr revIDLastSave="0" documentId="13_ncr:1_{1FDBCA7E-1D21-491E-AFBE-E5B7BAB39CD5}" xr6:coauthVersionLast="47" xr6:coauthVersionMax="47" xr10:uidLastSave="{00000000-0000-0000-0000-000000000000}"/>
  <bookViews>
    <workbookView xWindow="-120" yWindow="-16320" windowWidth="29040" windowHeight="15840" tabRatio="693" activeTab="4" xr2:uid="{985D94C2-37CC-4D82-BC01-A17C2CF3E421}"/>
  </bookViews>
  <sheets>
    <sheet name="Dashboard" sheetId="1" r:id="rId1"/>
    <sheet name="Errors" sheetId="6" r:id="rId2"/>
    <sheet name="Calcs" sheetId="3" r:id="rId3"/>
    <sheet name="NOTES" sheetId="2" r:id="rId4"/>
    <sheet name="Instructions" sheetId="4" r:id="rId5"/>
    <sheet name="helpText"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2" i="4" l="1"/>
  <c r="B21" i="4"/>
  <c r="C54" i="6"/>
  <c r="E60" i="3"/>
  <c r="C55" i="6"/>
  <c r="A79" i="3" l="1"/>
  <c r="B24" i="1" s="1"/>
  <c r="A80" i="3"/>
  <c r="B25" i="1" s="1"/>
  <c r="A81" i="3"/>
  <c r="B26" i="1" s="1"/>
  <c r="A82" i="3"/>
  <c r="B27" i="1" s="1"/>
  <c r="A83" i="3"/>
  <c r="B28" i="1" s="1"/>
  <c r="A84" i="3"/>
  <c r="B29" i="1" s="1"/>
  <c r="A85" i="3"/>
  <c r="B30" i="1" s="1"/>
  <c r="D60" i="3"/>
  <c r="C60" i="3"/>
  <c r="B1" i="3"/>
  <c r="B5" i="7" s="1"/>
  <c r="B19" i="4"/>
  <c r="D2" i="3"/>
  <c r="B2" i="3"/>
  <c r="B18" i="3" s="1"/>
  <c r="C79" i="3" l="1" a="1"/>
  <c r="C79" i="3" s="1"/>
  <c r="C24" i="1" s="1"/>
  <c r="C80" i="3" a="1"/>
  <c r="C80" i="3" s="1"/>
  <c r="C25" i="1" s="1"/>
  <c r="C81" i="3" a="1"/>
  <c r="C81" i="3" s="1"/>
  <c r="C26" i="1" s="1"/>
  <c r="C82" i="3" a="1"/>
  <c r="C82" i="3" s="1"/>
  <c r="C27" i="1" s="1"/>
  <c r="C83" i="3" a="1"/>
  <c r="C83" i="3" s="1"/>
  <c r="C28" i="1" s="1"/>
  <c r="C84" i="3" a="1"/>
  <c r="C84" i="3" s="1"/>
  <c r="C29" i="1" s="1"/>
  <c r="C85" i="3" a="1"/>
  <c r="C85" i="3" s="1"/>
  <c r="C30" i="1" s="1"/>
  <c r="C86" i="3"/>
  <c r="D86" i="3" a="1"/>
  <c r="D86" i="3" s="1"/>
  <c r="B60" i="3"/>
  <c r="A60" i="3"/>
  <c r="E85" i="3" a="1"/>
  <c r="E85" i="3" s="1"/>
  <c r="D85" i="3" a="1"/>
  <c r="D85" i="3" s="1"/>
  <c r="D30" i="1" s="1"/>
  <c r="E84" i="3" a="1"/>
  <c r="E84" i="3" s="1"/>
  <c r="D84" i="3" a="1"/>
  <c r="D84" i="3" s="1"/>
  <c r="D29" i="1" s="1"/>
  <c r="E83" i="3" a="1"/>
  <c r="E83" i="3" s="1"/>
  <c r="D83" i="3" a="1"/>
  <c r="D83" i="3" s="1"/>
  <c r="D28" i="1" s="1"/>
  <c r="E82" i="3" a="1"/>
  <c r="E82" i="3" s="1"/>
  <c r="D82" i="3" a="1"/>
  <c r="D82" i="3" s="1"/>
  <c r="D27" i="1" s="1"/>
  <c r="E81" i="3" a="1"/>
  <c r="E81" i="3" s="1"/>
  <c r="D81" i="3" a="1"/>
  <c r="D81" i="3" s="1"/>
  <c r="D26" i="1" s="1"/>
  <c r="E80" i="3" a="1"/>
  <c r="E80" i="3" s="1"/>
  <c r="D80" i="3" a="1"/>
  <c r="D80" i="3" s="1"/>
  <c r="D25" i="1" s="1"/>
  <c r="E79" i="3" a="1"/>
  <c r="E79" i="3" s="1"/>
  <c r="D79" i="3" a="1"/>
  <c r="D79" i="3" s="1"/>
  <c r="D24" i="1" s="1"/>
  <c r="B19" i="3" a="1"/>
  <c r="B19" i="3" l="1"/>
  <c r="D22" i="3" a="1"/>
  <c r="F22" i="3" a="1"/>
  <c r="B22" i="3" a="1"/>
  <c r="B20" i="3" a="1"/>
  <c r="G17" i="3" a="1"/>
  <c r="D22" i="3" l="1"/>
  <c r="F22" i="3"/>
  <c r="B22" i="3"/>
  <c r="G17" i="3"/>
  <c r="H17" i="3" s="1"/>
  <c r="A22" i="6"/>
  <c r="A26" i="6"/>
  <c r="A30" i="6"/>
  <c r="A34" i="6"/>
  <c r="A38" i="6"/>
  <c r="A42" i="6"/>
  <c r="A46" i="6"/>
  <c r="A50" i="6"/>
  <c r="A23" i="6"/>
  <c r="A27" i="6"/>
  <c r="A31" i="6"/>
  <c r="A35" i="6"/>
  <c r="A39" i="6"/>
  <c r="A43" i="6"/>
  <c r="A47" i="6"/>
  <c r="A51" i="6"/>
  <c r="A24" i="6"/>
  <c r="A28" i="6"/>
  <c r="A32" i="6"/>
  <c r="A36" i="6"/>
  <c r="A40" i="6"/>
  <c r="A44" i="6"/>
  <c r="A48" i="6"/>
  <c r="A52" i="6"/>
  <c r="A25" i="6"/>
  <c r="A29" i="6"/>
  <c r="A33" i="6"/>
  <c r="A37" i="6"/>
  <c r="A41" i="6"/>
  <c r="A45" i="6"/>
  <c r="A49" i="6"/>
  <c r="B20" i="3"/>
  <c r="A18" i="6"/>
  <c r="A14" i="6"/>
  <c r="A10" i="6"/>
  <c r="A6" i="6"/>
  <c r="A20" i="6"/>
  <c r="A16" i="6"/>
  <c r="A12" i="6"/>
  <c r="A8" i="6"/>
  <c r="A4" i="6"/>
  <c r="A19" i="6"/>
  <c r="A11" i="6"/>
  <c r="A3" i="6"/>
  <c r="A21" i="6"/>
  <c r="A17" i="6"/>
  <c r="A13" i="6"/>
  <c r="A9" i="6"/>
  <c r="A5" i="6"/>
  <c r="A15" i="6"/>
  <c r="A7" i="6"/>
  <c r="B10" i="1" l="1"/>
  <c r="B47" i="3"/>
  <c r="J7" i="2" a="1"/>
  <c r="J7" i="2" s="1"/>
  <c r="B7" i="3" l="1"/>
  <c r="C7" i="3" s="1"/>
  <c r="F11" i="3" a="1"/>
  <c r="C11" i="3" a="1"/>
  <c r="L11" i="3" a="1"/>
  <c r="M11" i="3" a="1"/>
  <c r="Y11" i="3" a="1"/>
  <c r="O11" i="3" a="1"/>
  <c r="E11" i="3" a="1"/>
  <c r="H11" i="3" a="1"/>
  <c r="B11" i="3" a="1"/>
  <c r="AC11" i="3" a="1"/>
  <c r="A11" i="3" a="1"/>
  <c r="I11" i="3" a="1"/>
  <c r="U11" i="3" a="1"/>
  <c r="D11" i="3" a="1"/>
  <c r="S11" i="3" a="1"/>
  <c r="R11" i="3" a="1"/>
  <c r="P11" i="3" a="1"/>
  <c r="K11" i="3" a="1"/>
  <c r="AB11" i="3" a="1"/>
  <c r="J11" i="3" a="1"/>
  <c r="AA11" i="3" a="1"/>
  <c r="Q11" i="3" a="1"/>
  <c r="Z11" i="3" a="1"/>
  <c r="W11" i="3" a="1"/>
  <c r="B29" i="3" a="1"/>
  <c r="N11" i="3" a="1"/>
  <c r="G11" i="3" a="1"/>
  <c r="T11" i="3" a="1"/>
  <c r="V11" i="3" a="1"/>
  <c r="X11" i="3" a="1"/>
  <c r="AB11" i="3" l="1"/>
  <c r="J11" i="3"/>
  <c r="W11" i="3"/>
  <c r="U11" i="3"/>
  <c r="L11" i="3"/>
  <c r="T11" i="3"/>
  <c r="M11" i="3"/>
  <c r="G11" i="3"/>
  <c r="A27" i="3" s="1"/>
  <c r="H11" i="3"/>
  <c r="AC11" i="3"/>
  <c r="K11" i="3"/>
  <c r="AA11" i="3"/>
  <c r="Y11" i="3"/>
  <c r="D11" i="3"/>
  <c r="X11" i="3"/>
  <c r="E11" i="3"/>
  <c r="P11" i="3"/>
  <c r="S11" i="3"/>
  <c r="I11" i="3"/>
  <c r="A11" i="3"/>
  <c r="F11" i="3"/>
  <c r="B27" i="3" s="1"/>
  <c r="R11" i="3"/>
  <c r="Z11" i="3"/>
  <c r="V11" i="3"/>
  <c r="O11" i="3"/>
  <c r="C11" i="3"/>
  <c r="B11" i="3"/>
  <c r="N11" i="3"/>
  <c r="Q11" i="3"/>
  <c r="B29" i="3"/>
  <c r="D20" i="3" a="1"/>
  <c r="B14" i="3" a="1"/>
  <c r="B8" i="1" l="1"/>
  <c r="B14" i="3"/>
  <c r="D20" i="3"/>
  <c r="B37" i="3" a="1"/>
  <c r="B15" i="3" a="1"/>
  <c r="B15" i="3" l="1"/>
  <c r="B16" i="1" s="1"/>
  <c r="C10" i="1"/>
  <c r="B37" i="3"/>
  <c r="B38" i="3" l="1"/>
  <c r="D21" i="3" a="1"/>
  <c r="B21" i="3" a="1"/>
  <c r="B21" i="3" l="1"/>
  <c r="B5" i="1" s="1"/>
  <c r="B70" i="3"/>
  <c r="D21" i="3"/>
  <c r="B23" i="3" s="1"/>
  <c r="B12" i="1" a="1"/>
  <c r="F21" i="3" a="1"/>
  <c r="B12" i="1" l="1"/>
  <c r="D10" i="1"/>
  <c r="F21" i="3"/>
  <c r="B39" i="3"/>
  <c r="B33" i="3"/>
  <c r="C33" i="3"/>
  <c r="B11" i="1" l="1"/>
  <c r="B48" i="3"/>
  <c r="B42" i="3"/>
  <c r="B43" i="3" s="1"/>
  <c r="B49" i="3" l="1"/>
  <c r="E42" i="3"/>
  <c r="B52" i="3" l="1"/>
  <c r="B53" i="3" s="1"/>
  <c r="E52" i="3"/>
  <c r="G21" i="3"/>
  <c r="H63" i="3" a="1"/>
  <c r="G53" i="3" a="1"/>
  <c r="B62" i="3" a="1"/>
  <c r="H63" i="3" l="1"/>
  <c r="B62" i="3"/>
  <c r="B65" i="3" s="1"/>
  <c r="G53" i="3"/>
  <c r="E67" i="3" a="1"/>
  <c r="B67" i="3" a="1"/>
  <c r="B67" i="3" l="1"/>
  <c r="E67" i="3"/>
  <c r="B69" i="3" l="1"/>
  <c r="A78" i="3"/>
  <c r="B23" i="1" s="1"/>
  <c r="A77" i="3"/>
  <c r="B22" i="1" s="1"/>
  <c r="H66" i="3"/>
  <c r="D78" i="3" a="1"/>
  <c r="D77" i="3" a="1"/>
  <c r="B76" i="3" a="1"/>
  <c r="B76" i="3" l="1"/>
  <c r="D76" i="3" s="1" a="1"/>
  <c r="D76" i="3" s="1"/>
  <c r="D21" i="1" s="1"/>
  <c r="D78" i="3"/>
  <c r="D23" i="1" s="1"/>
  <c r="D77" i="3"/>
  <c r="A76" i="3"/>
  <c r="B72" i="3" s="1"/>
  <c r="D22" i="1"/>
  <c r="E78" i="3" a="1"/>
  <c r="G77" i="3" a="1"/>
  <c r="E77" i="3" a="1"/>
  <c r="C78" i="3" a="1"/>
  <c r="C77" i="3" a="1"/>
  <c r="F76" i="3" a="1"/>
  <c r="H77" i="3" a="1"/>
  <c r="C76" i="3" a="1"/>
  <c r="I77" i="3" a="1"/>
  <c r="H77" i="3" l="1"/>
  <c r="E76" i="3" a="1"/>
  <c r="E76" i="3" s="1"/>
  <c r="C18" i="1"/>
  <c r="C19" i="1"/>
  <c r="B19" i="1"/>
  <c r="B18" i="1"/>
  <c r="B15" i="1"/>
  <c r="C77" i="3"/>
  <c r="C22" i="1" s="1"/>
  <c r="F76" i="3"/>
  <c r="C76" i="3"/>
  <c r="C21" i="1" s="1"/>
  <c r="D71" i="3"/>
  <c r="B32" i="1" s="1"/>
  <c r="B21" i="1"/>
  <c r="I77" i="3"/>
  <c r="C78" i="3"/>
  <c r="C23" i="1" s="1"/>
  <c r="E78" i="3"/>
  <c r="E77" i="3"/>
  <c r="G77"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Cornish, Andrew M</author>
  </authors>
  <commentList>
    <comment ref="A5" authorId="0" shapeId="0" xr:uid="{2B6BDFB4-C9DB-4891-954E-CB2C5FEF25A8}">
      <text>
        <r>
          <rPr>
            <b/>
            <sz val="9"/>
            <color indexed="81"/>
            <rFont val="Tahoma"/>
            <charset val="1"/>
          </rPr>
          <t>Cornish, Andrew M:</t>
        </r>
        <r>
          <rPr>
            <sz val="9"/>
            <color indexed="81"/>
            <rFont val="Tahoma"/>
            <charset val="1"/>
          </rPr>
          <t xml:space="preserve">
DO not included any leading/traling spaces here
</t>
        </r>
      </text>
    </comment>
    <comment ref="A14" authorId="0" shapeId="0" xr:uid="{76F10F5B-ECEF-41B8-8DED-B5291B5E30F6}">
      <text>
        <r>
          <rPr>
            <b/>
            <sz val="9"/>
            <color indexed="81"/>
            <rFont val="Tahoma"/>
            <charset val="1"/>
          </rPr>
          <t>Cornish, Andrew M:</t>
        </r>
        <r>
          <rPr>
            <sz val="9"/>
            <color indexed="81"/>
            <rFont val="Tahoma"/>
            <charset val="1"/>
          </rPr>
          <t xml:space="preserve">
ROSTER - row number of last entry in 'School Name'</t>
        </r>
      </text>
    </comment>
    <comment ref="A15" authorId="0" shapeId="0" xr:uid="{7B1E9455-E7C0-406F-BD4A-A550D941DEC4}">
      <text>
        <r>
          <rPr>
            <b/>
            <sz val="9"/>
            <color indexed="81"/>
            <rFont val="Tahoma"/>
            <charset val="1"/>
          </rPr>
          <t>Cornish, Andrew M:</t>
        </r>
        <r>
          <rPr>
            <sz val="9"/>
            <color indexed="81"/>
            <rFont val="Tahoma"/>
            <charset val="1"/>
          </rPr>
          <t xml:space="preserve">
ROSTER - checks 100 rows past 'rows in roster (above) for any entry
False if any entyr detected</t>
        </r>
      </text>
    </comment>
    <comment ref="A19" authorId="0" shapeId="0" xr:uid="{6702709D-D2BC-42E6-AA03-4D2D4D71870F}">
      <text>
        <r>
          <rPr>
            <b/>
            <sz val="9"/>
            <color indexed="81"/>
            <rFont val="Tahoma"/>
            <charset val="1"/>
          </rPr>
          <t>Cornish, Andrew M:</t>
        </r>
        <r>
          <rPr>
            <sz val="9"/>
            <color indexed="81"/>
            <rFont val="Tahoma"/>
            <charset val="1"/>
          </rPr>
          <t xml:space="preserve">
ERRORS - Row number
99 -- Workaround to force the message -- nothing should be at row 99 of Errors sheet</t>
        </r>
      </text>
    </comment>
    <comment ref="A20" authorId="0" shapeId="0" xr:uid="{3C807E69-BBB1-49B9-8895-4B64B8B57D3D}">
      <text>
        <r>
          <rPr>
            <b/>
            <sz val="9"/>
            <color indexed="81"/>
            <rFont val="Tahoma"/>
            <charset val="1"/>
          </rPr>
          <t>Cornish, Andrew M:</t>
        </r>
        <r>
          <rPr>
            <sz val="9"/>
            <color indexed="81"/>
            <rFont val="Tahoma"/>
            <charset val="1"/>
          </rPr>
          <t xml:space="preserve">
ERRORS - Data type 
</t>
        </r>
      </text>
    </comment>
    <comment ref="C20" authorId="0" shapeId="0" xr:uid="{A7D24FD5-F2A2-4145-802C-D2774DBA47DC}">
      <text>
        <r>
          <rPr>
            <b/>
            <sz val="9"/>
            <color indexed="81"/>
            <rFont val="Tahoma"/>
            <charset val="1"/>
          </rPr>
          <t>Cornish, Andrew M:</t>
        </r>
        <r>
          <rPr>
            <sz val="9"/>
            <color indexed="81"/>
            <rFont val="Tahoma"/>
            <charset val="1"/>
          </rPr>
          <t xml:space="preserve">
ROSTER - col matching Data Type
</t>
        </r>
      </text>
    </comment>
    <comment ref="A21" authorId="0" shapeId="0" xr:uid="{D22172DF-DE7A-4F5E-96E5-269E8DEF3EA3}">
      <text>
        <r>
          <rPr>
            <b/>
            <sz val="9"/>
            <color indexed="81"/>
            <rFont val="Tahoma"/>
            <charset val="1"/>
          </rPr>
          <t>Cornish, Andrew M:</t>
        </r>
        <r>
          <rPr>
            <sz val="9"/>
            <color indexed="81"/>
            <rFont val="Tahoma"/>
            <charset val="1"/>
          </rPr>
          <t xml:space="preserve">
ERRORS = Description 
</t>
        </r>
      </text>
    </comment>
    <comment ref="C21" authorId="0" shapeId="0" xr:uid="{9C352C00-370D-4A0D-ADC0-1C9A3B17FAB6}">
      <text>
        <r>
          <rPr>
            <b/>
            <sz val="9"/>
            <color indexed="81"/>
            <rFont val="Tahoma"/>
            <charset val="1"/>
          </rPr>
          <t>Cornish, Andrew M:</t>
        </r>
        <r>
          <rPr>
            <sz val="9"/>
            <color indexed="81"/>
            <rFont val="Tahoma"/>
            <charset val="1"/>
          </rPr>
          <t xml:space="preserve">
Errors sheet -- 'First occurrence' -- else ""
 </t>
        </r>
      </text>
    </comment>
    <comment ref="E21" authorId="0" shapeId="0" xr:uid="{AAFAEED4-B62D-4D01-9DDC-64374C4FEEBF}">
      <text>
        <r>
          <rPr>
            <b/>
            <sz val="9"/>
            <color indexed="81"/>
            <rFont val="Tahoma"/>
            <charset val="1"/>
          </rPr>
          <t>Cornish, Andrew M:</t>
        </r>
        <r>
          <rPr>
            <sz val="9"/>
            <color indexed="81"/>
            <rFont val="Tahoma"/>
            <charset val="1"/>
          </rPr>
          <t xml:space="preserve">
ROSTER -- associated entry
            -- len of current entry
</t>
        </r>
      </text>
    </comment>
    <comment ref="A22" authorId="0" shapeId="0" xr:uid="{88BAF931-19CE-4E67-A8D0-6D60F381D41E}">
      <text>
        <r>
          <rPr>
            <b/>
            <sz val="9"/>
            <color indexed="81"/>
            <rFont val="Tahoma"/>
            <charset val="1"/>
          </rPr>
          <t>Cornish, Andrew M:</t>
        </r>
        <r>
          <rPr>
            <sz val="9"/>
            <color indexed="81"/>
            <rFont val="Tahoma"/>
            <charset val="1"/>
          </rPr>
          <t xml:space="preserve">
ERRORS - erroneous data 
Empty = 1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<sst xmlns="http://schemas.openxmlformats.org/spreadsheetml/2006/main" count="392" uniqueCount="290">
  <si>
    <t>Note: orange highlight = manual/set var</t>
  </si>
  <si>
    <t>top Error</t>
  </si>
  <si>
    <t>Row number</t>
  </si>
  <si>
    <t>use first col -- get row # of first non-blank</t>
  </si>
  <si>
    <t>Data type col</t>
  </si>
  <si>
    <t>Error descrip col</t>
  </si>
  <si>
    <t>col for top error</t>
  </si>
  <si>
    <t>range to check</t>
  </si>
  <si>
    <t>error descrip</t>
  </si>
  <si>
    <t>empty</t>
  </si>
  <si>
    <t>empty' descrip</t>
  </si>
  <si>
    <t>info</t>
  </si>
  <si>
    <t>Erron data col</t>
  </si>
  <si>
    <t>erron data empty</t>
  </si>
  <si>
    <t>empty display</t>
  </si>
  <si>
    <t>first occurrence</t>
  </si>
  <si>
    <t>roster filename</t>
  </si>
  <si>
    <t>School State Code</t>
  </si>
  <si>
    <t>School Name</t>
  </si>
  <si>
    <t>Previous Instructor ID</t>
  </si>
  <si>
    <t>Instructor ID</t>
  </si>
  <si>
    <t>Instructor State ID</t>
  </si>
  <si>
    <t>Instructor Last Name</t>
  </si>
  <si>
    <t>Instructor First Name</t>
  </si>
  <si>
    <t>Instructor Middle Initial</t>
  </si>
  <si>
    <t>User Name</t>
  </si>
  <si>
    <t>Email Address</t>
  </si>
  <si>
    <t>Class Name</t>
  </si>
  <si>
    <t>Subject</t>
  </si>
  <si>
    <t>Previous Student ID</t>
  </si>
  <si>
    <t>Student ID</t>
  </si>
  <si>
    <t>Student State ID</t>
  </si>
  <si>
    <t>Clever ID</t>
  </si>
  <si>
    <t>Ed-Fi ID</t>
  </si>
  <si>
    <t>ClassLink ID</t>
  </si>
  <si>
    <t>OneRoster ID</t>
  </si>
  <si>
    <t>Student Information System ID</t>
  </si>
  <si>
    <t>Student Last Name</t>
  </si>
  <si>
    <t>Student First Name</t>
  </si>
  <si>
    <t>Student Middle Initial</t>
  </si>
  <si>
    <t>Student Date Of Birth</t>
  </si>
  <si>
    <t>Student Gender</t>
  </si>
  <si>
    <t>Student Grade</t>
  </si>
  <si>
    <t>Student Ethnic Group Name</t>
  </si>
  <si>
    <t>Student User Name</t>
  </si>
  <si>
    <t>Student Email</t>
  </si>
  <si>
    <t>Col in roster</t>
  </si>
  <si>
    <t>col in roster</t>
  </si>
  <si>
    <t>Finds the exact match from the roster file header with the headings in row above -- n/a should not occur</t>
  </si>
  <si>
    <t>row# 1st occur</t>
  </si>
  <si>
    <t>extract error col from message</t>
  </si>
  <si>
    <t>must</t>
  </si>
  <si>
    <t>cannot</t>
  </si>
  <si>
    <t>find key words</t>
  </si>
  <si>
    <t xml:space="preserve">key words </t>
  </si>
  <si>
    <t>&lt;- position</t>
  </si>
  <si>
    <t>pos 0 (zero) if 'empty' error or key word not found</t>
  </si>
  <si>
    <t>left trim</t>
  </si>
  <si>
    <t>continue?</t>
  </si>
  <si>
    <t>is ID?</t>
  </si>
  <si>
    <t>which?</t>
  </si>
  <si>
    <t>checks data type against student and isntructor heading in row 8</t>
  </si>
  <si>
    <t>find in row 8</t>
  </si>
  <si>
    <t>if not zero -- then run the lists</t>
  </si>
  <si>
    <t>Data Type</t>
  </si>
  <si>
    <t>erron data</t>
  </si>
  <si>
    <t>row in roster</t>
  </si>
  <si>
    <t>range Detected</t>
  </si>
  <si>
    <t>range data type</t>
  </si>
  <si>
    <t>unique values</t>
  </si>
  <si>
    <t>occurrences</t>
  </si>
  <si>
    <t xml:space="preserve"> =IF(ISBLANK(E9),"",COUNTIFS(INDIRECT($B$49),$B$45,INDIRECT($B$48),E9))</t>
  </si>
  <si>
    <t xml:space="preserve"> =IF(LEN(E9)&gt;0,MATCH(1,($B$45=INDIRECT($B$49))*(E9=INDIRECT($B$48)),0)+1,"")</t>
  </si>
  <si>
    <t xml:space="preserve"> =IF(E9=0,MATCH(1,($B$45=INDIRECT($B$49))*(LEN(INDIRECT($B$48))=0),0)+1,"")</t>
  </si>
  <si>
    <t>File Type</t>
  </si>
  <si>
    <t>Erroneous Data</t>
  </si>
  <si>
    <t># Row of First Occurrence</t>
  </si>
  <si>
    <t>Error Description</t>
  </si>
  <si>
    <t>current ind</t>
  </si>
  <si>
    <t>Current</t>
  </si>
  <si>
    <t>converter</t>
  </si>
  <si>
    <t>Instructor Email Address</t>
  </si>
  <si>
    <t>filtered</t>
  </si>
  <si>
    <t>Instructor User Name</t>
  </si>
  <si>
    <t>MUST</t>
  </si>
  <si>
    <t>CANNOT</t>
  </si>
  <si>
    <t>get end</t>
  </si>
  <si>
    <t>from must/CN</t>
  </si>
  <si>
    <t>need to flip the search for cannot</t>
  </si>
  <si>
    <t>&lt;-- trim of 'ID'</t>
  </si>
  <si>
    <t>add to above</t>
  </si>
  <si>
    <t>only must???</t>
  </si>
  <si>
    <t>Description</t>
  </si>
  <si>
    <t>Field cannot be empty</t>
  </si>
  <si>
    <t>User Name cannot be the same for more than one Instructor ID</t>
  </si>
  <si>
    <t>Email Address cannot be the same for more than one Instructor ID</t>
  </si>
  <si>
    <t>Gender must be the same for this Student ID</t>
  </si>
  <si>
    <t>current entry</t>
  </si>
  <si>
    <t>display hint/suggestions based on 'Data type'</t>
  </si>
  <si>
    <t>General Information</t>
  </si>
  <si>
    <t>Setup</t>
  </si>
  <si>
    <t>Student ID does not match any student ID in the CRF file</t>
  </si>
  <si>
    <t>Date of Birth must be a valid date</t>
  </si>
  <si>
    <t>A *COPY* of the roster file which resulted in 'Format errors were found…"</t>
  </si>
  <si>
    <t>The error file exported during the import.</t>
  </si>
  <si>
    <t>File requirements:</t>
  </si>
  <si>
    <t>Export - File Validation Errors</t>
  </si>
  <si>
    <t>The errors are located from A thru E column in the exported file.</t>
  </si>
  <si>
    <t>a)</t>
  </si>
  <si>
    <t>b)</t>
  </si>
  <si>
    <t>move error section to its own tab --- may be easier in use</t>
  </si>
  <si>
    <t>remove column A - dashboard for UX</t>
  </si>
  <si>
    <t>error Sheet</t>
  </si>
  <si>
    <t>B</t>
  </si>
  <si>
    <t>C</t>
  </si>
  <si>
    <t>D</t>
  </si>
  <si>
    <t>E</t>
  </si>
  <si>
    <t>F</t>
  </si>
  <si>
    <t>Dashbrd Sheet</t>
  </si>
  <si>
    <t>1st row</t>
  </si>
  <si>
    <t>total error rows</t>
  </si>
  <si>
    <t>Do not include the error file heading (row 1) when copying over the errors.</t>
  </si>
  <si>
    <t>Roster Filename</t>
  </si>
  <si>
    <t>fn w/ ext</t>
  </si>
  <si>
    <t>&lt;-- used?</t>
  </si>
  <si>
    <t>^</t>
  </si>
  <si>
    <t>|</t>
  </si>
  <si>
    <t>----</t>
  </si>
  <si>
    <t>Date of Birth must be the same for this Student ID</t>
  </si>
  <si>
    <t>Previous ID must be same for this Instructor ID</t>
  </si>
  <si>
    <t>Student Date of Birth</t>
  </si>
  <si>
    <t>Gender must be "M","F" or "X"</t>
  </si>
  <si>
    <t>if must/cn</t>
  </si>
  <si>
    <t>convert</t>
  </si>
  <si>
    <t>Instructor Previous ID</t>
  </si>
  <si>
    <t>IF(ISBLANK(B67),"",IF($B$58=$C$53,TEXT(B67,"mm/dd/yyy"),B67))</t>
  </si>
  <si>
    <t>0/blank msg</t>
  </si>
  <si>
    <t>0 (zero) or blank</t>
  </si>
  <si>
    <t>count</t>
  </si>
  <si>
    <t>Idea/problem</t>
  </si>
  <si>
    <t>0 and blanks appear as 0's</t>
  </si>
  <si>
    <t>mostly an edge case - also known difficulty in Excel.
Combo message displayed along with highlighted msg when 2 combo messages appear</t>
  </si>
  <si>
    <t>Need a set amount of errors to copy over</t>
  </si>
  <si>
    <t>Need a set amount of unique data to dsiplay</t>
  </si>
  <si>
    <t>set to 10 -- should be more than enough</t>
  </si>
  <si>
    <t>table/tab for hints?</t>
  </si>
  <si>
    <t>c/w much better</t>
  </si>
  <si>
    <t xml:space="preserve">made col A tiny </t>
  </si>
  <si>
    <t>IF(B29,B20,B38)</t>
  </si>
  <si>
    <t>if ;must' - Data type --else cannot</t>
  </si>
  <si>
    <t xml:space="preserve"> =IF(B29,IF(B20=X9,N9,B20),B38)</t>
  </si>
  <si>
    <t xml:space="preserve"> =IF(B29,$B$7&amp;"$"&amp;$B$60&amp;"$2:$"&amp;$B$60&amp;"$"&amp;B14,$B$7&amp;"$"&amp;$B$60&amp;"$2:$"&amp;$B$60&amp;"$"&amp;B14)</t>
  </si>
  <si>
    <t>must exceptions</t>
  </si>
  <si>
    <t>&lt;-- 'error' if bad heading</t>
  </si>
  <si>
    <t>not id?</t>
  </si>
  <si>
    <t>col</t>
  </si>
  <si>
    <t>row</t>
  </si>
  <si>
    <t xml:space="preserve"> =IF(B29,IF(B44,INDIRECT(ADDRESS(ROW(A53),MATCH(TRUE,EXACT(B45,A52:G52),0),4)),B58),B38)</t>
  </si>
  <si>
    <t>Detected Col</t>
  </si>
  <si>
    <t>Col Data</t>
  </si>
  <si>
    <t>first occurs on row</t>
  </si>
  <si>
    <t>amt</t>
  </si>
  <si>
    <t>error description</t>
  </si>
  <si>
    <t>Error is a blank row or not recognized</t>
  </si>
  <si>
    <t>Enter valid data in roster file at Column/Row shown above.</t>
  </si>
  <si>
    <t>Roster file does not appear to be open</t>
  </si>
  <si>
    <t>&lt;-- for --blank-- issues</t>
  </si>
  <si>
    <t>errors when any cell in Errors tab is modified (except B)</t>
  </si>
  <si>
    <t xml:space="preserve">default error -- help text maybe… </t>
  </si>
  <si>
    <t xml:space="preserve"> =IF(B29,B58,B38)</t>
  </si>
  <si>
    <t>hide dashboard lwr tble when direct fix.</t>
  </si>
  <si>
    <t>If you attempted to import both a roster and Programs File, then this error might occur from a student ID in the Programs File but not in the roster file. Either add or remove the missing student and make sure your source records are also correct.</t>
  </si>
  <si>
    <t>&lt;-- untested</t>
  </si>
  <si>
    <t>Highlight and/or display  ' may have been fixed before…" if only 1 result</t>
  </si>
  <si>
    <t>seperate info/line - display/highlight based on # of results -- count()
but -- count() should always become 1 after fix.. So... Alter message.. "May have been fixed by previous change" -- works for both current change and other error change..</t>
  </si>
  <si>
    <t>Note: Gender must be "M","F" or "X"</t>
  </si>
  <si>
    <t>Place a COPY of your roster file in the same directory as this file AND open the copy.</t>
  </si>
  <si>
    <t>First Name must be the same for this ID</t>
  </si>
  <si>
    <t>Email Address must be the same for this Instructor ID</t>
  </si>
  <si>
    <t>Last Name must be the same for this ID</t>
  </si>
  <si>
    <t>User Name must be the same for this Instructor ID</t>
  </si>
  <si>
    <t>Ethnic group must be the same for this Student ID</t>
  </si>
  <si>
    <t>User Name must be the same for this Student ID</t>
  </si>
  <si>
    <t>Grade must be the same for this Student ID</t>
  </si>
  <si>
    <t>First Name</t>
  </si>
  <si>
    <t>Last Name</t>
  </si>
  <si>
    <t>If First Name appears accurate, ensure the ID number is correct.</t>
  </si>
  <si>
    <t>Sheet</t>
  </si>
  <si>
    <t>DB</t>
  </si>
  <si>
    <t>errors</t>
  </si>
  <si>
    <t>highlight the RF/selection col</t>
  </si>
  <si>
    <t xml:space="preserve">erros </t>
  </si>
  <si>
    <t>Col B *selection) add little note thing</t>
  </si>
  <si>
    <t>Another hint that it is the col to use as selection</t>
  </si>
  <si>
    <t>No additional help found.</t>
  </si>
  <si>
    <t>Ensure username AND Instructor ID are correct.
Often the result of an ID # matching a different instructor.
Correcting this is likely to correct other detected errors.</t>
  </si>
  <si>
    <t>Note / help text    (keep width at 59.57  - matches DB width)</t>
  </si>
  <si>
    <t>Db/calcs/errors</t>
  </si>
  <si>
    <t>db-errors</t>
  </si>
  <si>
    <t>move file name/selection to errors tab 
not needed on Dashboard?? Makes room for Prev /Next buttons .. Or incrmenter</t>
  </si>
  <si>
    <t>Ensure the User Name is exactly the same.</t>
  </si>
  <si>
    <t>Ethnic group must be the same for this Student ID -- not working</t>
  </si>
  <si>
    <t>see 008 #6</t>
  </si>
  <si>
    <t>Student Ethnic group</t>
  </si>
  <si>
    <t>^ -- cond formt greenish and yellow DB table -- 1 green -- more yellow</t>
  </si>
  <si>
    <t>tie green into ^</t>
  </si>
  <si>
    <t>Ensure the Grade is the same for each entry of this student.</t>
  </si>
  <si>
    <t>0,1or more(2)?</t>
  </si>
  <si>
    <t>Ensure that only one unique ID has  the same email address.</t>
  </si>
  <si>
    <t>Ensure the email address is exactly the same.</t>
  </si>
  <si>
    <t>Ensure the Last Name is exactly the same.</t>
  </si>
  <si>
    <t>Ensure the Ethnic Group is exactly the same for this student.</t>
  </si>
  <si>
    <t>db</t>
  </si>
  <si>
    <t>if direct error (bad gender / bad date/ blank) -- highlight yellow</t>
  </si>
  <si>
    <t>if cell = cell, then throw flag and Cond formt --- 
else -- "possibly fixed ".. Some note to say it is only green because it has changed, it is not checking for accuracy
uf if gender was 'b' and changed to 'boy' -- it will be green since it changed but still bad since it must be m.f. or x</t>
  </si>
  <si>
    <t xml:space="preserve">if an'empty' error -- cond frmt green if current data is not empty… </t>
  </si>
  <si>
    <t xml:space="preserve">need similar to ^ </t>
  </si>
  <si>
    <t>set to 20, can be more if needed -- bumped to 50</t>
  </si>
  <si>
    <t xml:space="preserve">Cond formatting -- or add note to Help text </t>
  </si>
  <si>
    <t>&lt;-- not a count - flag (1) for "May have been fixed by previous change" in DB -- Zero - none, 2 = MORE than 1</t>
  </si>
  <si>
    <t>empty' col in roster converter</t>
  </si>
  <si>
    <t xml:space="preserve">db </t>
  </si>
  <si>
    <t>may be 2 or 3 parts-- missing / bad date and different dates</t>
  </si>
  <si>
    <t>upload</t>
  </si>
  <si>
    <t>check for error -- if dob is same but different formats</t>
  </si>
  <si>
    <t>ex. 01/30/2008 vs 01/30/08</t>
  </si>
  <si>
    <t>check date format for DOB (green yellow)</t>
  </si>
  <si>
    <t>Add incrmenter tool?? to db to allow for next/prev error without switching tabs to errors</t>
  </si>
  <si>
    <t>row 1 could handle it if file name moved.</t>
  </si>
  <si>
    <t>n/a , errors show if roster not open AND errors table populated</t>
  </si>
  <si>
    <t xml:space="preserve"> throw flag? Or iferror around them</t>
  </si>
  <si>
    <t>Value is too short</t>
  </si>
  <si>
    <t>See below for possible differences in birth dates for this student ID
Do not copy/paste dates from the table below.</t>
  </si>
  <si>
    <t>calcs/errors</t>
  </si>
  <si>
    <t>bottom row missing/blank not showing problem</t>
  </si>
  <si>
    <t xml:space="preserve"> bit of an edge case -- will show up as missing also</t>
  </si>
  <si>
    <t xml:space="preserve">calcs </t>
  </si>
  <si>
    <t>last row or roster not being used if Col had last cell blank</t>
  </si>
  <si>
    <t>use 2 or more cols to calc max at 14</t>
  </si>
  <si>
    <t>dblchk last row</t>
  </si>
  <si>
    <t>user roster</t>
  </si>
  <si>
    <t>1st col</t>
  </si>
  <si>
    <t>A</t>
  </si>
  <si>
    <t>last col</t>
  </si>
  <si>
    <t>$A</t>
  </si>
  <si>
    <t>$AC</t>
  </si>
  <si>
    <t>AC</t>
  </si>
  <si>
    <t>header row</t>
  </si>
  <si>
    <t>$1</t>
  </si>
  <si>
    <t>&lt;- cols are max .. Should work with old roster -- incr if more added</t>
  </si>
  <si>
    <t>DASHBOARD ERRORS</t>
  </si>
  <si>
    <t>Error</t>
  </si>
  <si>
    <t>LAST ROW</t>
  </si>
  <si>
    <t>Description / Reason</t>
  </si>
  <si>
    <t>Solution</t>
  </si>
  <si>
    <t>Ensure the last row has an entry for 'School Name'</t>
  </si>
  <si>
    <t>Data type (DT)</t>
  </si>
  <si>
    <t>&lt;-- used??</t>
  </si>
  <si>
    <t>db/errors</t>
  </si>
  <si>
    <t>removing 'first occ..' creates N/A in msg row of DB</t>
  </si>
  <si>
    <t>removing 'Erroneous data' makes TOOL think its an empty error</t>
  </si>
  <si>
    <t>USER input error -- does not seem to affect anything else.. Error handling for this</t>
  </si>
  <si>
    <t>USER input error -- not sure its worht it -- could grab last word of desciption to verify its  as empty error -- then do some error handling.. 
But a lot fo extra handling for an edge  case that st</t>
  </si>
  <si>
    <t>ERRONEOUOS DATA MISSING</t>
  </si>
  <si>
    <t>Erroneuous Data' must be included for all errors EXCEPT 'Field cannot be empty' errors.</t>
  </si>
  <si>
    <r>
      <rPr>
        <b/>
        <sz val="11"/>
        <color theme="1"/>
        <rFont val="Calibri"/>
        <family val="2"/>
        <scheme val="minor"/>
      </rPr>
      <t>Data past the last detected row was found.</t>
    </r>
    <r>
      <rPr>
        <sz val="11"/>
        <color theme="1"/>
        <rFont val="Calibri"/>
        <family val="2"/>
        <scheme val="minor"/>
      </rPr>
      <t xml:space="preserve">  
This file uses only the column with heading 'School Name' to determine the last row of the roster file, but also checks past it by 100 rows (cols A-AC) for any data (generating this error).</t>
    </r>
  </si>
  <si>
    <t>Replace missing data from source file.
(ex. Export - File Validation Errors.csv')</t>
  </si>
  <si>
    <t>Format must be in the form MM/DD/YYYY or MM/DD/YY.
This tool does not validate any entries.</t>
  </si>
  <si>
    <t>erron data blank?</t>
  </si>
  <si>
    <t>descrip-empty?</t>
  </si>
  <si>
    <t>Enter valid data in roster file at Column/Row shown above.
This tool does not validate any entries.</t>
  </si>
  <si>
    <t>No additional help found. (researching)
This tool does not validate any entries.</t>
  </si>
  <si>
    <t xml:space="preserve">  This file is only for assisting with finding the 'format errors' that were detected during an import.  It does not detect errors on its own, instead it utilizes the errors copied from the associated 'Export - File Validation Errors.cvs' to display helpful information concerning each particular error.</t>
  </si>
  <si>
    <t>trngact2</t>
  </si>
  <si>
    <t>inc/decr tool?? - 1 to Count(errors) .. Can't do both (this and Col B of errors)..  Causes security warning due to tool</t>
  </si>
  <si>
    <t>RF</t>
  </si>
  <si>
    <t>ow4270302</t>
  </si>
  <si>
    <t>or874256648</t>
  </si>
  <si>
    <t>or792138279</t>
  </si>
  <si>
    <t>or447968054</t>
  </si>
  <si>
    <t>bartholomeow.quinn@nwea.pottsboro.com</t>
  </si>
  <si>
    <t>2012/25/5</t>
  </si>
  <si>
    <t>ow4270303</t>
  </si>
  <si>
    <t>or065773275</t>
  </si>
  <si>
    <t>b</t>
  </si>
  <si>
    <t>ow4270304</t>
  </si>
  <si>
    <t>ff</t>
  </si>
  <si>
    <t xml:space="preserve">Possible? </t>
  </si>
  <si>
    <t>After correcting an error, remove the "RF" or entire row from the Errors tab.</t>
  </si>
  <si>
    <t>Only the top most error (with 'RF') will be used by the tool.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</si>
</sst>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strike/>
      <sz val="11"/>
      <color theme="1"/>
      <name val="Calibri"/>
      <family val="2"/>
      <scheme val="minor"/>
    </font>
    <font>
      <sz val="9"/>
      <color indexed="81"/>
      <name val="Tahoma"/>
      <charset val="1"/>
    </font>
    <font>
      <b/>
      <sz val="9"/>
      <color indexed="81"/>
      <name val="Tahoma"/>
      <charset val="1"/>
    </font>
  </fonts>
  <fills count="24">
    <fill>
      <patternFill patternType="none"/>
    </fill>
    <fill>
      <patternFill patternType="gray125"/>
    </fill>
    <fill>
      <patternFill patternType="solid">
        <fgColor rgb="FFFFC00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7"/>
        <bgColor indexed="64"/>
      </patternFill>
    </fill>
    <fill>
      <patternFill patternType="solid">
        <fgColor theme="4" tint="0.59999389629810485"/>
        <bgColor indexed="64"/>
      </patternFill>
    </fill>
    <fill>
      <patternFill patternType="solid">
        <fgColor theme="2" tint="-9.9978637043366805E-2"/>
        <bgColor indexed="64"/>
      </patternFill>
    </fill>
    <fill>
      <patternFill patternType="solid">
        <fgColor rgb="FFFFFF00"/>
        <bgColor indexed="64"/>
      </patternFill>
    </fill>
    <fill>
      <patternFill patternType="solid">
        <fgColor theme="1"/>
        <bgColor indexed="64"/>
      </patternFill>
    </fill>
    <fill>
      <patternFill patternType="solid">
        <fgColor theme="2"/>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rgb="FFFFFF99"/>
        <bgColor indexed="64"/>
      </patternFill>
    </fill>
    <fill>
      <patternFill patternType="solid">
        <fgColor theme="7" tint="0.59999389629810485"/>
        <bgColor indexed="64"/>
      </patternFill>
    </fill>
    <fill>
      <patternFill patternType="solid">
        <fgColor theme="2" tint="-0.249977111117893"/>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rgb="FF92D050"/>
        <bgColor indexed="64"/>
      </patternFill>
    </fill>
    <fill>
      <patternFill patternType="solid">
        <fgColor theme="7" tint="-0.249977111117893"/>
        <bgColor indexed="64"/>
      </patternFill>
    </fill>
    <fill>
      <patternFill patternType="solid">
        <fgColor rgb="FFFF7C80"/>
        <bgColor indexed="64"/>
      </patternFill>
    </fill>
    <fill>
      <patternFill patternType="solid">
        <fgColor theme="8" tint="0.79998168889431442"/>
        <bgColor indexed="64"/>
      </patternFill>
    </fill>
  </fills>
  <borders count="3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right/>
      <top style="medium">
        <color indexed="64"/>
      </top>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medium">
        <color indexed="64"/>
      </left>
      <right/>
      <top/>
      <bottom style="medium">
        <color indexed="64"/>
      </bottom>
      <diagonal/>
    </border>
    <border>
      <left/>
      <right style="thin">
        <color indexed="64"/>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42">
    <xf numFmtId="0" fontId="0" fillId="0" borderId="0" xfId="0"/>
    <xf numFmtId="0" fontId="1" fillId="0" borderId="5" xfId="0" applyFont="1" applyBorder="1" applyProtection="1">
      <protection hidden="1"/>
    </xf>
    <xf numFmtId="0" fontId="1" fillId="7" borderId="6" xfId="0" applyFont="1" applyFill="1" applyBorder="1" applyProtection="1">
      <protection hidden="1"/>
    </xf>
    <xf numFmtId="0" fontId="1" fillId="0" borderId="6" xfId="0" applyFont="1" applyBorder="1" applyProtection="1">
      <protection hidden="1"/>
    </xf>
    <xf numFmtId="0" fontId="1" fillId="0" borderId="7" xfId="0" applyFont="1" applyBorder="1" applyProtection="1">
      <protection hidden="1"/>
    </xf>
    <xf numFmtId="0" fontId="1" fillId="0" borderId="8" xfId="0" applyFont="1" applyBorder="1" applyProtection="1">
      <protection hidden="1"/>
    </xf>
    <xf numFmtId="0" fontId="0" fillId="0" borderId="0" xfId="0" applyProtection="1">
      <protection hidden="1"/>
    </xf>
    <xf numFmtId="0" fontId="1" fillId="0" borderId="9" xfId="0" applyFont="1" applyBorder="1" applyProtection="1">
      <protection hidden="1"/>
    </xf>
    <xf numFmtId="0" fontId="1" fillId="5" borderId="0" xfId="0" applyFont="1" applyFill="1" applyProtection="1">
      <protection hidden="1"/>
    </xf>
    <xf numFmtId="0" fontId="1" fillId="0" borderId="0" xfId="0" applyFont="1" applyProtection="1">
      <protection hidden="1"/>
    </xf>
    <xf numFmtId="0" fontId="0" fillId="0" borderId="0" xfId="0" applyAlignment="1">
      <alignment horizontal="center" vertical="center"/>
    </xf>
    <xf numFmtId="0" fontId="0" fillId="2" borderId="0" xfId="0" applyFill="1" applyProtection="1">
      <protection hidden="1"/>
    </xf>
    <xf numFmtId="0" fontId="0" fillId="12" borderId="0" xfId="0" applyFill="1" applyProtection="1">
      <protection hidden="1"/>
    </xf>
    <xf numFmtId="0" fontId="0" fillId="6" borderId="0" xfId="0" applyFill="1" applyProtection="1">
      <protection hidden="1"/>
    </xf>
    <xf numFmtId="0" fontId="0" fillId="6" borderId="7" xfId="0" quotePrefix="1" applyFill="1" applyBorder="1" applyProtection="1">
      <protection hidden="1"/>
    </xf>
    <xf numFmtId="0" fontId="0" fillId="12" borderId="8" xfId="0" applyFill="1" applyBorder="1" applyProtection="1">
      <protection hidden="1"/>
    </xf>
    <xf numFmtId="0" fontId="0" fillId="2" borderId="7" xfId="0" applyFill="1" applyBorder="1" applyProtection="1">
      <protection hidden="1"/>
    </xf>
    <xf numFmtId="0" fontId="0" fillId="8" borderId="0" xfId="0" applyFill="1" applyProtection="1">
      <protection hidden="1"/>
    </xf>
    <xf numFmtId="0" fontId="0" fillId="4" borderId="0" xfId="0" applyFill="1" applyProtection="1">
      <protection hidden="1"/>
    </xf>
    <xf numFmtId="0" fontId="0" fillId="3" borderId="0" xfId="0" applyFill="1" applyProtection="1">
      <protection hidden="1"/>
    </xf>
    <xf numFmtId="0" fontId="0" fillId="7" borderId="0" xfId="0" applyFill="1" applyProtection="1">
      <protection hidden="1"/>
    </xf>
    <xf numFmtId="0" fontId="0" fillId="5" borderId="0" xfId="0" applyFill="1" applyProtection="1">
      <protection hidden="1"/>
    </xf>
    <xf numFmtId="0" fontId="0" fillId="11" borderId="0" xfId="0" applyFill="1" applyProtection="1">
      <protection hidden="1"/>
    </xf>
    <xf numFmtId="0" fontId="0" fillId="7" borderId="7" xfId="0" applyFill="1" applyBorder="1" applyProtection="1">
      <protection hidden="1"/>
    </xf>
    <xf numFmtId="0" fontId="0" fillId="5" borderId="8" xfId="0" applyFill="1" applyBorder="1" applyProtection="1">
      <protection hidden="1"/>
    </xf>
    <xf numFmtId="0" fontId="0" fillId="4" borderId="7" xfId="0" applyFill="1" applyBorder="1" applyProtection="1">
      <protection hidden="1"/>
    </xf>
    <xf numFmtId="0" fontId="0" fillId="11" borderId="8" xfId="0" applyFill="1" applyBorder="1" applyProtection="1">
      <protection hidden="1"/>
    </xf>
    <xf numFmtId="0" fontId="0" fillId="13" borderId="0" xfId="0" applyFill="1" applyProtection="1">
      <protection hidden="1"/>
    </xf>
    <xf numFmtId="0" fontId="0" fillId="14" borderId="0" xfId="0" applyFill="1" applyProtection="1">
      <protection hidden="1"/>
    </xf>
    <xf numFmtId="0" fontId="0" fillId="9" borderId="0" xfId="0" applyFill="1" applyProtection="1">
      <protection hidden="1"/>
    </xf>
    <xf numFmtId="0" fontId="0" fillId="0" borderId="0" xfId="0" applyAlignment="1" applyProtection="1">
      <alignment horizontal="center" vertical="center"/>
      <protection hidden="1"/>
    </xf>
    <xf numFmtId="0" fontId="0" fillId="10" borderId="0" xfId="0" applyFill="1" applyProtection="1">
      <protection hidden="1"/>
    </xf>
    <xf numFmtId="0" fontId="0" fillId="10" borderId="0" xfId="0" applyFill="1" applyAlignment="1" applyProtection="1">
      <alignment horizontal="center" vertical="center"/>
      <protection hidden="1"/>
    </xf>
    <xf numFmtId="0" fontId="0" fillId="0" borderId="0" xfId="0" applyAlignment="1" applyProtection="1">
      <alignment horizontal="right"/>
      <protection hidden="1"/>
    </xf>
    <xf numFmtId="0" fontId="0" fillId="0" borderId="0" xfId="0" applyAlignment="1" applyProtection="1">
      <alignment vertical="center"/>
      <protection hidden="1"/>
    </xf>
    <xf numFmtId="0" fontId="0" fillId="0" borderId="9" xfId="0" applyBorder="1" applyProtection="1">
      <protection hidden="1"/>
    </xf>
    <xf numFmtId="0" fontId="0" fillId="0" borderId="12" xfId="0" applyBorder="1" applyAlignment="1" applyProtection="1">
      <alignment horizontal="center"/>
      <protection hidden="1"/>
    </xf>
    <xf numFmtId="0" fontId="0" fillId="0" borderId="12" xfId="0" applyBorder="1" applyAlignment="1" applyProtection="1">
      <alignment horizontal="center" vertical="center"/>
      <protection hidden="1"/>
    </xf>
    <xf numFmtId="0" fontId="0" fillId="0" borderId="5" xfId="0" applyBorder="1" applyAlignment="1" applyProtection="1">
      <alignment horizontal="center" vertical="center"/>
      <protection hidden="1"/>
    </xf>
    <xf numFmtId="0" fontId="0" fillId="0" borderId="14" xfId="0" applyBorder="1" applyAlignment="1" applyProtection="1">
      <alignment horizontal="center" vertical="center"/>
      <protection hidden="1"/>
    </xf>
    <xf numFmtId="0" fontId="0" fillId="0" borderId="16" xfId="0" applyBorder="1" applyAlignment="1" applyProtection="1">
      <alignment horizontal="center" vertical="center"/>
      <protection hidden="1"/>
    </xf>
    <xf numFmtId="0" fontId="0" fillId="0" borderId="3" xfId="0" applyBorder="1" applyAlignment="1" applyProtection="1">
      <alignment horizontal="center" vertical="center"/>
      <protection hidden="1"/>
    </xf>
    <xf numFmtId="0" fontId="0" fillId="0" borderId="17" xfId="0" applyBorder="1" applyAlignment="1" applyProtection="1">
      <alignment horizontal="center" vertical="center"/>
      <protection hidden="1"/>
    </xf>
    <xf numFmtId="0" fontId="0" fillId="0" borderId="4" xfId="0" applyBorder="1" applyAlignment="1" applyProtection="1">
      <alignment horizontal="center" vertical="center"/>
      <protection hidden="1"/>
    </xf>
    <xf numFmtId="0" fontId="0" fillId="10" borderId="5" xfId="0" applyFill="1" applyBorder="1" applyProtection="1">
      <protection hidden="1"/>
    </xf>
    <xf numFmtId="0" fontId="0" fillId="10" borderId="11" xfId="0" applyFill="1" applyBorder="1" applyProtection="1">
      <protection hidden="1"/>
    </xf>
    <xf numFmtId="0" fontId="0" fillId="10" borderId="4" xfId="0" applyFill="1" applyBorder="1" applyProtection="1">
      <protection hidden="1"/>
    </xf>
    <xf numFmtId="0" fontId="0" fillId="0" borderId="0" xfId="0" applyProtection="1">
      <protection locked="0"/>
    </xf>
    <xf numFmtId="0" fontId="0" fillId="10" borderId="18" xfId="0" applyFill="1" applyBorder="1" applyProtection="1">
      <protection hidden="1"/>
    </xf>
    <xf numFmtId="0" fontId="0" fillId="0" borderId="3" xfId="0" applyBorder="1"/>
    <xf numFmtId="0" fontId="0" fillId="0" borderId="20" xfId="0" applyBorder="1"/>
    <xf numFmtId="0" fontId="0" fillId="0" borderId="3" xfId="0" applyBorder="1" applyProtection="1">
      <protection hidden="1"/>
    </xf>
    <xf numFmtId="0" fontId="0" fillId="0" borderId="20" xfId="0" applyBorder="1" applyProtection="1">
      <protection locked="0"/>
    </xf>
    <xf numFmtId="0" fontId="0" fillId="0" borderId="1" xfId="0" applyBorder="1"/>
    <xf numFmtId="0" fontId="0" fillId="0" borderId="10" xfId="0" applyBorder="1"/>
    <xf numFmtId="0" fontId="0" fillId="0" borderId="2" xfId="0" applyBorder="1"/>
    <xf numFmtId="0" fontId="0" fillId="0" borderId="18" xfId="0" applyBorder="1"/>
    <xf numFmtId="0" fontId="0" fillId="0" borderId="11" xfId="0" applyBorder="1"/>
    <xf numFmtId="0" fontId="0" fillId="0" borderId="4" xfId="0" applyBorder="1"/>
    <xf numFmtId="0" fontId="0" fillId="0" borderId="0" xfId="0" applyAlignment="1">
      <alignment horizontal="right"/>
    </xf>
    <xf numFmtId="0" fontId="0" fillId="0" borderId="12" xfId="0" applyBorder="1" applyAlignment="1" applyProtection="1">
      <alignment wrapText="1"/>
      <protection hidden="1"/>
    </xf>
    <xf numFmtId="0" fontId="0" fillId="11" borderId="1" xfId="0" applyFill="1" applyBorder="1" applyAlignment="1" applyProtection="1">
      <alignment wrapText="1"/>
      <protection hidden="1"/>
    </xf>
    <xf numFmtId="0" fontId="0" fillId="11" borderId="10" xfId="0" applyFill="1" applyBorder="1" applyAlignment="1" applyProtection="1">
      <alignment wrapText="1"/>
      <protection hidden="1"/>
    </xf>
    <xf numFmtId="0" fontId="0" fillId="11" borderId="2" xfId="0" applyFill="1" applyBorder="1" applyAlignment="1" applyProtection="1">
      <alignment wrapText="1"/>
      <protection hidden="1"/>
    </xf>
    <xf numFmtId="0" fontId="0" fillId="11" borderId="13" xfId="0" applyFill="1" applyBorder="1" applyAlignment="1" applyProtection="1">
      <alignment horizontal="center" vertical="center" wrapText="1"/>
      <protection hidden="1"/>
    </xf>
    <xf numFmtId="0" fontId="0" fillId="11" borderId="15" xfId="0" applyFill="1" applyBorder="1" applyAlignment="1" applyProtection="1">
      <alignment horizontal="center" vertical="center" wrapText="1"/>
      <protection hidden="1"/>
    </xf>
    <xf numFmtId="0" fontId="0" fillId="11" borderId="2" xfId="0" applyFill="1" applyBorder="1" applyAlignment="1" applyProtection="1">
      <alignment vertical="center" wrapText="1"/>
      <protection hidden="1"/>
    </xf>
    <xf numFmtId="0" fontId="0" fillId="5" borderId="0" xfId="0" applyFill="1" applyAlignment="1">
      <alignment horizontal="center"/>
    </xf>
    <xf numFmtId="0" fontId="0" fillId="5" borderId="0" xfId="0" quotePrefix="1" applyFill="1" applyAlignment="1">
      <alignment horizontal="right"/>
    </xf>
    <xf numFmtId="0" fontId="2" fillId="0" borderId="0" xfId="0" applyFont="1" applyProtection="1">
      <protection hidden="1"/>
    </xf>
    <xf numFmtId="0" fontId="0" fillId="16" borderId="0" xfId="0" applyFill="1" applyProtection="1">
      <protection hidden="1"/>
    </xf>
    <xf numFmtId="0" fontId="0" fillId="0" borderId="0" xfId="0" applyAlignment="1">
      <alignment wrapText="1"/>
    </xf>
    <xf numFmtId="0" fontId="0" fillId="17" borderId="0" xfId="0" applyFill="1" applyProtection="1">
      <protection hidden="1"/>
    </xf>
    <xf numFmtId="0" fontId="0" fillId="0" borderId="29" xfId="0" applyBorder="1" applyProtection="1">
      <protection hidden="1"/>
    </xf>
    <xf numFmtId="0" fontId="0" fillId="5" borderId="21" xfId="0" applyFill="1" applyBorder="1" applyAlignment="1" applyProtection="1">
      <alignment horizontal="center"/>
      <protection hidden="1"/>
    </xf>
    <xf numFmtId="0" fontId="0" fillId="11" borderId="32" xfId="0" applyFill="1" applyBorder="1" applyAlignment="1" applyProtection="1">
      <alignment horizontal="center"/>
      <protection hidden="1"/>
    </xf>
    <xf numFmtId="0" fontId="0" fillId="11" borderId="21" xfId="0" applyFill="1" applyBorder="1" applyAlignment="1" applyProtection="1">
      <alignment horizontal="center"/>
      <protection hidden="1"/>
    </xf>
    <xf numFmtId="0" fontId="0" fillId="5" borderId="32" xfId="0" applyFill="1" applyBorder="1" applyAlignment="1" applyProtection="1">
      <alignment horizontal="center"/>
      <protection hidden="1"/>
    </xf>
    <xf numFmtId="0" fontId="0" fillId="18" borderId="0" xfId="0" applyFill="1" applyProtection="1">
      <protection hidden="1"/>
    </xf>
    <xf numFmtId="0" fontId="0" fillId="0" borderId="0" xfId="0" applyAlignment="1" applyProtection="1">
      <alignment wrapText="1"/>
      <protection hidden="1"/>
    </xf>
    <xf numFmtId="0" fontId="0" fillId="15" borderId="0" xfId="0" applyFill="1" applyProtection="1">
      <protection hidden="1"/>
    </xf>
    <xf numFmtId="0" fontId="0" fillId="8" borderId="0" xfId="0" applyFill="1" applyAlignment="1">
      <alignment wrapText="1"/>
    </xf>
    <xf numFmtId="0" fontId="0" fillId="19" borderId="0" xfId="0" applyFill="1"/>
    <xf numFmtId="0" fontId="0" fillId="19" borderId="0" xfId="0" applyFill="1" applyAlignment="1">
      <alignment wrapText="1"/>
    </xf>
    <xf numFmtId="0" fontId="4" fillId="19" borderId="0" xfId="0" applyFont="1" applyFill="1"/>
    <xf numFmtId="0" fontId="4" fillId="19" borderId="0" xfId="0" applyFont="1" applyFill="1" applyAlignment="1">
      <alignment wrapText="1"/>
    </xf>
    <xf numFmtId="0" fontId="0" fillId="20" borderId="0" xfId="0" applyFill="1"/>
    <xf numFmtId="0" fontId="0" fillId="20" borderId="0" xfId="0" applyFill="1" applyAlignment="1">
      <alignment wrapText="1"/>
    </xf>
    <xf numFmtId="0" fontId="0" fillId="6" borderId="8" xfId="0" applyFill="1" applyBorder="1" applyProtection="1">
      <protection hidden="1"/>
    </xf>
    <xf numFmtId="0" fontId="0" fillId="16" borderId="0" xfId="0" quotePrefix="1" applyFill="1" applyProtection="1">
      <protection hidden="1"/>
    </xf>
    <xf numFmtId="0" fontId="0" fillId="0" borderId="25" xfId="0" applyBorder="1" applyAlignment="1" applyProtection="1">
      <alignment horizontal="center"/>
      <protection locked="0"/>
    </xf>
    <xf numFmtId="0" fontId="0" fillId="0" borderId="26" xfId="0" applyBorder="1" applyAlignment="1" applyProtection="1">
      <alignment horizontal="center"/>
      <protection locked="0"/>
    </xf>
    <xf numFmtId="0" fontId="0" fillId="0" borderId="27" xfId="0" applyBorder="1" applyAlignment="1" applyProtection="1">
      <alignment horizontal="center"/>
      <protection locked="0"/>
    </xf>
    <xf numFmtId="0" fontId="0" fillId="11" borderId="22" xfId="0" applyFill="1" applyBorder="1" applyAlignment="1" applyProtection="1">
      <alignment horizontal="center"/>
      <protection hidden="1"/>
    </xf>
    <xf numFmtId="0" fontId="0" fillId="11" borderId="23" xfId="0" applyFill="1" applyBorder="1" applyAlignment="1" applyProtection="1">
      <alignment horizontal="center"/>
      <protection hidden="1"/>
    </xf>
    <xf numFmtId="0" fontId="0" fillId="11" borderId="24" xfId="0" applyFill="1" applyBorder="1" applyAlignment="1" applyProtection="1">
      <alignment horizontal="center"/>
      <protection hidden="1"/>
    </xf>
    <xf numFmtId="0" fontId="0" fillId="0" borderId="10" xfId="0" applyBorder="1" applyAlignment="1" applyProtection="1">
      <alignment horizontal="center"/>
      <protection hidden="1"/>
    </xf>
    <xf numFmtId="0" fontId="3" fillId="0" borderId="29" xfId="0" applyFont="1" applyBorder="1" applyAlignment="1" applyProtection="1">
      <alignment horizontal="left"/>
      <protection hidden="1"/>
    </xf>
    <xf numFmtId="0" fontId="3" fillId="0" borderId="30" xfId="0" applyFont="1" applyBorder="1" applyAlignment="1" applyProtection="1">
      <alignment horizontal="left"/>
      <protection hidden="1"/>
    </xf>
    <xf numFmtId="0" fontId="3" fillId="0" borderId="31" xfId="0" applyFont="1" applyBorder="1" applyAlignment="1" applyProtection="1">
      <alignment horizontal="left"/>
      <protection hidden="1"/>
    </xf>
    <xf numFmtId="0" fontId="0" fillId="0" borderId="28" xfId="0" applyBorder="1" applyAlignment="1" applyProtection="1">
      <alignment horizontal="center" vertical="center"/>
      <protection hidden="1"/>
    </xf>
    <xf numFmtId="0" fontId="0" fillId="0" borderId="0" xfId="0" applyAlignment="1" applyProtection="1">
      <alignment horizontal="center" vertical="center"/>
      <protection hidden="1"/>
    </xf>
    <xf numFmtId="0" fontId="0" fillId="0" borderId="19" xfId="0" applyBorder="1" applyAlignment="1" applyProtection="1">
      <alignment horizontal="center" vertical="center"/>
      <protection hidden="1"/>
    </xf>
    <xf numFmtId="0" fontId="0" fillId="0" borderId="25" xfId="0" applyBorder="1" applyAlignment="1" applyProtection="1">
      <alignment horizontal="center" vertical="center"/>
      <protection hidden="1"/>
    </xf>
    <xf numFmtId="0" fontId="0" fillId="0" borderId="26" xfId="0" applyBorder="1" applyAlignment="1" applyProtection="1">
      <alignment horizontal="center" vertical="center"/>
      <protection hidden="1"/>
    </xf>
    <xf numFmtId="0" fontId="0" fillId="0" borderId="27" xfId="0" applyBorder="1" applyAlignment="1" applyProtection="1">
      <alignment horizontal="center" vertical="center"/>
      <protection hidden="1"/>
    </xf>
    <xf numFmtId="0" fontId="0" fillId="0" borderId="28" xfId="0" applyBorder="1" applyAlignment="1" applyProtection="1">
      <alignment horizontal="center" vertical="center" wrapText="1"/>
      <protection hidden="1"/>
    </xf>
    <xf numFmtId="0" fontId="0" fillId="0" borderId="0" xfId="0" applyAlignment="1" applyProtection="1">
      <alignment horizontal="center" vertical="center" wrapText="1"/>
      <protection hidden="1"/>
    </xf>
    <xf numFmtId="0" fontId="0" fillId="0" borderId="19" xfId="0" applyBorder="1" applyAlignment="1" applyProtection="1">
      <alignment horizontal="center" vertical="center" wrapText="1"/>
      <protection hidden="1"/>
    </xf>
    <xf numFmtId="0" fontId="0" fillId="0" borderId="25" xfId="0" applyBorder="1" applyAlignment="1" applyProtection="1">
      <alignment horizontal="center" vertical="center" wrapText="1"/>
      <protection hidden="1"/>
    </xf>
    <xf numFmtId="0" fontId="0" fillId="0" borderId="26" xfId="0" applyBorder="1" applyAlignment="1" applyProtection="1">
      <alignment horizontal="center" vertical="center" wrapText="1"/>
      <protection hidden="1"/>
    </xf>
    <xf numFmtId="0" fontId="0" fillId="0" borderId="27" xfId="0" applyBorder="1" applyAlignment="1" applyProtection="1">
      <alignment horizontal="center" vertical="center" wrapText="1"/>
      <protection hidden="1"/>
    </xf>
    <xf numFmtId="0" fontId="0" fillId="0" borderId="29" xfId="0" applyBorder="1" applyAlignment="1" applyProtection="1">
      <alignment horizontal="left"/>
      <protection hidden="1"/>
    </xf>
    <xf numFmtId="0" fontId="0" fillId="0" borderId="30" xfId="0" applyBorder="1" applyAlignment="1" applyProtection="1">
      <alignment horizontal="left"/>
      <protection hidden="1"/>
    </xf>
    <xf numFmtId="0" fontId="0" fillId="0" borderId="31" xfId="0" applyBorder="1" applyAlignment="1" applyProtection="1">
      <alignment horizontal="left"/>
      <protection hidden="1"/>
    </xf>
    <xf numFmtId="0" fontId="0" fillId="11" borderId="1" xfId="0" applyFill="1" applyBorder="1" applyAlignment="1" applyProtection="1">
      <alignment horizontal="center" vertical="center"/>
      <protection hidden="1"/>
    </xf>
    <xf numFmtId="0" fontId="0" fillId="11" borderId="2" xfId="0" applyFill="1" applyBorder="1" applyAlignment="1" applyProtection="1">
      <alignment horizontal="center" vertical="center"/>
      <protection hidden="1"/>
    </xf>
    <xf numFmtId="0" fontId="0" fillId="0" borderId="29" xfId="0" applyBorder="1" applyAlignment="1" applyProtection="1">
      <alignment horizontal="center"/>
      <protection hidden="1"/>
    </xf>
    <xf numFmtId="0" fontId="0" fillId="0" borderId="30" xfId="0" applyBorder="1" applyAlignment="1" applyProtection="1">
      <alignment horizontal="center"/>
      <protection hidden="1"/>
    </xf>
    <xf numFmtId="0" fontId="0" fillId="0" borderId="31" xfId="0" applyBorder="1" applyAlignment="1" applyProtection="1">
      <alignment horizontal="center"/>
      <protection hidden="1"/>
    </xf>
    <xf numFmtId="0" fontId="0" fillId="0" borderId="23" xfId="0" applyBorder="1" applyAlignment="1" applyProtection="1">
      <alignment horizontal="center"/>
      <protection hidden="1"/>
    </xf>
    <xf numFmtId="0" fontId="0" fillId="4" borderId="7" xfId="0" quotePrefix="1" applyFill="1" applyBorder="1" applyAlignment="1" applyProtection="1">
      <alignment horizontal="center" vertical="center"/>
      <protection hidden="1"/>
    </xf>
    <xf numFmtId="0" fontId="0" fillId="4" borderId="10" xfId="0" applyFill="1" applyBorder="1" applyAlignment="1" applyProtection="1">
      <alignment horizontal="center" vertical="center"/>
      <protection hidden="1"/>
    </xf>
    <xf numFmtId="0" fontId="0" fillId="4" borderId="2" xfId="0" applyFill="1" applyBorder="1" applyAlignment="1" applyProtection="1">
      <alignment horizontal="center" vertical="center"/>
      <protection hidden="1"/>
    </xf>
    <xf numFmtId="0" fontId="0" fillId="5" borderId="0" xfId="0" applyFill="1" applyAlignment="1">
      <alignment horizontal="center" vertical="center"/>
    </xf>
    <xf numFmtId="0" fontId="0" fillId="21" borderId="0" xfId="0" applyFill="1" applyAlignment="1" applyProtection="1">
      <alignment horizontal="center"/>
      <protection hidden="1"/>
    </xf>
    <xf numFmtId="0" fontId="0" fillId="23" borderId="21" xfId="0" applyFill="1" applyBorder="1" applyAlignment="1">
      <alignment horizontal="center" wrapText="1"/>
    </xf>
    <xf numFmtId="0" fontId="0" fillId="23" borderId="21" xfId="0" quotePrefix="1" applyFill="1" applyBorder="1" applyAlignment="1">
      <alignment horizontal="left" wrapText="1"/>
    </xf>
    <xf numFmtId="0" fontId="0" fillId="23" borderId="21" xfId="0" applyFill="1" applyBorder="1" applyAlignment="1">
      <alignment horizontal="left" wrapText="1"/>
    </xf>
    <xf numFmtId="0" fontId="0" fillId="23" borderId="21" xfId="0" applyFill="1" applyBorder="1" applyAlignment="1">
      <alignment horizontal="center" vertical="center" wrapText="1"/>
    </xf>
    <xf numFmtId="0" fontId="0" fillId="23" borderId="21" xfId="0" applyFill="1" applyBorder="1" applyAlignment="1">
      <alignment horizontal="center" vertical="center"/>
    </xf>
    <xf numFmtId="0" fontId="0" fillId="0" borderId="0" xfId="0" applyAlignment="1">
      <alignment horizontal="left" vertical="center" wrapText="1"/>
    </xf>
    <xf numFmtId="0" fontId="0" fillId="0" borderId="0" xfId="0" applyAlignment="1">
      <alignment horizontal="left"/>
    </xf>
    <xf numFmtId="0" fontId="0" fillId="0" borderId="3" xfId="0" applyBorder="1" applyAlignment="1">
      <alignment horizontal="left"/>
    </xf>
    <xf numFmtId="0" fontId="0" fillId="8" borderId="22" xfId="0" applyFill="1" applyBorder="1" applyAlignment="1">
      <alignment horizontal="center"/>
    </xf>
    <xf numFmtId="0" fontId="0" fillId="8" borderId="24" xfId="0" applyFill="1" applyBorder="1" applyAlignment="1">
      <alignment horizontal="center"/>
    </xf>
    <xf numFmtId="0" fontId="0" fillId="22" borderId="0" xfId="0" applyFill="1" applyAlignment="1">
      <alignment horizontal="center"/>
    </xf>
    <xf numFmtId="0" fontId="0" fillId="0" borderId="21" xfId="0" applyBorder="1" applyAlignment="1">
      <alignment horizontal="center" vertical="center"/>
    </xf>
    <xf numFmtId="0" fontId="0" fillId="0" borderId="21" xfId="0" applyBorder="1" applyAlignment="1">
      <alignment horizontal="left" vertical="center" wrapText="1"/>
    </xf>
    <xf numFmtId="0" fontId="0" fillId="8" borderId="28" xfId="0" applyFill="1" applyBorder="1" applyAlignment="1">
      <alignment horizontal="center"/>
    </xf>
    <xf numFmtId="0" fontId="0" fillId="8" borderId="0" xfId="0" applyFill="1" applyAlignment="1">
      <alignment horizontal="center"/>
    </xf>
    <xf numFmtId="0" fontId="0" fillId="0" borderId="21" xfId="0" applyBorder="1" applyAlignment="1">
      <alignment horizontal="center" vertical="center" wrapText="1"/>
    </xf>
  </cellXfs>
  <cellStyles count="1">
    <cellStyle name="Normal" xfId="0" builtinId="0"/>
  </cellStyles>
  <dxfs count="11">
    <dxf>
      <fill>
        <patternFill>
          <bgColor rgb="FFFFFF99"/>
        </patternFill>
      </fill>
    </dxf>
    <dxf>
      <fill>
        <patternFill>
          <bgColor rgb="FFFFFF99"/>
        </patternFill>
      </fill>
    </dxf>
    <dxf>
      <fill>
        <patternFill>
          <bgColor rgb="FFFF7C80"/>
        </patternFill>
      </fill>
    </dxf>
    <dxf>
      <fill>
        <patternFill>
          <bgColor theme="9" tint="0.79998168889431442"/>
        </patternFill>
      </fill>
    </dxf>
    <dxf>
      <fill>
        <patternFill>
          <bgColor rgb="FFFFFF99"/>
        </patternFill>
      </fill>
    </dxf>
    <dxf>
      <fill>
        <patternFill>
          <bgColor rgb="FFFFFF99"/>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s>
  <tableStyles count="0" defaultTableStyle="TableStyleMedium2" defaultPivotStyle="PivotStyleLight16"/>
  <colors>
    <mruColors>
      <color rgb="FFFFFF99"/>
      <color rgb="FFFF7C80"/>
      <color rgb="FFFF5050"/>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257175</xdr:colOff>
      <xdr:row>3</xdr:row>
      <xdr:rowOff>66675</xdr:rowOff>
    </xdr:from>
    <xdr:to>
      <xdr:col>10</xdr:col>
      <xdr:colOff>304800</xdr:colOff>
      <xdr:row>8</xdr:row>
      <xdr:rowOff>12134</xdr:rowOff>
    </xdr:to>
    <xdr:pic>
      <xdr:nvPicPr>
        <xdr:cNvPr id="2" name="Picture 1">
          <a:extLst>
            <a:ext uri="{FF2B5EF4-FFF2-40B4-BE49-F238E27FC236}">
              <a16:creationId xmlns:a16="http://schemas.microsoft.com/office/drawing/2014/main" id="{C0B29E46-F34A-4FE0-89CD-2AD216ECEFB9}"/>
            </a:ext>
          </a:extLst>
        </xdr:cNvPr>
        <xdr:cNvPicPr>
          <a:picLocks noChangeAspect="1"/>
        </xdr:cNvPicPr>
      </xdr:nvPicPr>
      <xdr:blipFill>
        <a:blip xmlns:r="http://schemas.openxmlformats.org/officeDocument/2006/relationships" r:embed="rId1"/>
        <a:stretch>
          <a:fillRect/>
        </a:stretch>
      </xdr:blipFill>
      <xdr:spPr>
        <a:xfrm>
          <a:off x="866775" y="638175"/>
          <a:ext cx="5534025" cy="897959"/>
        </a:xfrm>
        <a:prstGeom prst="rect">
          <a:avLst/>
        </a:prstGeom>
      </xdr:spPr>
    </xdr:pic>
    <xdr:clientData/>
  </xdr:twoCellAnchor>
  <xdr:twoCellAnchor editAs="oneCell">
    <xdr:from>
      <xdr:col>1</xdr:col>
      <xdr:colOff>276226</xdr:colOff>
      <xdr:row>10</xdr:row>
      <xdr:rowOff>19051</xdr:rowOff>
    </xdr:from>
    <xdr:to>
      <xdr:col>6</xdr:col>
      <xdr:colOff>200026</xdr:colOff>
      <xdr:row>15</xdr:row>
      <xdr:rowOff>111431</xdr:rowOff>
    </xdr:to>
    <xdr:pic>
      <xdr:nvPicPr>
        <xdr:cNvPr id="3" name="Picture 2">
          <a:extLst>
            <a:ext uri="{FF2B5EF4-FFF2-40B4-BE49-F238E27FC236}">
              <a16:creationId xmlns:a16="http://schemas.microsoft.com/office/drawing/2014/main" id="{5F8A0FEB-4889-4093-9D2F-C037DBD2AF9C}"/>
            </a:ext>
          </a:extLst>
        </xdr:cNvPr>
        <xdr:cNvPicPr>
          <a:picLocks noChangeAspect="1"/>
        </xdr:cNvPicPr>
      </xdr:nvPicPr>
      <xdr:blipFill>
        <a:blip xmlns:r="http://schemas.openxmlformats.org/officeDocument/2006/relationships" r:embed="rId2"/>
        <a:stretch>
          <a:fillRect/>
        </a:stretch>
      </xdr:blipFill>
      <xdr:spPr>
        <a:xfrm>
          <a:off x="885826" y="1924051"/>
          <a:ext cx="2971800" cy="10448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8B01C-6CD5-4B10-98F2-4E6C450A9BE0}">
  <dimension ref="B1:G33"/>
  <sheetViews>
    <sheetView workbookViewId="0">
      <selection activeCell="B36" sqref="B36"/>
    </sheetView>
  </sheetViews>
  <sheetFormatPr defaultRowHeight="15" x14ac:dyDescent="0.25"/>
  <cols>
    <col min="1" max="1" width="1.5703125" style="6" customWidth="1"/>
    <col min="2" max="2" width="42.7109375" style="6" customWidth="1"/>
    <col min="3" max="3" width="8.28515625" style="6" customWidth="1"/>
    <col min="4" max="4" width="10.7109375" style="6" customWidth="1"/>
    <col min="5" max="5" width="2" style="6" customWidth="1"/>
    <col min="6" max="7" width="14.85546875" style="6" customWidth="1"/>
    <col min="8" max="8" width="9.140625" style="6"/>
    <col min="9" max="14" width="9.140625" style="6" customWidth="1"/>
    <col min="15" max="16384" width="9.140625" style="6"/>
  </cols>
  <sheetData>
    <row r="1" spans="2:7" x14ac:dyDescent="0.25">
      <c r="B1" s="93" t="s">
        <v>122</v>
      </c>
      <c r="C1" s="94"/>
      <c r="D1" s="95"/>
    </row>
    <row r="2" spans="2:7" x14ac:dyDescent="0.25">
      <c r="B2" s="90" t="s">
        <v>273</v>
      </c>
      <c r="C2" s="91"/>
      <c r="D2" s="92"/>
      <c r="E2" s="33"/>
    </row>
    <row r="3" spans="2:7" x14ac:dyDescent="0.25">
      <c r="B3" s="118"/>
      <c r="C3" s="118"/>
      <c r="D3" s="118"/>
    </row>
    <row r="4" spans="2:7" x14ac:dyDescent="0.25">
      <c r="B4" s="93" t="s">
        <v>92</v>
      </c>
      <c r="C4" s="94"/>
      <c r="D4" s="95"/>
    </row>
    <row r="5" spans="2:7" x14ac:dyDescent="0.25">
      <c r="B5" s="100" t="str">
        <f ca="1">IFERROR(IF(Calcs!B14=0,helpText!A5,Calcs!B21),"")</f>
        <v>Roster file does not appear to be open</v>
      </c>
      <c r="C5" s="101"/>
      <c r="D5" s="102"/>
      <c r="E5" s="34"/>
      <c r="F5" s="34"/>
      <c r="G5" s="34"/>
    </row>
    <row r="6" spans="2:7" x14ac:dyDescent="0.25">
      <c r="B6" s="100"/>
      <c r="C6" s="101"/>
      <c r="D6" s="102"/>
      <c r="G6"/>
    </row>
    <row r="7" spans="2:7" x14ac:dyDescent="0.25">
      <c r="B7" s="103"/>
      <c r="C7" s="104"/>
      <c r="D7" s="105"/>
    </row>
    <row r="8" spans="2:7" x14ac:dyDescent="0.25">
      <c r="B8" s="97" t="str">
        <f ca="1">"Erroneuous Data : "&amp;IF(Calcs!B20=Calcs!X9,TEXT(Calcs!B29,"mm/dd/yyyy"),Calcs!B29)</f>
        <v>Erroneuous Data : ow4270302</v>
      </c>
      <c r="C8" s="98"/>
      <c r="D8" s="99"/>
    </row>
    <row r="9" spans="2:7" x14ac:dyDescent="0.25">
      <c r="B9" s="69"/>
      <c r="C9" s="75" t="s">
        <v>155</v>
      </c>
      <c r="D9" s="77" t="s">
        <v>156</v>
      </c>
    </row>
    <row r="10" spans="2:7" x14ac:dyDescent="0.25">
      <c r="B10" s="73" t="str">
        <f ca="1">"Heading : "&amp;IFERROR(Calcs!B20,"")</f>
        <v>Heading : Instructor ID</v>
      </c>
      <c r="C10" s="76" t="e">
        <f ca="1">Calcs!D20</f>
        <v>#N/A</v>
      </c>
      <c r="D10" s="74">
        <f ca="1">Calcs!D21</f>
        <v>2</v>
      </c>
    </row>
    <row r="11" spans="2:7" x14ac:dyDescent="0.25">
      <c r="B11" s="112" t="str">
        <f ca="1">"Current Data : "&amp;IFERROR(IF(LEN(Calcs!F21)=0,"---blank---",IF(Calcs!B20=Calcs!X9,TEXT(Calcs!F21,"mm/dd/yyyy"),Calcs!F21)),"error")</f>
        <v>Current Data : error</v>
      </c>
      <c r="C11" s="113"/>
      <c r="D11" s="114"/>
    </row>
    <row r="12" spans="2:7" x14ac:dyDescent="0.25">
      <c r="B12" s="106" t="str" cm="1">
        <f t="array" aca="1" ref="B12" ca="1">IFERROR(INDIRECT("helpText!"&amp;ADDRESS(MATCH(TRUE,EXACT(B5,helpText!A2:A30),0)+1,2,4)),"No additional help found")</f>
        <v>Ensure 'trngact2.csv' is also open.</v>
      </c>
      <c r="C12" s="107"/>
      <c r="D12" s="108"/>
    </row>
    <row r="13" spans="2:7" x14ac:dyDescent="0.25">
      <c r="B13" s="106"/>
      <c r="C13" s="107"/>
      <c r="D13" s="108"/>
    </row>
    <row r="14" spans="2:7" ht="31.5" customHeight="1" x14ac:dyDescent="0.25">
      <c r="B14" s="109"/>
      <c r="C14" s="110"/>
      <c r="D14" s="111"/>
    </row>
    <row r="15" spans="2:7" x14ac:dyDescent="0.25">
      <c r="B15" s="117" t="e">
        <f ca="1">IF(OR(Calcs!$B$72=1,AND(Calcs!$B$22=1, LEN(Calcs!F21)&gt;0),AND(NOT(Calcs!$B$29=Calcs!$F$21),Calcs!$B$72=0)),"May have been corrected by previous change","")</f>
        <v>#N/A</v>
      </c>
      <c r="C15" s="118"/>
      <c r="D15" s="119"/>
    </row>
    <row r="16" spans="2:7" ht="15.75" thickBot="1" x14ac:dyDescent="0.3">
      <c r="B16" s="120" t="e">
        <f ca="1">IF(Calcs!B15,IF(AND(Calcs!D22,NOT(Calcs!F22)),"ERRONEOUOS DATA MISSING - see instructions",""),"LAST ROW ERROR - see instuctions sheet")</f>
        <v>#REF!</v>
      </c>
      <c r="C16" s="120"/>
      <c r="D16" s="120"/>
    </row>
    <row r="17" spans="2:6" ht="15.75" thickBot="1" x14ac:dyDescent="0.3">
      <c r="B17" s="115" t="s">
        <v>158</v>
      </c>
      <c r="C17" s="116"/>
    </row>
    <row r="18" spans="2:6" x14ac:dyDescent="0.25">
      <c r="B18" s="36" t="str">
        <f ca="1">IF(Calcs!$B$72=0,"","Heading")</f>
        <v/>
      </c>
      <c r="C18" s="37" t="str">
        <f ca="1">IF(Calcs!$B$72=0,"","Col")</f>
        <v/>
      </c>
    </row>
    <row r="19" spans="2:6" ht="15.75" thickBot="1" x14ac:dyDescent="0.3">
      <c r="B19" s="38" t="str">
        <f ca="1">IF(Calcs!$B$72=0,"",Calcs!B65)</f>
        <v/>
      </c>
      <c r="C19" s="38" t="str">
        <f ca="1">IF(Calcs!$B$72=0,"",Calcs!B67)</f>
        <v/>
      </c>
      <c r="D19" s="34"/>
    </row>
    <row r="20" spans="2:6" ht="32.25" customHeight="1" x14ac:dyDescent="0.25">
      <c r="B20" s="64" t="s">
        <v>159</v>
      </c>
      <c r="C20" s="65" t="s">
        <v>161</v>
      </c>
      <c r="D20" s="66" t="s">
        <v>160</v>
      </c>
    </row>
    <row r="21" spans="2:6" x14ac:dyDescent="0.25">
      <c r="B21" s="39" t="str">
        <f ca="1">IFERROR(IF(ISBLANK(Calcs!A76),"",Calcs!A76),"")</f>
        <v/>
      </c>
      <c r="C21" s="40" t="str">
        <f ca="1">IFERROR(Calcs!C76,"")</f>
        <v/>
      </c>
      <c r="D21" s="41" t="str">
        <f ca="1">IFERROR(Calcs!D76,"")</f>
        <v/>
      </c>
    </row>
    <row r="22" spans="2:6" x14ac:dyDescent="0.25">
      <c r="B22" s="39" t="str">
        <f>IFERROR(IF(ISBLANK(Calcs!A77),"",Calcs!A77),"")</f>
        <v/>
      </c>
      <c r="C22" s="40" t="str">
        <f ca="1">Calcs!C77</f>
        <v/>
      </c>
      <c r="D22" s="41" t="str">
        <f ca="1">Calcs!D77</f>
        <v/>
      </c>
    </row>
    <row r="23" spans="2:6" x14ac:dyDescent="0.25">
      <c r="B23" s="39" t="str">
        <f>IFERROR(IF(ISBLANK(Calcs!A78),"",Calcs!A78),"")</f>
        <v/>
      </c>
      <c r="C23" s="40" t="str">
        <f ca="1">Calcs!C78</f>
        <v/>
      </c>
      <c r="D23" s="41" t="str">
        <f ca="1">Calcs!D78</f>
        <v/>
      </c>
    </row>
    <row r="24" spans="2:6" x14ac:dyDescent="0.25">
      <c r="B24" s="39" t="str">
        <f>IFERROR(IF(ISBLANK(Calcs!A79),"",Calcs!A79),"")</f>
        <v/>
      </c>
      <c r="C24" s="40" t="str">
        <f ca="1">Calcs!C79</f>
        <v/>
      </c>
      <c r="D24" s="41" t="str">
        <f ca="1">Calcs!D79</f>
        <v/>
      </c>
    </row>
    <row r="25" spans="2:6" x14ac:dyDescent="0.25">
      <c r="B25" s="39" t="str">
        <f>IFERROR(IF(ISBLANK(Calcs!A80),"",Calcs!A80),"")</f>
        <v/>
      </c>
      <c r="C25" s="40" t="str">
        <f ca="1">Calcs!C80</f>
        <v/>
      </c>
      <c r="D25" s="41" t="str">
        <f ca="1">Calcs!D80</f>
        <v/>
      </c>
    </row>
    <row r="26" spans="2:6" x14ac:dyDescent="0.25">
      <c r="B26" s="39" t="str">
        <f>IFERROR(IF(ISBLANK(Calcs!A81),"",Calcs!A81),"")</f>
        <v/>
      </c>
      <c r="C26" s="40" t="str">
        <f ca="1">Calcs!C81</f>
        <v/>
      </c>
      <c r="D26" s="41" t="str">
        <f ca="1">Calcs!D81</f>
        <v/>
      </c>
    </row>
    <row r="27" spans="2:6" x14ac:dyDescent="0.25">
      <c r="B27" s="39" t="str">
        <f>IFERROR(IF(ISBLANK(Calcs!A82),"",Calcs!A82),"")</f>
        <v/>
      </c>
      <c r="C27" s="40" t="str">
        <f ca="1">Calcs!C82</f>
        <v/>
      </c>
      <c r="D27" s="41" t="str">
        <f ca="1">Calcs!D82</f>
        <v/>
      </c>
    </row>
    <row r="28" spans="2:6" x14ac:dyDescent="0.25">
      <c r="B28" s="39" t="str">
        <f>IFERROR(IF(ISBLANK(Calcs!A83),"",Calcs!A83),"")</f>
        <v/>
      </c>
      <c r="C28" s="40" t="str">
        <f ca="1">Calcs!C83</f>
        <v/>
      </c>
      <c r="D28" s="41" t="str">
        <f ca="1">Calcs!D83</f>
        <v/>
      </c>
    </row>
    <row r="29" spans="2:6" x14ac:dyDescent="0.25">
      <c r="B29" s="39" t="str">
        <f>IFERROR(IF(ISBLANK(Calcs!A84),"",Calcs!A84),"")</f>
        <v/>
      </c>
      <c r="C29" s="40" t="str">
        <f ca="1">Calcs!C84</f>
        <v/>
      </c>
      <c r="D29" s="41" t="str">
        <f ca="1">Calcs!D84</f>
        <v/>
      </c>
    </row>
    <row r="30" spans="2:6" ht="15.75" thickBot="1" x14ac:dyDescent="0.3">
      <c r="B30" s="39" t="str">
        <f>IFERROR(IF(ISBLANK(Calcs!A85),"",Calcs!A85),"")</f>
        <v/>
      </c>
      <c r="C30" s="42" t="str">
        <f ca="1">Calcs!C85</f>
        <v/>
      </c>
      <c r="D30" s="43" t="str">
        <f ca="1">Calcs!D85</f>
        <v/>
      </c>
    </row>
    <row r="31" spans="2:6" ht="15.75" thickBot="1" x14ac:dyDescent="0.3">
      <c r="B31" s="48"/>
      <c r="C31" s="45"/>
      <c r="D31" s="46"/>
    </row>
    <row r="32" spans="2:6" x14ac:dyDescent="0.25">
      <c r="B32" s="96" t="str">
        <f ca="1">IF(Calcs!D71&gt;1,"There may be both blank and 0 (zero) entries","")</f>
        <v/>
      </c>
      <c r="C32" s="96"/>
      <c r="D32" s="96"/>
      <c r="E32" s="34"/>
      <c r="F32" s="34"/>
    </row>
    <row r="33" spans="5:6" x14ac:dyDescent="0.25">
      <c r="E33" s="34"/>
      <c r="F33" s="34"/>
    </row>
  </sheetData>
  <sheetProtection algorithmName="SHA-512" hashValue="Be8it+dJ0JclsIykXAP/Zumd5W2nF2rcKeS9PAxavp2MusRKM2SQ/3mwSMblh74Tl+JS2sB564shqGsxL93qFw==" saltValue="YytJ40vZPZTC7MoY0L4K6Q==" spinCount="100000" sheet="1" objects="1" scenarios="1"/>
  <mergeCells count="12">
    <mergeCell ref="B2:D2"/>
    <mergeCell ref="B1:D1"/>
    <mergeCell ref="B32:D32"/>
    <mergeCell ref="B8:D8"/>
    <mergeCell ref="B5:D7"/>
    <mergeCell ref="B4:D4"/>
    <mergeCell ref="B12:D14"/>
    <mergeCell ref="B11:D11"/>
    <mergeCell ref="B17:C17"/>
    <mergeCell ref="B15:D15"/>
    <mergeCell ref="B16:D16"/>
    <mergeCell ref="B3:D3"/>
  </mergeCells>
  <conditionalFormatting sqref="B22:D22">
    <cfRule type="expression" dxfId="10" priority="14">
      <formula>LEN($B$22)&gt;0</formula>
    </cfRule>
  </conditionalFormatting>
  <conditionalFormatting sqref="B24:D24">
    <cfRule type="expression" dxfId="9" priority="13">
      <formula>LEN($B$24)&gt;0</formula>
    </cfRule>
  </conditionalFormatting>
  <conditionalFormatting sqref="B26:D26">
    <cfRule type="expression" dxfId="8" priority="12">
      <formula>LEN($B$26)&gt;0</formula>
    </cfRule>
  </conditionalFormatting>
  <conditionalFormatting sqref="B28:D28">
    <cfRule type="expression" dxfId="7" priority="11">
      <formula>LEN($B$28)&gt;0</formula>
    </cfRule>
  </conditionalFormatting>
  <conditionalFormatting sqref="B30:D30">
    <cfRule type="expression" dxfId="6" priority="10">
      <formula>LEN($B$30)&gt;0</formula>
    </cfRule>
  </conditionalFormatting>
  <pageMargins left="0.7" right="0.7" top="0.75" bottom="0.75" header="0.3" footer="0.3"/>
  <pageSetup orientation="portrait" horizontalDpi="240" verticalDpi="240" r:id="rId1"/>
  <extLst>
    <ext xmlns:x14="http://schemas.microsoft.com/office/spreadsheetml/2009/9/main" uri="{78C0D931-6437-407d-A8EE-F0AAD7539E65}">
      <x14:conditionalFormattings>
        <x14:conditionalFormatting xmlns:xm="http://schemas.microsoft.com/office/excel/2006/main">
          <x14:cfRule type="expression" priority="8" id="{8F4C8D97-7861-4B14-852B-5F34814929B1}">
            <xm:f>Calcs!$B$14=0</xm:f>
            <x14:dxf>
              <fill>
                <patternFill>
                  <bgColor rgb="FFFFFF99"/>
                </patternFill>
              </fill>
            </x14:dxf>
          </x14:cfRule>
          <xm:sqref>B12 B1:B2</xm:sqref>
        </x14:conditionalFormatting>
        <x14:conditionalFormatting xmlns:xm="http://schemas.microsoft.com/office/excel/2006/main">
          <x14:cfRule type="expression" priority="6" id="{AEA7DD6F-A603-4E0B-872F-EC67AFBB9316}">
            <xm:f>Calcs!$D$71&gt;1</xm:f>
            <x14:dxf>
              <fill>
                <patternFill>
                  <bgColor rgb="FFFFFF99"/>
                </patternFill>
              </fill>
            </x14:dxf>
          </x14:cfRule>
          <xm:sqref>B32</xm:sqref>
        </x14:conditionalFormatting>
        <x14:conditionalFormatting xmlns:xm="http://schemas.microsoft.com/office/excel/2006/main">
          <x14:cfRule type="expression" priority="1" id="{ECBD6EDC-C28F-46E2-A742-682A941F6B35}">
            <xm:f>OR(Calcs!$B$72=1,AND(NOT(Calcs!B29=Calcs!F21),Calcs!B72=0))</xm:f>
            <x14:dxf>
              <fill>
                <patternFill>
                  <bgColor theme="9" tint="0.79998168889431442"/>
                </patternFill>
              </fill>
            </x14:dxf>
          </x14:cfRule>
          <xm:sqref>B15:D15</xm:sqref>
        </x14:conditionalFormatting>
        <x14:conditionalFormatting xmlns:xm="http://schemas.microsoft.com/office/excel/2006/main">
          <x14:cfRule type="expression" priority="18" id="{152409FC-7FAE-4858-B917-DC48CB7838F9}">
            <xm:f>OR(NOT(Calcs!$B$15),AND(Calcs!$D$22,NOT(Calcs!$F$22)))</xm:f>
            <x14:dxf>
              <fill>
                <patternFill>
                  <bgColor rgb="FFFF7C80"/>
                </patternFill>
              </fill>
            </x14:dxf>
          </x14:cfRule>
          <xm:sqref>B16:D16 A1:A31 E1:E31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454EC-268C-4CF9-ADE9-C739AC4544D8}">
  <dimension ref="A1:G56"/>
  <sheetViews>
    <sheetView topLeftCell="A2" workbookViewId="0">
      <selection activeCell="L25" sqref="L25"/>
    </sheetView>
  </sheetViews>
  <sheetFormatPr defaultRowHeight="15" x14ac:dyDescent="0.25"/>
  <cols>
    <col min="1" max="1" width="7.7109375" customWidth="1"/>
    <col min="2" max="2" width="6.85546875" customWidth="1"/>
    <col min="3" max="3" width="17.42578125" customWidth="1"/>
    <col min="4" max="4" width="34.42578125" customWidth="1"/>
    <col min="5" max="5" width="11" customWidth="1"/>
    <col min="6" max="6" width="60.5703125" bestFit="1" customWidth="1"/>
    <col min="7" max="7" width="3.42578125" customWidth="1"/>
  </cols>
  <sheetData>
    <row r="1" spans="1:7" ht="15.75" thickBot="1" x14ac:dyDescent="0.3">
      <c r="A1" s="121" t="s">
        <v>106</v>
      </c>
      <c r="B1" s="122"/>
      <c r="C1" s="122"/>
      <c r="D1" s="122"/>
      <c r="E1" s="122"/>
      <c r="F1" s="122"/>
      <c r="G1" s="123"/>
    </row>
    <row r="2" spans="1:7" ht="30.75" customHeight="1" x14ac:dyDescent="0.25">
      <c r="A2" s="60"/>
      <c r="B2" s="61" t="s">
        <v>74</v>
      </c>
      <c r="C2" s="62" t="s">
        <v>64</v>
      </c>
      <c r="D2" s="62" t="s">
        <v>75</v>
      </c>
      <c r="E2" s="62" t="s">
        <v>76</v>
      </c>
      <c r="F2" s="62" t="s">
        <v>77</v>
      </c>
      <c r="G2" s="63"/>
    </row>
    <row r="3" spans="1:7" x14ac:dyDescent="0.25">
      <c r="A3" s="35" t="str">
        <f ca="1">IFERROR(IF(ROW()=Calcs!$B$19,Calcs!$D$5,""),"")</f>
        <v>Current</v>
      </c>
      <c r="B3" s="47" t="s">
        <v>275</v>
      </c>
      <c r="C3" s="47" t="s">
        <v>20</v>
      </c>
      <c r="D3" s="47" t="s">
        <v>276</v>
      </c>
      <c r="E3" s="47">
        <v>2</v>
      </c>
      <c r="F3" s="47" t="s">
        <v>177</v>
      </c>
      <c r="G3" s="51"/>
    </row>
    <row r="4" spans="1:7" x14ac:dyDescent="0.25">
      <c r="A4" s="35" t="str">
        <f ca="1">IFERROR(IF(ROW()=Calcs!$B$19,Calcs!$D$5,""),"")</f>
        <v/>
      </c>
      <c r="B4" s="47" t="s">
        <v>275</v>
      </c>
      <c r="C4" s="47" t="s">
        <v>20</v>
      </c>
      <c r="D4" s="47" t="s">
        <v>276</v>
      </c>
      <c r="E4" s="47">
        <v>2</v>
      </c>
      <c r="F4" s="47" t="s">
        <v>178</v>
      </c>
      <c r="G4" s="51"/>
    </row>
    <row r="5" spans="1:7" x14ac:dyDescent="0.25">
      <c r="A5" s="35" t="str">
        <f ca="1">IFERROR(IF(ROW()=Calcs!$B$19,Calcs!$D$5,""),"")</f>
        <v/>
      </c>
      <c r="B5" s="47" t="s">
        <v>275</v>
      </c>
      <c r="C5" s="47" t="s">
        <v>20</v>
      </c>
      <c r="D5" s="47" t="s">
        <v>276</v>
      </c>
      <c r="E5" s="47">
        <v>2</v>
      </c>
      <c r="F5" s="47" t="s">
        <v>179</v>
      </c>
      <c r="G5" s="51"/>
    </row>
    <row r="6" spans="1:7" x14ac:dyDescent="0.25">
      <c r="A6" s="35" t="str">
        <f ca="1">IFERROR(IF(ROW()=Calcs!$B$19,Calcs!$D$5,""),"")</f>
        <v/>
      </c>
      <c r="B6" s="47" t="s">
        <v>275</v>
      </c>
      <c r="C6" s="47" t="s">
        <v>20</v>
      </c>
      <c r="D6" s="47" t="s">
        <v>276</v>
      </c>
      <c r="E6" s="47">
        <v>2</v>
      </c>
      <c r="F6" s="47" t="s">
        <v>180</v>
      </c>
      <c r="G6" s="51"/>
    </row>
    <row r="7" spans="1:7" x14ac:dyDescent="0.25">
      <c r="A7" s="35" t="str">
        <f ca="1">IFERROR(IF(ROW()=Calcs!$B$19,Calcs!$D$5,""),"")</f>
        <v/>
      </c>
      <c r="B7" s="47" t="s">
        <v>275</v>
      </c>
      <c r="C7" s="47" t="s">
        <v>30</v>
      </c>
      <c r="D7" s="47" t="s">
        <v>277</v>
      </c>
      <c r="E7" s="47">
        <v>3</v>
      </c>
      <c r="F7" s="47" t="s">
        <v>128</v>
      </c>
      <c r="G7" s="51"/>
    </row>
    <row r="8" spans="1:7" x14ac:dyDescent="0.25">
      <c r="A8" s="35" t="str">
        <f ca="1">IFERROR(IF(ROW()=Calcs!$B$19,Calcs!$D$5,""),"")</f>
        <v/>
      </c>
      <c r="B8" s="47" t="s">
        <v>275</v>
      </c>
      <c r="C8" s="47" t="s">
        <v>30</v>
      </c>
      <c r="D8" s="47" t="s">
        <v>278</v>
      </c>
      <c r="E8" s="47">
        <v>7</v>
      </c>
      <c r="F8" s="47" t="s">
        <v>181</v>
      </c>
      <c r="G8" s="51"/>
    </row>
    <row r="9" spans="1:7" x14ac:dyDescent="0.25">
      <c r="A9" s="35" t="str">
        <f ca="1">IFERROR(IF(ROW()=Calcs!$B$19,Calcs!$D$5,""),"")</f>
        <v/>
      </c>
      <c r="B9" s="47" t="s">
        <v>275</v>
      </c>
      <c r="C9" s="47" t="s">
        <v>30</v>
      </c>
      <c r="D9" s="47" t="s">
        <v>279</v>
      </c>
      <c r="E9" s="47">
        <v>10</v>
      </c>
      <c r="F9" s="47" t="s">
        <v>128</v>
      </c>
      <c r="G9" s="51"/>
    </row>
    <row r="10" spans="1:7" x14ac:dyDescent="0.25">
      <c r="A10" s="35" t="str">
        <f ca="1">IFERROR(IF(ROW()=Calcs!$B$19,Calcs!$D$5,""),"")</f>
        <v/>
      </c>
      <c r="B10" s="47" t="s">
        <v>275</v>
      </c>
      <c r="C10" s="47" t="s">
        <v>30</v>
      </c>
      <c r="D10" s="47" t="s">
        <v>279</v>
      </c>
      <c r="E10" s="47">
        <v>10</v>
      </c>
      <c r="F10" s="47" t="s">
        <v>182</v>
      </c>
      <c r="G10" s="51"/>
    </row>
    <row r="11" spans="1:7" x14ac:dyDescent="0.25">
      <c r="A11" s="35" t="str">
        <f ca="1">IFERROR(IF(ROW()=Calcs!$B$19,Calcs!$D$5,""),"")</f>
        <v/>
      </c>
      <c r="B11" s="47" t="s">
        <v>275</v>
      </c>
      <c r="C11" s="47" t="s">
        <v>26</v>
      </c>
      <c r="D11" s="47" t="s">
        <v>280</v>
      </c>
      <c r="E11" s="47">
        <v>11</v>
      </c>
      <c r="F11" s="47" t="s">
        <v>95</v>
      </c>
      <c r="G11" s="51"/>
    </row>
    <row r="12" spans="1:7" x14ac:dyDescent="0.25">
      <c r="A12" s="35" t="str">
        <f ca="1">IFERROR(IF(ROW()=Calcs!$B$19,Calcs!$D$5,""),"")</f>
        <v/>
      </c>
      <c r="B12" s="47" t="s">
        <v>275</v>
      </c>
      <c r="C12" s="47" t="s">
        <v>25</v>
      </c>
      <c r="D12" s="47" t="s">
        <v>280</v>
      </c>
      <c r="E12" s="47">
        <v>11</v>
      </c>
      <c r="F12" s="47" t="s">
        <v>94</v>
      </c>
      <c r="G12" s="51"/>
    </row>
    <row r="13" spans="1:7" x14ac:dyDescent="0.25">
      <c r="A13" s="35" t="str">
        <f ca="1">IFERROR(IF(ROW()=Calcs!$B$19,Calcs!$D$5,""),"")</f>
        <v/>
      </c>
      <c r="B13" s="47" t="s">
        <v>275</v>
      </c>
      <c r="C13" s="47" t="s">
        <v>130</v>
      </c>
      <c r="D13" s="47" t="s">
        <v>281</v>
      </c>
      <c r="E13" s="47">
        <v>12</v>
      </c>
      <c r="F13" s="47" t="s">
        <v>102</v>
      </c>
      <c r="G13" s="51"/>
    </row>
    <row r="14" spans="1:7" x14ac:dyDescent="0.25">
      <c r="A14" s="35" t="str">
        <f ca="1">IFERROR(IF(ROW()=Calcs!$B$19,Calcs!$D$5,""),"")</f>
        <v/>
      </c>
      <c r="B14" s="47" t="s">
        <v>275</v>
      </c>
      <c r="C14" s="47" t="s">
        <v>20</v>
      </c>
      <c r="D14" s="47" t="s">
        <v>282</v>
      </c>
      <c r="E14" s="47">
        <v>12</v>
      </c>
      <c r="F14" s="47" t="s">
        <v>129</v>
      </c>
      <c r="G14" s="51"/>
    </row>
    <row r="15" spans="1:7" x14ac:dyDescent="0.25">
      <c r="A15" s="35" t="str">
        <f ca="1">IFERROR(IF(ROW()=Calcs!$B$19,Calcs!$D$5,""),"")</f>
        <v/>
      </c>
      <c r="B15" s="47" t="s">
        <v>275</v>
      </c>
      <c r="C15" s="47" t="s">
        <v>30</v>
      </c>
      <c r="D15" s="47" t="s">
        <v>283</v>
      </c>
      <c r="E15" s="47">
        <v>18</v>
      </c>
      <c r="F15" s="47" t="s">
        <v>183</v>
      </c>
      <c r="G15" s="51"/>
    </row>
    <row r="16" spans="1:7" x14ac:dyDescent="0.25">
      <c r="A16" s="35" t="str">
        <f ca="1">IFERROR(IF(ROW()=Calcs!$B$19,Calcs!$D$5,""),"")</f>
        <v/>
      </c>
      <c r="B16" s="47" t="s">
        <v>275</v>
      </c>
      <c r="C16" s="47" t="s">
        <v>41</v>
      </c>
      <c r="D16" s="47" t="s">
        <v>284</v>
      </c>
      <c r="E16" s="47">
        <v>18</v>
      </c>
      <c r="F16" s="47" t="s">
        <v>131</v>
      </c>
      <c r="G16" s="51"/>
    </row>
    <row r="17" spans="1:7" x14ac:dyDescent="0.25">
      <c r="A17" s="35" t="str">
        <f ca="1">IFERROR(IF(ROW()=Calcs!$B$19,Calcs!$D$5,""),"")</f>
        <v/>
      </c>
      <c r="B17" s="47" t="s">
        <v>275</v>
      </c>
      <c r="C17" s="47" t="s">
        <v>20</v>
      </c>
      <c r="D17" s="47" t="s">
        <v>285</v>
      </c>
      <c r="E17" s="47">
        <v>20</v>
      </c>
      <c r="F17" s="47" t="s">
        <v>179</v>
      </c>
      <c r="G17" s="51"/>
    </row>
    <row r="18" spans="1:7" x14ac:dyDescent="0.25">
      <c r="A18" s="35" t="str">
        <f ca="1">IFERROR(IF(ROW()=Calcs!$B$19,Calcs!$D$5,""),"")</f>
        <v/>
      </c>
      <c r="B18" s="47" t="s">
        <v>275</v>
      </c>
      <c r="C18" s="47" t="s">
        <v>41</v>
      </c>
      <c r="D18" s="47" t="s">
        <v>286</v>
      </c>
      <c r="E18" s="47">
        <v>27</v>
      </c>
      <c r="F18" s="47" t="s">
        <v>131</v>
      </c>
      <c r="G18" s="51"/>
    </row>
    <row r="19" spans="1:7" x14ac:dyDescent="0.25">
      <c r="A19" s="35" t="str">
        <f ca="1">IFERROR(IF(ROW()=Calcs!$B$19,Calcs!$D$5,""),"")</f>
        <v/>
      </c>
      <c r="B19" s="47" t="s">
        <v>275</v>
      </c>
      <c r="C19" s="47" t="s">
        <v>20</v>
      </c>
      <c r="D19" s="47">
        <v>189945</v>
      </c>
      <c r="E19" s="47">
        <v>29</v>
      </c>
      <c r="F19" s="47" t="s">
        <v>178</v>
      </c>
      <c r="G19" s="51"/>
    </row>
    <row r="20" spans="1:7" x14ac:dyDescent="0.25">
      <c r="A20" s="35" t="str">
        <f ca="1">IFERROR(IF(ROW()=Calcs!$B$19,Calcs!$D$5,""),"")</f>
        <v/>
      </c>
      <c r="B20" s="47" t="s">
        <v>275</v>
      </c>
      <c r="C20" s="47" t="s">
        <v>27</v>
      </c>
      <c r="D20" s="47"/>
      <c r="E20" s="47">
        <v>33</v>
      </c>
      <c r="F20" s="47" t="s">
        <v>93</v>
      </c>
      <c r="G20" s="51"/>
    </row>
    <row r="21" spans="1:7" x14ac:dyDescent="0.25">
      <c r="A21" s="35" t="str">
        <f ca="1">IFERROR(IF(ROW()=Calcs!$B$19,Calcs!$D$5,""),"")</f>
        <v/>
      </c>
      <c r="B21" s="47" t="s">
        <v>275</v>
      </c>
      <c r="C21" s="47" t="s">
        <v>43</v>
      </c>
      <c r="D21" s="47"/>
      <c r="E21" s="47">
        <v>34</v>
      </c>
      <c r="F21" s="47" t="s">
        <v>93</v>
      </c>
      <c r="G21" s="51"/>
    </row>
    <row r="22" spans="1:7" x14ac:dyDescent="0.25">
      <c r="A22" s="35" t="str">
        <f ca="1">IFERROR(IF(ROW()=Calcs!$B$19,Calcs!$D$5,""),"")</f>
        <v/>
      </c>
      <c r="B22" s="47" t="s">
        <v>275</v>
      </c>
      <c r="C22" s="47" t="s">
        <v>30</v>
      </c>
      <c r="D22" s="47"/>
      <c r="E22" s="47">
        <v>34</v>
      </c>
      <c r="F22" s="47" t="s">
        <v>93</v>
      </c>
      <c r="G22" s="51"/>
    </row>
    <row r="23" spans="1:7" x14ac:dyDescent="0.25">
      <c r="A23" s="35" t="str">
        <f ca="1">IFERROR(IF(ROW()=Calcs!$B$19,Calcs!$D$5,""),"")</f>
        <v/>
      </c>
      <c r="B23" s="47" t="s">
        <v>275</v>
      </c>
      <c r="C23" s="47" t="s">
        <v>184</v>
      </c>
      <c r="D23" s="47"/>
      <c r="E23" s="47">
        <v>34</v>
      </c>
      <c r="F23" s="47" t="s">
        <v>93</v>
      </c>
      <c r="G23" s="49"/>
    </row>
    <row r="24" spans="1:7" x14ac:dyDescent="0.25">
      <c r="A24" s="35" t="str">
        <f ca="1">IFERROR(IF(ROW()=Calcs!$B$19,Calcs!$D$5,""),"")</f>
        <v/>
      </c>
      <c r="B24" s="47" t="s">
        <v>275</v>
      </c>
      <c r="C24" s="47" t="s">
        <v>37</v>
      </c>
      <c r="D24" s="47"/>
      <c r="E24" s="47">
        <v>35</v>
      </c>
      <c r="F24" s="47" t="s">
        <v>93</v>
      </c>
      <c r="G24" s="49"/>
    </row>
    <row r="25" spans="1:7" x14ac:dyDescent="0.25">
      <c r="A25" s="35" t="str">
        <f ca="1">IFERROR(IF(ROW()=Calcs!$B$19,Calcs!$D$5,""),"")</f>
        <v/>
      </c>
      <c r="B25" s="47" t="s">
        <v>275</v>
      </c>
      <c r="C25" s="47" t="s">
        <v>42</v>
      </c>
      <c r="D25" s="47"/>
      <c r="E25" s="47">
        <v>35</v>
      </c>
      <c r="F25" s="47" t="s">
        <v>93</v>
      </c>
      <c r="G25" s="49"/>
    </row>
    <row r="26" spans="1:7" x14ac:dyDescent="0.25">
      <c r="A26" s="35" t="str">
        <f ca="1">IFERROR(IF(ROW()=Calcs!$B$19,Calcs!$D$5,""),"")</f>
        <v/>
      </c>
      <c r="B26" s="47" t="s">
        <v>275</v>
      </c>
      <c r="C26" s="47" t="s">
        <v>185</v>
      </c>
      <c r="D26" s="47"/>
      <c r="E26" s="47">
        <v>35</v>
      </c>
      <c r="F26" s="47" t="s">
        <v>93</v>
      </c>
      <c r="G26" s="49"/>
    </row>
    <row r="27" spans="1:7" x14ac:dyDescent="0.25">
      <c r="A27" s="35" t="str">
        <f ca="1">IFERROR(IF(ROW()=Calcs!$B$19,Calcs!$D$5,""),"")</f>
        <v/>
      </c>
      <c r="B27" s="47" t="s">
        <v>275</v>
      </c>
      <c r="C27" s="47" t="s">
        <v>41</v>
      </c>
      <c r="D27" s="47"/>
      <c r="E27" s="47">
        <v>36</v>
      </c>
      <c r="F27" s="47" t="s">
        <v>93</v>
      </c>
      <c r="G27" s="49"/>
    </row>
    <row r="28" spans="1:7" x14ac:dyDescent="0.25">
      <c r="A28" s="35" t="str">
        <f ca="1">IFERROR(IF(ROW()=Calcs!$B$19,Calcs!$D$5,""),"")</f>
        <v/>
      </c>
      <c r="B28" s="47" t="s">
        <v>275</v>
      </c>
      <c r="C28" s="47" t="s">
        <v>20</v>
      </c>
      <c r="D28" s="47"/>
      <c r="E28" s="47">
        <v>36</v>
      </c>
      <c r="F28" s="47" t="s">
        <v>93</v>
      </c>
      <c r="G28" s="49"/>
    </row>
    <row r="29" spans="1:7" x14ac:dyDescent="0.25">
      <c r="A29" s="35" t="str">
        <f ca="1">IFERROR(IF(ROW()=Calcs!$B$19,Calcs!$D$5,""),"")</f>
        <v/>
      </c>
      <c r="B29" s="47" t="s">
        <v>275</v>
      </c>
      <c r="C29" s="47" t="s">
        <v>38</v>
      </c>
      <c r="D29" s="47"/>
      <c r="E29" s="47">
        <v>36</v>
      </c>
      <c r="F29" s="47" t="s">
        <v>93</v>
      </c>
      <c r="G29" s="49"/>
    </row>
    <row r="30" spans="1:7" x14ac:dyDescent="0.25">
      <c r="A30" s="35" t="str">
        <f ca="1">IFERROR(IF(ROW()=Calcs!$B$19,Calcs!$D$5,""),"")</f>
        <v/>
      </c>
      <c r="B30" s="47" t="s">
        <v>275</v>
      </c>
      <c r="C30" s="47" t="s">
        <v>130</v>
      </c>
      <c r="D30" s="47"/>
      <c r="E30" s="47">
        <v>37</v>
      </c>
      <c r="F30" s="47" t="s">
        <v>93</v>
      </c>
      <c r="G30" s="49"/>
    </row>
    <row r="31" spans="1:7" x14ac:dyDescent="0.25">
      <c r="A31" s="35" t="str">
        <f ca="1">IFERROR(IF(ROW()=Calcs!$B$19,Calcs!$D$5,""),"")</f>
        <v/>
      </c>
      <c r="B31" s="47" t="s">
        <v>275</v>
      </c>
      <c r="C31" s="47" t="s">
        <v>18</v>
      </c>
      <c r="D31" s="47"/>
      <c r="E31" s="47">
        <v>37</v>
      </c>
      <c r="F31" s="47" t="s">
        <v>93</v>
      </c>
      <c r="G31" s="49"/>
    </row>
    <row r="32" spans="1:7" x14ac:dyDescent="0.25">
      <c r="A32" s="35" t="str">
        <f ca="1">IFERROR(IF(ROW()=Calcs!$B$19,Calcs!$D$5,""),"")</f>
        <v/>
      </c>
      <c r="B32" s="47"/>
      <c r="C32" s="47"/>
      <c r="D32" s="47"/>
      <c r="E32" s="47"/>
      <c r="F32" s="47"/>
      <c r="G32" s="49"/>
    </row>
    <row r="33" spans="1:7" x14ac:dyDescent="0.25">
      <c r="A33" s="35" t="str">
        <f ca="1">IFERROR(IF(ROW()=Calcs!$B$19,Calcs!$D$5,""),"")</f>
        <v/>
      </c>
      <c r="B33" s="52"/>
      <c r="C33" s="47"/>
      <c r="D33" s="47"/>
      <c r="E33" s="47"/>
      <c r="F33" s="47"/>
      <c r="G33" s="49"/>
    </row>
    <row r="34" spans="1:7" x14ac:dyDescent="0.25">
      <c r="A34" s="35" t="str">
        <f ca="1">IFERROR(IF(ROW()=Calcs!$B$19,Calcs!$D$5,""),"")</f>
        <v/>
      </c>
      <c r="B34" s="52"/>
      <c r="C34" s="47"/>
      <c r="D34" s="47"/>
      <c r="E34" s="47"/>
      <c r="F34" s="47"/>
      <c r="G34" s="49"/>
    </row>
    <row r="35" spans="1:7" x14ac:dyDescent="0.25">
      <c r="A35" s="35" t="str">
        <f ca="1">IFERROR(IF(ROW()=Calcs!$B$19,Calcs!$D$5,""),"")</f>
        <v/>
      </c>
      <c r="B35" s="52"/>
      <c r="C35" s="47"/>
      <c r="D35" s="47"/>
      <c r="E35" s="47"/>
      <c r="F35" s="47"/>
      <c r="G35" s="49"/>
    </row>
    <row r="36" spans="1:7" x14ac:dyDescent="0.25">
      <c r="A36" s="35" t="str">
        <f ca="1">IFERROR(IF(ROW()=Calcs!$B$19,Calcs!$D$5,""),"")</f>
        <v/>
      </c>
      <c r="B36" s="52"/>
      <c r="C36" s="47"/>
      <c r="D36" s="47"/>
      <c r="E36" s="47"/>
      <c r="F36" s="47"/>
      <c r="G36" s="49"/>
    </row>
    <row r="37" spans="1:7" x14ac:dyDescent="0.25">
      <c r="A37" s="35" t="str">
        <f ca="1">IFERROR(IF(ROW()=Calcs!$B$19,Calcs!$D$5,""),"")</f>
        <v/>
      </c>
      <c r="B37" s="52"/>
      <c r="C37" s="47"/>
      <c r="D37" s="47"/>
      <c r="E37" s="47"/>
      <c r="F37" s="47"/>
      <c r="G37" s="49"/>
    </row>
    <row r="38" spans="1:7" x14ac:dyDescent="0.25">
      <c r="A38" s="35" t="str">
        <f ca="1">IFERROR(IF(ROW()=Calcs!$B$19,Calcs!$D$5,""),"")</f>
        <v/>
      </c>
      <c r="B38" s="52"/>
      <c r="C38" s="47"/>
      <c r="D38" s="47"/>
      <c r="E38" s="47"/>
      <c r="F38" s="47"/>
      <c r="G38" s="49"/>
    </row>
    <row r="39" spans="1:7" x14ac:dyDescent="0.25">
      <c r="A39" s="35" t="str">
        <f ca="1">IFERROR(IF(ROW()=Calcs!$B$19,Calcs!$D$5,""),"")</f>
        <v/>
      </c>
      <c r="B39" s="52"/>
      <c r="C39" s="47"/>
      <c r="D39" s="47"/>
      <c r="E39" s="47"/>
      <c r="F39" s="47"/>
      <c r="G39" s="49"/>
    </row>
    <row r="40" spans="1:7" x14ac:dyDescent="0.25">
      <c r="A40" s="35" t="str">
        <f ca="1">IFERROR(IF(ROW()=Calcs!$B$19,Calcs!$D$5,""),"")</f>
        <v/>
      </c>
      <c r="B40" s="52"/>
      <c r="C40" s="47"/>
      <c r="D40" s="47"/>
      <c r="E40" s="47"/>
      <c r="F40" s="47"/>
      <c r="G40" s="49"/>
    </row>
    <row r="41" spans="1:7" x14ac:dyDescent="0.25">
      <c r="A41" s="35" t="str">
        <f ca="1">IFERROR(IF(ROW()=Calcs!$B$19,Calcs!$D$5,""),"")</f>
        <v/>
      </c>
      <c r="B41" s="52"/>
      <c r="C41" s="47"/>
      <c r="D41" s="47"/>
      <c r="E41" s="47"/>
      <c r="F41" s="47"/>
      <c r="G41" s="49"/>
    </row>
    <row r="42" spans="1:7" x14ac:dyDescent="0.25">
      <c r="A42" s="35" t="str">
        <f ca="1">IFERROR(IF(ROW()=Calcs!$B$19,Calcs!$D$5,""),"")</f>
        <v/>
      </c>
      <c r="B42" s="52"/>
      <c r="C42" s="47"/>
      <c r="D42" s="47"/>
      <c r="E42" s="47"/>
      <c r="F42" s="47"/>
      <c r="G42" s="49"/>
    </row>
    <row r="43" spans="1:7" x14ac:dyDescent="0.25">
      <c r="A43" s="35" t="str">
        <f ca="1">IFERROR(IF(ROW()=Calcs!$B$19,Calcs!$D$5,""),"")</f>
        <v/>
      </c>
      <c r="B43" s="52"/>
      <c r="C43" s="47"/>
      <c r="D43" s="47"/>
      <c r="E43" s="47"/>
      <c r="F43" s="47"/>
      <c r="G43" s="49"/>
    </row>
    <row r="44" spans="1:7" x14ac:dyDescent="0.25">
      <c r="A44" s="35" t="str">
        <f ca="1">IFERROR(IF(ROW()=Calcs!$B$19,Calcs!$D$5,""),"")</f>
        <v/>
      </c>
      <c r="B44" s="52"/>
      <c r="C44" s="47"/>
      <c r="D44" s="47"/>
      <c r="E44" s="47"/>
      <c r="F44" s="47"/>
      <c r="G44" s="49"/>
    </row>
    <row r="45" spans="1:7" x14ac:dyDescent="0.25">
      <c r="A45" s="35" t="str">
        <f ca="1">IFERROR(IF(ROW()=Calcs!$B$19,Calcs!$D$5,""),"")</f>
        <v/>
      </c>
      <c r="B45" s="52"/>
      <c r="C45" s="47"/>
      <c r="D45" s="47"/>
      <c r="E45" s="47"/>
      <c r="F45" s="47"/>
      <c r="G45" s="49"/>
    </row>
    <row r="46" spans="1:7" x14ac:dyDescent="0.25">
      <c r="A46" s="35" t="str">
        <f ca="1">IFERROR(IF(ROW()=Calcs!$B$19,Calcs!$D$5,""),"")</f>
        <v/>
      </c>
      <c r="B46" s="52"/>
      <c r="C46" s="47"/>
      <c r="D46" s="47"/>
      <c r="E46" s="47"/>
      <c r="F46" s="47"/>
      <c r="G46" s="49"/>
    </row>
    <row r="47" spans="1:7" x14ac:dyDescent="0.25">
      <c r="A47" s="35" t="str">
        <f ca="1">IFERROR(IF(ROW()=Calcs!$B$19,Calcs!$D$5,""),"")</f>
        <v/>
      </c>
      <c r="B47" s="52"/>
      <c r="C47" s="47"/>
      <c r="D47" s="47"/>
      <c r="E47" s="47"/>
      <c r="F47" s="47"/>
      <c r="G47" s="49"/>
    </row>
    <row r="48" spans="1:7" x14ac:dyDescent="0.25">
      <c r="A48" s="35" t="str">
        <f ca="1">IFERROR(IF(ROW()=Calcs!$B$19,Calcs!$D$5,""),"")</f>
        <v/>
      </c>
      <c r="B48" s="52"/>
      <c r="C48" s="47"/>
      <c r="D48" s="47"/>
      <c r="E48" s="47"/>
      <c r="F48" s="47"/>
      <c r="G48" s="49"/>
    </row>
    <row r="49" spans="1:7" x14ac:dyDescent="0.25">
      <c r="A49" s="35" t="str">
        <f ca="1">IFERROR(IF(ROW()=Calcs!$B$19,Calcs!$D$5,""),"")</f>
        <v/>
      </c>
      <c r="B49" s="52"/>
      <c r="C49" s="47"/>
      <c r="D49" s="47"/>
      <c r="E49" s="47"/>
      <c r="F49" s="47"/>
      <c r="G49" s="49"/>
    </row>
    <row r="50" spans="1:7" x14ac:dyDescent="0.25">
      <c r="A50" s="35" t="str">
        <f ca="1">IFERROR(IF(ROW()=Calcs!$B$19,Calcs!$D$5,""),"")</f>
        <v/>
      </c>
      <c r="B50" s="52"/>
      <c r="C50" s="47"/>
      <c r="D50" s="47"/>
      <c r="E50" s="47"/>
      <c r="F50" s="47"/>
      <c r="G50" s="49"/>
    </row>
    <row r="51" spans="1:7" x14ac:dyDescent="0.25">
      <c r="A51" s="35" t="str">
        <f ca="1">IFERROR(IF(ROW()=Calcs!$B$19,Calcs!$D$5,""),"")</f>
        <v/>
      </c>
      <c r="B51" s="52"/>
      <c r="C51" s="47"/>
      <c r="D51" s="47"/>
      <c r="E51" s="47"/>
      <c r="F51" s="47"/>
      <c r="G51" s="49"/>
    </row>
    <row r="52" spans="1:7" x14ac:dyDescent="0.25">
      <c r="A52" s="35" t="str">
        <f ca="1">IFERROR(IF(ROW()=Calcs!$B$19,Calcs!$D$5,""),"")</f>
        <v/>
      </c>
      <c r="B52" s="52"/>
      <c r="C52" s="47"/>
      <c r="D52" s="47"/>
      <c r="E52" s="47"/>
      <c r="F52" s="47"/>
      <c r="G52" s="49"/>
    </row>
    <row r="53" spans="1:7" ht="15.75" thickBot="1" x14ac:dyDescent="0.3">
      <c r="A53" s="44"/>
      <c r="B53" s="48"/>
      <c r="C53" s="45"/>
      <c r="D53" s="45"/>
      <c r="E53" s="45"/>
      <c r="F53" s="46"/>
      <c r="G53" s="46"/>
    </row>
    <row r="54" spans="1:7" x14ac:dyDescent="0.25">
      <c r="A54" s="6"/>
      <c r="B54" s="67" t="s">
        <v>125</v>
      </c>
      <c r="C54" s="96" t="str">
        <f>"Copy/paste up to "&amp;Calcs!$H$4&amp;" errors from the 'Export - File Validation Errors…""file"</f>
        <v>Copy/paste up to 50 errors from the 'Export - File Validation Errors…"file</v>
      </c>
      <c r="D54" s="96"/>
      <c r="E54" s="96"/>
      <c r="F54" s="96"/>
      <c r="G54" s="96"/>
    </row>
    <row r="55" spans="1:7" x14ac:dyDescent="0.25">
      <c r="B55" s="67" t="s">
        <v>126</v>
      </c>
      <c r="C55" s="124" t="str">
        <f>"The top-most row with any character in Column "&amp;SUBSTITUTE(ADDRESS(1,COLUMN($B$2),4),1,"")&amp;" is the active error.  Remove/add from this column to set the active error."</f>
        <v>The top-most row with any character in Column B is the active error.  Remove/add from this column to set the active error.</v>
      </c>
      <c r="D55" s="124"/>
      <c r="E55" s="124"/>
      <c r="F55" s="124"/>
      <c r="G55" s="124"/>
    </row>
    <row r="56" spans="1:7" x14ac:dyDescent="0.25">
      <c r="B56" s="68" t="s">
        <v>127</v>
      </c>
      <c r="C56" s="124"/>
      <c r="D56" s="124"/>
      <c r="E56" s="124"/>
      <c r="F56" s="124"/>
      <c r="G56" s="124"/>
    </row>
  </sheetData>
  <sheetProtection algorithmName="SHA-512" hashValue="JkBfVA1KEkoIg9j0F/Hzt9OKI4ACSw2ZCdAeBNLaeFd1DmxDPxXP+RxtXTLSa8ooD4PZkpw0vi0hY+48V/Wf3g==" saltValue="y6z91uLDDBlAFsy0DL1low==" spinCount="100000" sheet="1" objects="1" scenarios="1"/>
  <mergeCells count="3">
    <mergeCell ref="C54:G54"/>
    <mergeCell ref="A1:G1"/>
    <mergeCell ref="C55:G56"/>
  </mergeCells>
  <pageMargins left="0.7" right="0.7" top="0.75" bottom="0.75" header="0.3" footer="0.3"/>
  <pageSetup orientation="portrait" horizontalDpi="240" verticalDpi="240" r:id="rId1"/>
  <extLst>
    <ext xmlns:x14="http://schemas.microsoft.com/office/spreadsheetml/2009/9/main" uri="{78C0D931-6437-407d-A8EE-F0AAD7539E65}">
      <x14:conditionalFormattings>
        <x14:conditionalFormatting xmlns:xm="http://schemas.microsoft.com/office/excel/2006/main">
          <x14:cfRule type="expression" priority="1" id="{FF0ED7B5-B640-44EC-8B45-AF946DFE954F}">
            <xm:f>$A3=Calcs!$D$5</xm:f>
            <x14:dxf>
              <fill>
                <patternFill>
                  <bgColor rgb="FFFFFF99"/>
                </patternFill>
              </fill>
            </x14:dxf>
          </x14:cfRule>
          <xm:sqref>A3:G52</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E1727-3D30-4CCA-8337-F8C0089E82CC}">
  <dimension ref="A1:AC86"/>
  <sheetViews>
    <sheetView topLeftCell="A63" workbookViewId="0">
      <selection activeCell="J90" sqref="J90"/>
    </sheetView>
  </sheetViews>
  <sheetFormatPr defaultColWidth="15.7109375" defaultRowHeight="15" x14ac:dyDescent="0.25"/>
  <cols>
    <col min="1" max="1" width="15.7109375" style="6"/>
    <col min="2" max="2" width="20.28515625" style="6" customWidth="1"/>
    <col min="3" max="23" width="15.7109375" style="6"/>
    <col min="24" max="24" width="24.5703125" style="6" customWidth="1"/>
    <col min="25" max="16384" width="15.7109375" style="6"/>
  </cols>
  <sheetData>
    <row r="1" spans="1:29" x14ac:dyDescent="0.25">
      <c r="A1" s="17" t="s">
        <v>123</v>
      </c>
      <c r="B1" s="22" t="str">
        <f>Dashboard!B2&amp;".csv"</f>
        <v>trngact2.csv</v>
      </c>
      <c r="G1" s="11" t="s">
        <v>0</v>
      </c>
    </row>
    <row r="2" spans="1:29" x14ac:dyDescent="0.25">
      <c r="A2" s="11" t="s">
        <v>112</v>
      </c>
      <c r="B2" s="12" t="str">
        <f>"Errors!"</f>
        <v>Errors!</v>
      </c>
      <c r="C2" s="29" t="s">
        <v>118</v>
      </c>
      <c r="D2" s="29" t="str">
        <f>"Dashboard!"</f>
        <v>Dashboard!</v>
      </c>
      <c r="E2" s="29" t="s">
        <v>124</v>
      </c>
      <c r="J2" s="125" t="s">
        <v>240</v>
      </c>
      <c r="K2" s="125"/>
      <c r="L2" s="125"/>
    </row>
    <row r="3" spans="1:29" x14ac:dyDescent="0.25">
      <c r="A3" s="13" t="s">
        <v>6</v>
      </c>
      <c r="B3" s="13" t="s">
        <v>4</v>
      </c>
      <c r="C3" s="11" t="s">
        <v>12</v>
      </c>
      <c r="D3" s="13" t="s">
        <v>15</v>
      </c>
      <c r="E3" s="13" t="s">
        <v>5</v>
      </c>
      <c r="G3" s="13" t="s">
        <v>119</v>
      </c>
      <c r="H3" s="13" t="s">
        <v>120</v>
      </c>
      <c r="J3" s="13" t="s">
        <v>241</v>
      </c>
      <c r="K3" s="13" t="s">
        <v>243</v>
      </c>
      <c r="L3" s="13" t="s">
        <v>247</v>
      </c>
    </row>
    <row r="4" spans="1:29" ht="15.75" thickBot="1" x14ac:dyDescent="0.3">
      <c r="A4" s="12" t="s">
        <v>113</v>
      </c>
      <c r="B4" s="12" t="s">
        <v>114</v>
      </c>
      <c r="C4" s="12" t="s">
        <v>115</v>
      </c>
      <c r="D4" s="12" t="s">
        <v>116</v>
      </c>
      <c r="E4" s="12" t="s">
        <v>117</v>
      </c>
      <c r="G4" s="12">
        <v>3</v>
      </c>
      <c r="H4" s="12">
        <v>50</v>
      </c>
      <c r="J4" s="70" t="s">
        <v>242</v>
      </c>
      <c r="K4" s="70" t="s">
        <v>246</v>
      </c>
      <c r="L4" s="70">
        <v>1</v>
      </c>
    </row>
    <row r="5" spans="1:29" ht="15.75" thickBot="1" x14ac:dyDescent="0.3">
      <c r="A5" s="14" t="s">
        <v>10</v>
      </c>
      <c r="B5" s="15" t="s">
        <v>9</v>
      </c>
      <c r="C5" s="16" t="s">
        <v>78</v>
      </c>
      <c r="D5" s="15" t="s">
        <v>79</v>
      </c>
      <c r="J5" s="70" t="s">
        <v>244</v>
      </c>
      <c r="K5" s="70" t="s">
        <v>245</v>
      </c>
      <c r="L5" s="89" t="s">
        <v>248</v>
      </c>
      <c r="M5" s="6" t="s">
        <v>249</v>
      </c>
    </row>
    <row r="7" spans="1:29" x14ac:dyDescent="0.25">
      <c r="A7" s="17" t="s">
        <v>16</v>
      </c>
      <c r="B7" s="17" t="str">
        <f>"'"&amp;Calcs!B1&amp;"'!"</f>
        <v>'trngact2.csv'!</v>
      </c>
      <c r="C7" s="17" t="str">
        <f>B7&amp;J5&amp;L5&amp;":"&amp;K5&amp;L5</f>
        <v>'trngact2.csv'!$A$1:$AC$1</v>
      </c>
      <c r="F7" s="17"/>
    </row>
    <row r="8" spans="1:29" ht="15.75" thickBot="1" x14ac:dyDescent="0.3"/>
    <row r="9" spans="1:29" ht="15.75" thickBot="1" x14ac:dyDescent="0.3">
      <c r="A9" s="1" t="s">
        <v>17</v>
      </c>
      <c r="B9" s="2" t="s">
        <v>18</v>
      </c>
      <c r="C9" s="3" t="s">
        <v>19</v>
      </c>
      <c r="D9" s="2" t="s">
        <v>20</v>
      </c>
      <c r="E9" s="3" t="s">
        <v>21</v>
      </c>
      <c r="F9" s="2" t="s">
        <v>22</v>
      </c>
      <c r="G9" s="2" t="s">
        <v>23</v>
      </c>
      <c r="H9" s="3" t="s">
        <v>24</v>
      </c>
      <c r="I9" s="2" t="s">
        <v>25</v>
      </c>
      <c r="J9" s="2" t="s">
        <v>26</v>
      </c>
      <c r="K9" s="2" t="s">
        <v>27</v>
      </c>
      <c r="L9" s="3" t="s">
        <v>28</v>
      </c>
      <c r="M9" s="3" t="s">
        <v>29</v>
      </c>
      <c r="N9" s="2" t="s">
        <v>30</v>
      </c>
      <c r="O9" s="3" t="s">
        <v>31</v>
      </c>
      <c r="P9" s="3" t="s">
        <v>32</v>
      </c>
      <c r="Q9" s="3" t="s">
        <v>33</v>
      </c>
      <c r="R9" s="3" t="s">
        <v>34</v>
      </c>
      <c r="S9" s="3" t="s">
        <v>35</v>
      </c>
      <c r="T9" s="3" t="s">
        <v>36</v>
      </c>
      <c r="U9" s="2" t="s">
        <v>37</v>
      </c>
      <c r="V9" s="2" t="s">
        <v>38</v>
      </c>
      <c r="W9" s="3" t="s">
        <v>39</v>
      </c>
      <c r="X9" s="2" t="s">
        <v>40</v>
      </c>
      <c r="Y9" s="2" t="s">
        <v>41</v>
      </c>
      <c r="Z9" s="2" t="s">
        <v>42</v>
      </c>
      <c r="AA9" s="2" t="s">
        <v>43</v>
      </c>
      <c r="AB9" s="4" t="s">
        <v>44</v>
      </c>
      <c r="AC9" s="5" t="s">
        <v>45</v>
      </c>
    </row>
    <row r="10" spans="1:29" x14ac:dyDescent="0.25">
      <c r="A10" s="7" t="s">
        <v>46</v>
      </c>
      <c r="B10" s="8" t="s">
        <v>48</v>
      </c>
      <c r="C10" s="8"/>
      <c r="D10" s="8"/>
      <c r="E10" s="8"/>
      <c r="F10" s="8"/>
      <c r="G10" s="8"/>
      <c r="H10" s="9"/>
      <c r="I10" s="9"/>
      <c r="J10" s="9"/>
      <c r="K10" s="9"/>
      <c r="L10" s="9"/>
      <c r="M10" s="9"/>
      <c r="N10" s="9"/>
      <c r="O10" s="9"/>
      <c r="P10" s="9"/>
      <c r="Q10" s="9"/>
      <c r="R10" s="9"/>
      <c r="S10" s="9"/>
      <c r="T10" s="9"/>
      <c r="U10" s="9"/>
      <c r="V10" s="9"/>
      <c r="W10" s="9"/>
      <c r="X10" s="9"/>
      <c r="Y10" s="9"/>
      <c r="Z10" s="9"/>
      <c r="AA10" s="9"/>
      <c r="AB10" s="9"/>
      <c r="AC10" s="9"/>
    </row>
    <row r="11" spans="1:29" x14ac:dyDescent="0.25">
      <c r="A11" s="6" t="e" cm="1">
        <f t="array" aca="1" ref="A11" ca="1">SUBSTITUTE(ADDRESS(1,MATCH(TRUE,EXACT(A9,INDIRECT($C$7)),0),4),1,"")</f>
        <v>#REF!</v>
      </c>
      <c r="B11" s="6" t="e" cm="1">
        <f t="array" aca="1" ref="B11" ca="1">SUBSTITUTE(ADDRESS(1,MATCH(TRUE,EXACT(B9,INDIRECT($C$7)),0),4),1,"")</f>
        <v>#REF!</v>
      </c>
      <c r="C11" s="6" t="e" cm="1">
        <f t="array" aca="1" ref="C11" ca="1">SUBSTITUTE(ADDRESS(1,MATCH(TRUE,EXACT(C9,INDIRECT($C$7)),0),4),1,"")</f>
        <v>#REF!</v>
      </c>
      <c r="D11" s="6" t="e" cm="1">
        <f t="array" aca="1" ref="D11" ca="1">SUBSTITUTE(ADDRESS(1,MATCH(TRUE,EXACT(D9,INDIRECT($C$7)),0),4),1,"")</f>
        <v>#REF!</v>
      </c>
      <c r="E11" s="6" t="e" cm="1">
        <f t="array" aca="1" ref="E11" ca="1">SUBSTITUTE(ADDRESS(1,MATCH(TRUE,EXACT(E9,INDIRECT($C$7)),0),4),1,"")</f>
        <v>#REF!</v>
      </c>
      <c r="F11" s="6" t="e" cm="1">
        <f t="array" aca="1" ref="F11" ca="1">SUBSTITUTE(ADDRESS(1,MATCH(TRUE,EXACT(F9,INDIRECT($C$7)),0),4),1,"")</f>
        <v>#REF!</v>
      </c>
      <c r="G11" s="6" t="e" cm="1">
        <f t="array" aca="1" ref="G11" ca="1">SUBSTITUTE(ADDRESS(1,MATCH(TRUE,EXACT(G9,INDIRECT($C$7)),0),4),1,"")</f>
        <v>#REF!</v>
      </c>
      <c r="H11" s="6" t="e" cm="1">
        <f t="array" aca="1" ref="H11" ca="1">SUBSTITUTE(ADDRESS(1,MATCH(TRUE,EXACT(H9,INDIRECT($C$7)),0),4),1,"")</f>
        <v>#REF!</v>
      </c>
      <c r="I11" s="6" t="e" cm="1">
        <f t="array" aca="1" ref="I11" ca="1">SUBSTITUTE(ADDRESS(1,MATCH(TRUE,EXACT(I9,INDIRECT($C$7)),0),4),1,"")</f>
        <v>#REF!</v>
      </c>
      <c r="J11" s="6" t="e" cm="1">
        <f t="array" aca="1" ref="J11" ca="1">SUBSTITUTE(ADDRESS(1,MATCH(TRUE,EXACT(J9,INDIRECT($C$7)),0),4),1,"")</f>
        <v>#REF!</v>
      </c>
      <c r="K11" s="6" t="e" cm="1">
        <f t="array" aca="1" ref="K11" ca="1">SUBSTITUTE(ADDRESS(1,MATCH(TRUE,EXACT(K9,INDIRECT($C$7)),0),4),1,"")</f>
        <v>#REF!</v>
      </c>
      <c r="L11" s="6" t="e" cm="1">
        <f t="array" aca="1" ref="L11" ca="1">SUBSTITUTE(ADDRESS(1,MATCH(TRUE,EXACT(L9,INDIRECT($C$7)),0),4),1,"")</f>
        <v>#REF!</v>
      </c>
      <c r="M11" s="6" t="e" cm="1">
        <f t="array" aca="1" ref="M11" ca="1">SUBSTITUTE(ADDRESS(1,MATCH(TRUE,EXACT(M9,INDIRECT($C$7)),0),4),1,"")</f>
        <v>#REF!</v>
      </c>
      <c r="N11" s="6" t="e" cm="1">
        <f t="array" aca="1" ref="N11" ca="1">SUBSTITUTE(ADDRESS(1,MATCH(TRUE,EXACT(N9,INDIRECT($C$7)),0),4),1,"")</f>
        <v>#REF!</v>
      </c>
      <c r="O11" s="6" t="e" cm="1">
        <f t="array" aca="1" ref="O11" ca="1">SUBSTITUTE(ADDRESS(1,MATCH(TRUE,EXACT(O9,INDIRECT($C$7)),0),4),1,"")</f>
        <v>#REF!</v>
      </c>
      <c r="P11" s="6" t="e" cm="1">
        <f t="array" aca="1" ref="P11" ca="1">SUBSTITUTE(ADDRESS(1,MATCH(TRUE,EXACT(P9,INDIRECT($C$7)),0),4),1,"")</f>
        <v>#REF!</v>
      </c>
      <c r="Q11" s="6" t="e" cm="1">
        <f t="array" aca="1" ref="Q11" ca="1">SUBSTITUTE(ADDRESS(1,MATCH(TRUE,EXACT(Q9,INDIRECT($C$7)),0),4),1,"")</f>
        <v>#REF!</v>
      </c>
      <c r="R11" s="6" t="e" cm="1">
        <f t="array" aca="1" ref="R11" ca="1">SUBSTITUTE(ADDRESS(1,MATCH(TRUE,EXACT(R9,INDIRECT($C$7)),0),4),1,"")</f>
        <v>#REF!</v>
      </c>
      <c r="S11" s="6" t="e" cm="1">
        <f t="array" aca="1" ref="S11" ca="1">SUBSTITUTE(ADDRESS(1,MATCH(TRUE,EXACT(S9,INDIRECT($C$7)),0),4),1,"")</f>
        <v>#REF!</v>
      </c>
      <c r="T11" s="6" t="e" cm="1">
        <f t="array" aca="1" ref="T11" ca="1">SUBSTITUTE(ADDRESS(1,MATCH(TRUE,EXACT(T9,INDIRECT($C$7)),0),4),1,"")</f>
        <v>#REF!</v>
      </c>
      <c r="U11" s="6" t="e" cm="1">
        <f t="array" aca="1" ref="U11" ca="1">SUBSTITUTE(ADDRESS(1,MATCH(TRUE,EXACT(U9,INDIRECT($C$7)),0),4),1,"")</f>
        <v>#REF!</v>
      </c>
      <c r="V11" s="6" t="e" cm="1">
        <f t="array" aca="1" ref="V11" ca="1">SUBSTITUTE(ADDRESS(1,MATCH(TRUE,EXACT(V9,INDIRECT($C$7)),0),4),1,"")</f>
        <v>#REF!</v>
      </c>
      <c r="W11" s="6" t="e" cm="1">
        <f t="array" aca="1" ref="W11" ca="1">SUBSTITUTE(ADDRESS(1,MATCH(TRUE,EXACT(W9,INDIRECT($C$7)),0),4),1,"")</f>
        <v>#REF!</v>
      </c>
      <c r="X11" s="6" t="e" cm="1">
        <f t="array" aca="1" ref="X11" ca="1">SUBSTITUTE(ADDRESS(1,MATCH(TRUE,EXACT(X9,INDIRECT($C$7)),0),4),1,"")</f>
        <v>#REF!</v>
      </c>
      <c r="Y11" s="6" t="e" cm="1">
        <f t="array" aca="1" ref="Y11" ca="1">SUBSTITUTE(ADDRESS(1,MATCH(TRUE,EXACT(Y9,INDIRECT($C$7)),0),4),1,"")</f>
        <v>#REF!</v>
      </c>
      <c r="Z11" s="6" t="e" cm="1">
        <f t="array" aca="1" ref="Z11" ca="1">SUBSTITUTE(ADDRESS(1,MATCH(TRUE,EXACT(Z9,INDIRECT($C$7)),0),4),1,"")</f>
        <v>#REF!</v>
      </c>
      <c r="AA11" s="6" t="e" cm="1">
        <f t="array" aca="1" ref="AA11" ca="1">SUBSTITUTE(ADDRESS(1,MATCH(TRUE,EXACT(AA9,INDIRECT($C$7)),0),4),1,"")</f>
        <v>#REF!</v>
      </c>
      <c r="AB11" s="6" t="e" cm="1">
        <f t="array" aca="1" ref="AB11" ca="1">SUBSTITUTE(ADDRESS(1,MATCH(TRUE,EXACT(AB9,INDIRECT($C$7)),0),4),1,"")</f>
        <v>#REF!</v>
      </c>
      <c r="AC11" s="6" t="e" cm="1">
        <f t="array" aca="1" ref="AC11" ca="1">SUBSTITUTE(ADDRESS(1,MATCH(TRUE,EXACT(AC9,INDIRECT($C$7)),0),4),1,"")</f>
        <v>#REF!</v>
      </c>
    </row>
    <row r="14" spans="1:29" x14ac:dyDescent="0.25">
      <c r="A14" s="17" t="s">
        <v>66</v>
      </c>
      <c r="B14" s="22" cm="1">
        <f t="array" aca="1" ref="B14" ca="1">IFERROR(MAX(IF(ISBLANK(INDIRECT($B$7&amp;$B$11&amp;":"&amp;$B$11)),0,ROW(INDIRECT($B$7&amp;$B$11&amp;":"&amp;$B$11)))),0)</f>
        <v>0</v>
      </c>
    </row>
    <row r="15" spans="1:29" x14ac:dyDescent="0.25">
      <c r="A15" s="17" t="s">
        <v>239</v>
      </c>
      <c r="B15" s="22" t="e" cm="1">
        <f t="array" aca="1" ref="B15" ca="1">SUMPRODUCT(--(INDIRECT(B7&amp;J5&amp;B14+1&amp;":"&amp;K5&amp;B14+101)&lt;&gt;""))=0</f>
        <v>#REF!</v>
      </c>
    </row>
    <row r="17" spans="1:8" x14ac:dyDescent="0.25">
      <c r="A17" s="19" t="s">
        <v>1</v>
      </c>
      <c r="B17" s="6" t="s">
        <v>3</v>
      </c>
      <c r="G17" s="6" t="str" cm="1">
        <f t="array" aca="1" ref="G17" ca="1">RIGHT(TRIM(INDIRECT(B2&amp;"$"&amp;E4&amp;"$"&amp;B19)),LEN(B5))</f>
        <v>is ID</v>
      </c>
      <c r="H17" s="6" t="b">
        <f ca="1">G17=B5</f>
        <v>0</v>
      </c>
    </row>
    <row r="18" spans="1:8" x14ac:dyDescent="0.25">
      <c r="A18" s="20" t="s">
        <v>7</v>
      </c>
      <c r="B18" s="21" t="str">
        <f>B2&amp;"$"&amp;A4&amp;"$"&amp;G4&amp;":"&amp;"$"&amp;A4&amp;"$"&amp;G4+H4-1</f>
        <v>Errors!$B$3:$B$52</v>
      </c>
    </row>
    <row r="19" spans="1:8" ht="15.75" thickBot="1" x14ac:dyDescent="0.3">
      <c r="A19" s="18" t="s">
        <v>2</v>
      </c>
      <c r="B19" s="22" cm="1">
        <f t="array" aca="1" ref="B19" ca="1">_xlfn.IFNA(ROW(INDEX(INDIRECT(B18),MATCH(TRUE,INDEX((INDIRECT(B18)&lt;&gt;0),0),0))),99)</f>
        <v>3</v>
      </c>
    </row>
    <row r="20" spans="1:8" ht="15.75" thickBot="1" x14ac:dyDescent="0.3">
      <c r="A20" s="20" t="s">
        <v>256</v>
      </c>
      <c r="B20" s="21" t="str" cm="1">
        <f t="array" aca="1" ref="B20" ca="1">IF(ISBLANK(INDIRECT(B2&amp;"$"&amp;B4&amp;"$"&amp;B19)),0,INDIRECT(B2&amp;"$"&amp;B4&amp;"$"&amp;B19))</f>
        <v>Instructor ID</v>
      </c>
      <c r="C20" s="23" t="s">
        <v>47</v>
      </c>
      <c r="D20" s="24" t="e" cm="1">
        <f t="array" aca="1" ref="D20" ca="1">IFERROR(IF(B20&lt;&gt;0,INDIRECT(ADDRESS(ROW(A11),MATCH(B20,A9:AC9,0),4)),""),INDIRECT(ADDRESS(ROW(A27),MATCH(B20,A26:H26,0),4)))</f>
        <v>#N/A</v>
      </c>
    </row>
    <row r="21" spans="1:8" ht="15.75" thickBot="1" x14ac:dyDescent="0.3">
      <c r="A21" s="25" t="s">
        <v>8</v>
      </c>
      <c r="B21" s="26" t="str" cm="1">
        <f t="array" aca="1" ref="B21" ca="1">IF(B20&lt;&gt;0,TRIM(INDIRECT(B2&amp;"$"&amp;E4&amp;"$"&amp;B19)),"")</f>
        <v>First Name must be the same for this ID</v>
      </c>
      <c r="C21" s="25" t="s">
        <v>49</v>
      </c>
      <c r="D21" s="26" cm="1">
        <f t="array" aca="1" ref="D21" ca="1">IF(B20&lt;&gt;0,INDIRECT(B2&amp;D4&amp;B19),"")</f>
        <v>2</v>
      </c>
      <c r="E21" s="17" t="s">
        <v>97</v>
      </c>
      <c r="F21" s="22" t="e" cm="1">
        <f t="array" aca="1" ref="F21" ca="1">IF(AND(B22,ISBLANK(INDIRECT(B7&amp;D20&amp;D21))),"",INDIRECT(B7&amp;D20&amp;D21))</f>
        <v>#N/A</v>
      </c>
      <c r="G21" s="22" t="e">
        <f ca="1">LEN(F21)</f>
        <v>#N/A</v>
      </c>
    </row>
    <row r="22" spans="1:8" x14ac:dyDescent="0.25">
      <c r="A22" s="20" t="s">
        <v>13</v>
      </c>
      <c r="B22" s="21" cm="1">
        <f t="array" aca="1" ref="B22" ca="1">IF(AND(ISBLANK(INDIRECT(B2&amp;"$"&amp;C4&amp;"$"&amp;B19)),RIGHT(TRIM(INDIRECT(B2&amp;"$"&amp;E4&amp;"$"&amp;B19)),LEN(B5))=B5),1,0)</f>
        <v>0</v>
      </c>
      <c r="C22" s="20" t="s">
        <v>268</v>
      </c>
      <c r="D22" s="21" t="b" cm="1">
        <f t="array" aca="1" ref="D22" ca="1">ISBLANK(INDIRECT(B2&amp;"$"&amp;C4&amp;"$"&amp;B19))</f>
        <v>0</v>
      </c>
      <c r="E22" s="20" t="s">
        <v>269</v>
      </c>
      <c r="F22" s="21" t="b" cm="1">
        <f t="array" aca="1" ref="F22" ca="1">RIGHT(TRIM(INDIRECT(B2&amp;"$"&amp;E4&amp;"$"&amp;B19)),LEN(B5))=B5</f>
        <v>0</v>
      </c>
    </row>
    <row r="23" spans="1:8" x14ac:dyDescent="0.25">
      <c r="A23" s="18" t="s">
        <v>14</v>
      </c>
      <c r="B23" s="22" t="str">
        <f ca="1">IF(B22,IF(B20&lt;&gt;0,"***B25 calcas ***Enter valid '"&amp;B20&amp;"' in Column "&amp;D20&amp;" Row "&amp;D21&amp;" in roster file.","***B25 calcas ***Error is a blank row or not recognized"),"***B25 calcas ***not 'empty'")</f>
        <v>***B25 calcas ***not 'empty'</v>
      </c>
      <c r="C23" s="6" t="s">
        <v>257</v>
      </c>
    </row>
    <row r="24" spans="1:8" ht="15.75" thickBot="1" x14ac:dyDescent="0.3"/>
    <row r="25" spans="1:8" ht="15.75" thickBot="1" x14ac:dyDescent="0.3">
      <c r="A25" s="14" t="s">
        <v>220</v>
      </c>
      <c r="B25" s="88"/>
    </row>
    <row r="26" spans="1:8" x14ac:dyDescent="0.25">
      <c r="A26" s="13" t="s">
        <v>184</v>
      </c>
      <c r="B26" s="13" t="s">
        <v>185</v>
      </c>
      <c r="C26" s="13"/>
      <c r="D26" s="13"/>
      <c r="E26" s="13"/>
      <c r="F26" s="13"/>
      <c r="G26" s="13"/>
      <c r="H26" s="13"/>
    </row>
    <row r="27" spans="1:8" x14ac:dyDescent="0.25">
      <c r="A27" s="12" t="e">
        <f ca="1">G11</f>
        <v>#REF!</v>
      </c>
      <c r="B27" s="12" t="e">
        <f ca="1">F11</f>
        <v>#REF!</v>
      </c>
      <c r="C27" s="12"/>
      <c r="D27" s="12"/>
      <c r="E27" s="12"/>
      <c r="F27" s="12"/>
      <c r="G27" s="12"/>
      <c r="H27" s="12"/>
    </row>
    <row r="29" spans="1:8" x14ac:dyDescent="0.25">
      <c r="A29" s="18" t="s">
        <v>65</v>
      </c>
      <c r="B29" s="22" t="str" cm="1">
        <f t="array" aca="1" ref="B29" ca="1">IF(ISBLANK(INDIRECT(B2&amp;C4&amp;B19)),"",INDIRECT(B2&amp;C4&amp;B19))</f>
        <v>ow4270302</v>
      </c>
    </row>
    <row r="31" spans="1:8" x14ac:dyDescent="0.25">
      <c r="A31" s="6" t="s">
        <v>50</v>
      </c>
    </row>
    <row r="32" spans="1:8" x14ac:dyDescent="0.25">
      <c r="A32" s="13" t="s">
        <v>54</v>
      </c>
      <c r="B32" s="12" t="s">
        <v>51</v>
      </c>
      <c r="C32" s="12" t="s">
        <v>52</v>
      </c>
    </row>
    <row r="33" spans="1:5" x14ac:dyDescent="0.25">
      <c r="A33" s="6" t="s">
        <v>51</v>
      </c>
      <c r="B33" s="6" t="b">
        <f ca="1">ISNUMBER(SEARCH(B32,B21))</f>
        <v>1</v>
      </c>
      <c r="C33" s="6" t="str">
        <f ca="1">MID(B21,FIND("@",SUBSTITUTE(B21," ","@",LEN(B21)-LEN(SUBSTITUTE(B21," ",""))-1))+1,100)</f>
        <v>this ID</v>
      </c>
    </row>
    <row r="37" spans="1:5" x14ac:dyDescent="0.25">
      <c r="A37" s="18" t="s">
        <v>53</v>
      </c>
      <c r="B37" s="22" cm="1">
        <f t="array" aca="1" ref="B37" ca="1">IF(NOT(B22),IFERROR(IFERROR(SEARCH(B32,INDIRECT($B$2&amp;"$"&amp;$E$4&amp;"$"&amp;$B$19)),SEARCH(C32,INDIRECT($B$2&amp;"$"&amp;$E$4&amp;"$"&amp;$B$19))),0),0)</f>
        <v>12</v>
      </c>
      <c r="C37" s="6" t="s">
        <v>55</v>
      </c>
      <c r="D37" s="6" t="s">
        <v>56</v>
      </c>
    </row>
    <row r="38" spans="1:5" x14ac:dyDescent="0.25">
      <c r="A38" s="20" t="s">
        <v>58</v>
      </c>
      <c r="B38" s="21">
        <f ca="1">IF(AND(B22=0,B37&gt;0),1,0)</f>
        <v>1</v>
      </c>
    </row>
    <row r="39" spans="1:5" x14ac:dyDescent="0.25">
      <c r="A39" s="18" t="s">
        <v>57</v>
      </c>
      <c r="B39" s="22" t="str">
        <f ca="1">IF(B38,TRIM(LEFT(B21,B37-1)),"")</f>
        <v>First Name</v>
      </c>
    </row>
    <row r="41" spans="1:5" x14ac:dyDescent="0.25">
      <c r="A41" s="19" t="s">
        <v>85</v>
      </c>
      <c r="B41" s="19"/>
      <c r="C41" s="19"/>
    </row>
    <row r="42" spans="1:5" x14ac:dyDescent="0.25">
      <c r="A42" s="17" t="s">
        <v>86</v>
      </c>
      <c r="B42" s="22" t="str">
        <f ca="1">IF(NOT($B$33),MID(B21,FIND("@",SUBSTITUTE(B21," ","@",LEN(B21)-LEN(SUBSTITUTE(B21," ",""))-1))+1,100),"")</f>
        <v/>
      </c>
      <c r="E42" s="6" t="str">
        <f ca="1">IF(B33,B20,B42)</f>
        <v>Instructor ID</v>
      </c>
    </row>
    <row r="43" spans="1:5" x14ac:dyDescent="0.25">
      <c r="A43" s="20" t="s">
        <v>59</v>
      </c>
      <c r="B43" s="21">
        <f ca="1">IF(AND(NOT(B33),OR(B42=D9,B42=N9)),1,0)</f>
        <v>0</v>
      </c>
    </row>
    <row r="46" spans="1:5" x14ac:dyDescent="0.25">
      <c r="A46" s="27" t="s">
        <v>84</v>
      </c>
      <c r="B46" s="27"/>
      <c r="C46" s="27"/>
    </row>
    <row r="47" spans="1:5" x14ac:dyDescent="0.25">
      <c r="A47" s="18" t="s">
        <v>59</v>
      </c>
      <c r="B47" s="22">
        <f ca="1">IF(OR(B20=D9,B20=N9),1,0)</f>
        <v>1</v>
      </c>
      <c r="C47" s="6" t="s">
        <v>61</v>
      </c>
    </row>
    <row r="48" spans="1:5" x14ac:dyDescent="0.25">
      <c r="A48" s="72" t="s">
        <v>154</v>
      </c>
      <c r="B48" s="22">
        <f ca="1">IF(AND(NOT(B47),B33),1,0)</f>
        <v>0</v>
      </c>
    </row>
    <row r="49" spans="1:29" x14ac:dyDescent="0.25">
      <c r="A49" s="20" t="s">
        <v>87</v>
      </c>
      <c r="B49" s="21" t="str">
        <f ca="1">IF(B33,B20,B42)</f>
        <v>Instructor ID</v>
      </c>
      <c r="D49" s="6" t="s">
        <v>148</v>
      </c>
      <c r="E49" s="6" t="s">
        <v>149</v>
      </c>
      <c r="H49" s="6" t="s">
        <v>150</v>
      </c>
    </row>
    <row r="51" spans="1:29" x14ac:dyDescent="0.25">
      <c r="A51" s="28" t="s">
        <v>91</v>
      </c>
      <c r="B51" s="28"/>
      <c r="C51" s="28"/>
      <c r="D51" s="28"/>
    </row>
    <row r="52" spans="1:29" x14ac:dyDescent="0.25">
      <c r="A52" s="20" t="s">
        <v>60</v>
      </c>
      <c r="B52" s="21" t="str">
        <f ca="1">IF(OR(AND(B47,B33),AND(B43,NOT(B33))),LEFT(B49,(FIND(" ",B49,1)-1)),0)</f>
        <v>Instructor</v>
      </c>
      <c r="C52" s="6" t="s">
        <v>89</v>
      </c>
      <c r="E52" s="6" t="str">
        <f ca="1">IF(OR(AND(B47,B33),AND(B43,NOT(B33))),LEFT(B49,(FIND(" ",B49,1)-1)),IF(AND(NOT(B47),B33),"this is true",0))</f>
        <v>Instructor</v>
      </c>
    </row>
    <row r="53" spans="1:29" x14ac:dyDescent="0.25">
      <c r="A53" s="18" t="s">
        <v>90</v>
      </c>
      <c r="B53" s="22" t="str">
        <f ca="1">B52&amp;" "&amp;B39</f>
        <v>Instructor First Name</v>
      </c>
      <c r="G53" s="6" t="e" cm="1">
        <f t="array" aca="1" ref="G53" ca="1">INDIRECT(ADDRESS(ROW(A57),MATCH(TRUE,EXACT(B49,A56:G56),0),4))</f>
        <v>#N/A</v>
      </c>
    </row>
    <row r="55" spans="1:29" x14ac:dyDescent="0.25">
      <c r="A55" s="6" t="s">
        <v>152</v>
      </c>
    </row>
    <row r="56" spans="1:29" x14ac:dyDescent="0.25">
      <c r="A56" s="13" t="s">
        <v>41</v>
      </c>
      <c r="B56" s="13"/>
      <c r="C56" s="13"/>
      <c r="D56" s="13"/>
      <c r="E56" s="13"/>
      <c r="F56" s="13"/>
      <c r="G56" s="13"/>
    </row>
    <row r="57" spans="1:29" x14ac:dyDescent="0.25">
      <c r="A57" s="70" t="s">
        <v>30</v>
      </c>
      <c r="B57" s="70"/>
      <c r="C57" s="70"/>
      <c r="D57" s="70"/>
      <c r="E57" s="70"/>
      <c r="F57" s="70"/>
      <c r="G57" s="70"/>
    </row>
    <row r="58" spans="1:29" x14ac:dyDescent="0.25">
      <c r="A58" s="6" t="s">
        <v>80</v>
      </c>
    </row>
    <row r="59" spans="1:29" x14ac:dyDescent="0.25">
      <c r="A59" s="13" t="s">
        <v>81</v>
      </c>
      <c r="B59" s="13" t="s">
        <v>83</v>
      </c>
      <c r="C59" s="13" t="s">
        <v>130</v>
      </c>
      <c r="D59" s="13" t="s">
        <v>134</v>
      </c>
      <c r="E59" s="13" t="s">
        <v>203</v>
      </c>
      <c r="F59" s="13"/>
      <c r="G59" s="13"/>
      <c r="H59" s="13"/>
      <c r="I59" s="13"/>
      <c r="J59" s="13"/>
      <c r="K59" s="13"/>
      <c r="L59" s="13"/>
      <c r="M59" s="13"/>
      <c r="N59" s="13"/>
      <c r="O59" s="13"/>
      <c r="P59" s="13"/>
      <c r="Q59" s="13"/>
      <c r="R59" s="13"/>
      <c r="S59" s="13"/>
      <c r="T59" s="13"/>
      <c r="U59" s="13"/>
      <c r="V59" s="13"/>
      <c r="W59" s="13"/>
      <c r="X59" s="13"/>
      <c r="Y59" s="13"/>
      <c r="Z59" s="13"/>
      <c r="AA59" s="13"/>
      <c r="AB59" s="13"/>
      <c r="AC59" s="13"/>
    </row>
    <row r="60" spans="1:29" x14ac:dyDescent="0.25">
      <c r="A60" s="12" t="str">
        <f>J9</f>
        <v>Email Address</v>
      </c>
      <c r="B60" s="12" t="str">
        <f>I9</f>
        <v>User Name</v>
      </c>
      <c r="C60" s="12" t="str">
        <f>X9</f>
        <v>Student Date Of Birth</v>
      </c>
      <c r="D60" s="12" t="str">
        <f>C9</f>
        <v>Previous Instructor ID</v>
      </c>
      <c r="E60" s="12" t="str">
        <f>AA9</f>
        <v>Student Ethnic Group Name</v>
      </c>
      <c r="F60" s="12"/>
      <c r="G60" s="12"/>
      <c r="H60" s="12"/>
      <c r="I60" s="12"/>
      <c r="J60" s="12"/>
      <c r="K60" s="12"/>
      <c r="L60" s="12"/>
      <c r="M60" s="12"/>
      <c r="N60" s="12"/>
      <c r="O60" s="12"/>
      <c r="P60" s="12"/>
      <c r="Q60" s="12"/>
      <c r="R60" s="12"/>
      <c r="S60" s="12"/>
      <c r="T60" s="12"/>
      <c r="U60" s="12"/>
      <c r="V60" s="12"/>
      <c r="W60" s="12"/>
      <c r="X60" s="12"/>
      <c r="Y60" s="12"/>
      <c r="Z60" s="12"/>
      <c r="AA60" s="12"/>
      <c r="AB60" s="12"/>
      <c r="AC60" s="12"/>
    </row>
    <row r="62" spans="1:29" x14ac:dyDescent="0.25">
      <c r="A62" s="17" t="s">
        <v>82</v>
      </c>
      <c r="B62" s="22" t="str" cm="1">
        <f t="array" aca="1" ref="B62" ca="1">IFERROR(INDIRECT(ADDRESS(ROW(A60),MATCH(TRUE,EXACT(B53,A59:AC59),0),4)),B53)</f>
        <v>Instructor First Name</v>
      </c>
    </row>
    <row r="63" spans="1:29" x14ac:dyDescent="0.25">
      <c r="H63" s="6" t="e" cm="1">
        <f t="array" aca="1" ref="H63" ca="1">INDIRECT(ADDRESS(ROW(A57),MATCH(TRUE,EXACT(B49,A56:G56),0),4))</f>
        <v>#N/A</v>
      </c>
    </row>
    <row r="64" spans="1:29" x14ac:dyDescent="0.25">
      <c r="A64" s="28"/>
      <c r="B64" s="28"/>
      <c r="C64" s="28"/>
    </row>
    <row r="65" spans="1:9" x14ac:dyDescent="0.25">
      <c r="A65" s="22" t="s">
        <v>132</v>
      </c>
      <c r="B65" s="22" t="str">
        <f ca="1">IF(B33,B62,B42)</f>
        <v>Instructor First Name</v>
      </c>
      <c r="D65" s="6" t="s">
        <v>157</v>
      </c>
      <c r="F65" s="6" t="s">
        <v>169</v>
      </c>
    </row>
    <row r="66" spans="1:9" x14ac:dyDescent="0.25">
      <c r="H66" s="6" t="str">
        <f ca="1">$B$7&amp;"$"&amp;$B$67&amp;"$2:$"&amp;$B$67&amp;"$"&amp;B14&amp;"----"&amp;$B$7&amp;"$"&amp;$B$67&amp;"$2:$"&amp;$B$67&amp;"$"&amp;B14</f>
        <v>'trngact2.csv'!$error$2:$error$0----'trngact2.csv'!$error$2:$error$0</v>
      </c>
    </row>
    <row r="67" spans="1:9" x14ac:dyDescent="0.25">
      <c r="A67" s="6" t="s">
        <v>62</v>
      </c>
      <c r="B67" s="6" t="str" cm="1">
        <f t="array" aca="1" ref="B67" ca="1">IFERROR(INDIRECT(ADDRESS(ROW(A11),MATCH(TRUE,EXACT(B65,A9:AC9),0),4)),"error")</f>
        <v>error</v>
      </c>
      <c r="C67" s="6" t="s">
        <v>153</v>
      </c>
      <c r="E67" s="6" t="str" cm="1">
        <f t="array" aca="1" ref="E67" ca="1">IFERROR(INDIRECT(ADDRESS(11,MATCH(TRUE,EXACT(B62,A9:AC9),0),4)),"error")</f>
        <v>error</v>
      </c>
    </row>
    <row r="68" spans="1:9" x14ac:dyDescent="0.25">
      <c r="A68" s="29" t="s">
        <v>63</v>
      </c>
      <c r="B68" s="29"/>
    </row>
    <row r="69" spans="1:9" x14ac:dyDescent="0.25">
      <c r="A69" s="18" t="s">
        <v>67</v>
      </c>
      <c r="B69" s="22" t="str">
        <f ca="1">$B$7&amp;"$"&amp;$B$67&amp;"$2:$"&amp;$B$67&amp;"$"&amp;B14</f>
        <v>'trngact2.csv'!$error$2:$error$0</v>
      </c>
      <c r="E69" s="29" t="s">
        <v>88</v>
      </c>
      <c r="H69" s="6" t="s">
        <v>151</v>
      </c>
    </row>
    <row r="70" spans="1:9" x14ac:dyDescent="0.25">
      <c r="A70" s="20" t="s">
        <v>68</v>
      </c>
      <c r="B70" s="21" t="e">
        <f ca="1">$B$7&amp;"$"&amp;$D$20&amp;"$2:$"&amp;$D$20&amp;"$"&amp;B14</f>
        <v>#N/A</v>
      </c>
    </row>
    <row r="71" spans="1:9" x14ac:dyDescent="0.25">
      <c r="A71" s="13" t="s">
        <v>136</v>
      </c>
      <c r="B71" s="70" t="s">
        <v>137</v>
      </c>
      <c r="C71" s="17" t="s">
        <v>138</v>
      </c>
      <c r="D71" s="22">
        <f ca="1">COUNTIF(A76:A85,B71)</f>
        <v>0</v>
      </c>
    </row>
    <row r="72" spans="1:9" x14ac:dyDescent="0.25">
      <c r="A72" s="17" t="s">
        <v>207</v>
      </c>
      <c r="B72" s="22">
        <f ca="1">IFERROR(IF(LEN(A77)&gt;0,2,IF(LEN(A76)&gt;0,1,0)),0)</f>
        <v>0</v>
      </c>
      <c r="C72" s="6" t="s">
        <v>219</v>
      </c>
    </row>
    <row r="75" spans="1:9" x14ac:dyDescent="0.25">
      <c r="A75" s="6" t="s">
        <v>133</v>
      </c>
      <c r="B75" s="18" t="s">
        <v>69</v>
      </c>
      <c r="C75" s="18" t="s">
        <v>70</v>
      </c>
      <c r="D75" s="18" t="s">
        <v>15</v>
      </c>
    </row>
    <row r="76" spans="1:9" x14ac:dyDescent="0.25">
      <c r="A76" s="6" t="e">
        <f ca="1">IF(ISBLANK(B76),"",IF(B76=0,$B$71,IF($B$65=$C$60,TEXT(B76,"mm/dd/yyy"),B76)))</f>
        <v>#REF!</v>
      </c>
      <c r="B76" s="6" t="e" cm="1">
        <f t="array" aca="1" ref="B76" ca="1">_xlfn.UNIQUE(_xlfn._xlws.FILTER(INDIRECT(B69),INDIRECT(B70)=$B$29))</f>
        <v>#REF!</v>
      </c>
      <c r="C76" s="30" t="e" cm="1">
        <f t="array" aca="1" ref="C76" ca="1">IF(ISBLANK(B76),"",IF(AND(B76=0,ISBLANK(INDIRECT($B$7&amp;$B$67&amp;D76))),COUNTIFS(INDIRECT($B$70),$B$29,INDIRECT($B$69),""),COUNTIFS(INDIRECT($B$70),$B$29,INDIRECT($B$69),B76)))</f>
        <v>#REF!</v>
      </c>
      <c r="D76" s="6" t="e" cm="1">
        <f t="array" aca="1" ref="D76" ca="1">IF(LEN(B76)&gt;0,MATCH(1,($B$29=INDIRECT($B$70))*(B76=INDIRECT($B$69)),0)+1,"")</f>
        <v>#REF!</v>
      </c>
      <c r="E76" s="6" t="e" cm="1">
        <f t="array" aca="1" ref="E76" ca="1">IF(AND(B76=0,NOT(ISBLANK(B76))),IF(ISBLANK(INDIRECT($B$7&amp;$B$67&amp;D76)),"blank","zero"),"")</f>
        <v>#REF!</v>
      </c>
      <c r="F76" s="6" t="e" cm="1">
        <f t="array" aca="1" ref="F76" ca="1">IF(LEN(B76)&gt;0,IF(AND(LEN(INDIRECT($B$7&amp;$B$67&amp;$D76))&gt;0,INDIRECT($B$7&amp;$B$67&amp;$D76)=0),"zero",IF(ISBLANK(INDIRECT($B$7&amp;$B$67&amp;$D76)),"Blank","")),"")</f>
        <v>#REF!</v>
      </c>
      <c r="G76" s="6" t="s">
        <v>135</v>
      </c>
    </row>
    <row r="77" spans="1:9" x14ac:dyDescent="0.25">
      <c r="A77" s="6" t="str">
        <f t="shared" ref="A77:A85" si="0">IF(ISBLANK(B77),"",IF(B77=0,$B$71,IF($B$65=$C$60,TEXT(B77,"mm/dd/yyy"),B77)))</f>
        <v/>
      </c>
      <c r="C77" s="30" t="str" cm="1">
        <f t="array" aca="1" ref="C77" ca="1">IF(ISBLANK(B77),"",IF(AND(B77=0,ISBLANK(INDIRECT($B$7&amp;$B$67&amp;D77))),COUNTIFS(INDIRECT($B$70),$B$29,INDIRECT($B$69),""),COUNTIFS(INDIRECT($B$70),$B$29,INDIRECT($B$69),B77)))</f>
        <v/>
      </c>
      <c r="D77" s="6" t="str" cm="1">
        <f t="array" aca="1" ref="D77" ca="1">IF(LEN(B77)&gt;0,MATCH(1,($B$29=INDIRECT($B$70))*(B77=INDIRECT($B$69)),0)+1,"")</f>
        <v/>
      </c>
      <c r="E77" s="6" t="str" cm="1">
        <f t="array" aca="1" ref="E77" ca="1">IF(AND(B77=0,NOT(ISBLANK(B77))),IF(ISBLANK(INDIRECT($B$7&amp;$B$67&amp;D77)),"blank","zero"),"")</f>
        <v/>
      </c>
      <c r="G77" s="6" t="str" cm="1">
        <f t="array" aca="1" ref="G77" ca="1">IF(ISBLANK(B77),"",IF(B77=0,IF(LEN(INDIRECT($B$7&amp;$B$67&amp;$D77))&gt;0,0,"---blank---"),IF($B$65=$C$60,TEXT(B77,"mm/dd/yyy"),B77)))</f>
        <v/>
      </c>
      <c r="H77" s="6" t="e" cm="1">
        <f t="array" aca="1" ref="H77" ca="1">INDIRECT(B7&amp;B67&amp;D77)</f>
        <v>#REF!</v>
      </c>
      <c r="I77" s="6" t="e" cm="1">
        <f t="array" aca="1" ref="I77" ca="1">IF(LEN(INDIRECT(B7&amp;B67&amp;D77))&gt;0,0,"---blank---")</f>
        <v>#REF!</v>
      </c>
    </row>
    <row r="78" spans="1:9" x14ac:dyDescent="0.25">
      <c r="A78" s="6" t="str">
        <f t="shared" si="0"/>
        <v/>
      </c>
      <c r="C78" s="30" t="str" cm="1">
        <f t="array" aca="1" ref="C78" ca="1">IF(ISBLANK(B78),"",IF(AND(B78=0,ISBLANK(INDIRECT($B$7&amp;$B$67&amp;D78))),COUNTIFS(INDIRECT($B$70),$B$29,INDIRECT($B$69),""),COUNTIFS(INDIRECT($B$70),$B$29,INDIRECT($B$69),B78)))</f>
        <v/>
      </c>
      <c r="D78" s="6" t="str" cm="1">
        <f t="array" aca="1" ref="D78" ca="1">IF(LEN(B78)&gt;0,MATCH(1,($B$29=INDIRECT($B$70))*(B78=INDIRECT($B$69)),0)+1,"")</f>
        <v/>
      </c>
      <c r="E78" s="6" t="str" cm="1">
        <f t="array" aca="1" ref="E78" ca="1">IF(AND(B78=0,NOT(ISBLANK(B78))),IF(ISBLANK(INDIRECT($B$7&amp;$B$67&amp;D78)),"blank","zero"),"")</f>
        <v/>
      </c>
    </row>
    <row r="79" spans="1:9" x14ac:dyDescent="0.25">
      <c r="A79" s="6" t="str">
        <f t="shared" si="0"/>
        <v/>
      </c>
      <c r="C79" s="30" t="str" cm="1">
        <f t="array" aca="1" ref="C79" ca="1">IF(ISBLANK(B79),"",IF(AND(B79=0,ISBLANK(INDIRECT($B$7&amp;$B$67&amp;D79))),COUNTIFS(INDIRECT($B$70),$B$29,INDIRECT($B$69),""),COUNTIFS(INDIRECT($B$70),$B$29,INDIRECT($B$69),B79)))</f>
        <v/>
      </c>
      <c r="D79" s="6" t="str" cm="1">
        <f t="array" aca="1" ref="D79" ca="1">IF(LEN(B79)&gt;0,MATCH(1,($B$29=INDIRECT($B$70))*(B79=INDIRECT($B$69)),0)+1,"")</f>
        <v/>
      </c>
      <c r="E79" s="6" t="str" cm="1">
        <f t="array" aca="1" ref="E79" ca="1">IF(AND(B79=0,NOT(ISBLANK(B79))),IF(ISBLANK(INDIRECT($B$7&amp;$B$67&amp;D79)),"blank","zero"),"")</f>
        <v/>
      </c>
    </row>
    <row r="80" spans="1:9" x14ac:dyDescent="0.25">
      <c r="A80" s="6" t="str">
        <f t="shared" si="0"/>
        <v/>
      </c>
      <c r="C80" s="30" t="str" cm="1">
        <f t="array" aca="1" ref="C80" ca="1">IF(ISBLANK(B80),"",IF(AND(B80=0,ISBLANK(INDIRECT($B$7&amp;$B$67&amp;D80))),COUNTIFS(INDIRECT($B$70),$B$29,INDIRECT($B$69),""),COUNTIFS(INDIRECT($B$70),$B$29,INDIRECT($B$69),B80)))</f>
        <v/>
      </c>
      <c r="D80" s="6" t="str" cm="1">
        <f t="array" aca="1" ref="D80" ca="1">IF(LEN(B80)&gt;0,MATCH(1,($B$29=INDIRECT($B$70))*(B80=INDIRECT($B$69)),0)+1,"")</f>
        <v/>
      </c>
      <c r="E80" s="6" t="str" cm="1">
        <f t="array" aca="1" ref="E80" ca="1">IF(AND(B80=0,NOT(ISBLANK(B80))),IF(ISBLANK(INDIRECT($B$7&amp;$B$67&amp;D80)),"blank","zero"),"")</f>
        <v/>
      </c>
    </row>
    <row r="81" spans="1:6" x14ac:dyDescent="0.25">
      <c r="A81" s="6" t="str">
        <f t="shared" si="0"/>
        <v/>
      </c>
      <c r="C81" s="30" t="str" cm="1">
        <f t="array" aca="1" ref="C81" ca="1">IF(ISBLANK(B81),"",IF(AND(B81=0,ISBLANK(INDIRECT($B$7&amp;$B$67&amp;D81))),COUNTIFS(INDIRECT($B$70),$B$29,INDIRECT($B$69),""),COUNTIFS(INDIRECT($B$70),$B$29,INDIRECT($B$69),B81)))</f>
        <v/>
      </c>
      <c r="D81" s="6" t="str" cm="1">
        <f t="array" aca="1" ref="D81" ca="1">IF(LEN(B81)&gt;0,MATCH(1,($B$29=INDIRECT($B$70))*(B81=INDIRECT($B$69)),0)+1,"")</f>
        <v/>
      </c>
      <c r="E81" s="6" t="str" cm="1">
        <f t="array" aca="1" ref="E81" ca="1">IF(AND(B81=0,NOT(ISBLANK(B81))),IF(ISBLANK(INDIRECT($B$7&amp;$B$67&amp;D81)),"blank","zero"),"")</f>
        <v/>
      </c>
    </row>
    <row r="82" spans="1:6" x14ac:dyDescent="0.25">
      <c r="A82" s="6" t="str">
        <f t="shared" si="0"/>
        <v/>
      </c>
      <c r="C82" s="30" t="str" cm="1">
        <f t="array" aca="1" ref="C82" ca="1">IF(ISBLANK(B82),"",IF(AND(B82=0,ISBLANK(INDIRECT($B$7&amp;$B$67&amp;D82))),COUNTIFS(INDIRECT($B$70),$B$29,INDIRECT($B$69),""),COUNTIFS(INDIRECT($B$70),$B$29,INDIRECT($B$69),B82)))</f>
        <v/>
      </c>
      <c r="D82" s="6" t="str" cm="1">
        <f t="array" aca="1" ref="D82" ca="1">IF(LEN(B82)&gt;0,MATCH(1,($B$29=INDIRECT($B$70))*(B82=INDIRECT($B$69)),0)+1,"")</f>
        <v/>
      </c>
      <c r="E82" s="6" t="str" cm="1">
        <f t="array" aca="1" ref="E82" ca="1">IF(AND(B82=0,NOT(ISBLANK(B82))),IF(ISBLANK(INDIRECT($B$7&amp;$B$67&amp;D82)),"blank","zero"),"")</f>
        <v/>
      </c>
    </row>
    <row r="83" spans="1:6" x14ac:dyDescent="0.25">
      <c r="A83" s="6" t="str">
        <f t="shared" si="0"/>
        <v/>
      </c>
      <c r="C83" s="30" t="str" cm="1">
        <f t="array" aca="1" ref="C83" ca="1">IF(ISBLANK(B83),"",IF(AND(B83=0,ISBLANK(INDIRECT($B$7&amp;$B$67&amp;D83))),COUNTIFS(INDIRECT($B$70),$B$29,INDIRECT($B$69),""),COUNTIFS(INDIRECT($B$70),$B$29,INDIRECT($B$69),B83)))</f>
        <v/>
      </c>
      <c r="D83" s="6" t="str" cm="1">
        <f t="array" aca="1" ref="D83" ca="1">IF(LEN(B83)&gt;0,MATCH(1,($B$29=INDIRECT($B$70))*(B83=INDIRECT($B$69)),0)+1,"")</f>
        <v/>
      </c>
      <c r="E83" s="6" t="str" cm="1">
        <f t="array" aca="1" ref="E83" ca="1">IF(AND(B83=0,NOT(ISBLANK(B83))),IF(ISBLANK(INDIRECT($B$7&amp;$B$67&amp;D83)),"blank","zero"),"")</f>
        <v/>
      </c>
    </row>
    <row r="84" spans="1:6" x14ac:dyDescent="0.25">
      <c r="A84" s="6" t="str">
        <f t="shared" si="0"/>
        <v/>
      </c>
      <c r="C84" s="30" t="str" cm="1">
        <f t="array" aca="1" ref="C84" ca="1">IF(ISBLANK(B84),"",IF(AND(B84=0,ISBLANK(INDIRECT($B$7&amp;$B$67&amp;D84))),COUNTIFS(INDIRECT($B$70),$B$29,INDIRECT($B$69),""),COUNTIFS(INDIRECT($B$70),$B$29,INDIRECT($B$69),B84)))</f>
        <v/>
      </c>
      <c r="D84" s="6" t="str" cm="1">
        <f t="array" aca="1" ref="D84" ca="1">IF(LEN(B84)&gt;0,MATCH(1,($B$29=INDIRECT($B$70))*(B84=INDIRECT($B$69)),0)+1,"")</f>
        <v/>
      </c>
      <c r="E84" s="6" t="str" cm="1">
        <f t="array" aca="1" ref="E84" ca="1">IF(AND(B84=0,NOT(ISBLANK(B84))),IF(ISBLANK(INDIRECT($B$7&amp;$B$67&amp;D84)),"blank","zero"),"")</f>
        <v/>
      </c>
    </row>
    <row r="85" spans="1:6" x14ac:dyDescent="0.25">
      <c r="A85" s="6" t="str">
        <f t="shared" si="0"/>
        <v/>
      </c>
      <c r="C85" s="30" t="str" cm="1">
        <f t="array" aca="1" ref="C85" ca="1">IF(ISBLANK(B85),"",IF(AND(B85=0,ISBLANK(INDIRECT($B$7&amp;$B$67&amp;D85))),COUNTIFS(INDIRECT($B$70),$B$29,INDIRECT($B$69),""),COUNTIFS(INDIRECT($B$70),$B$29,INDIRECT($B$69),B85)))</f>
        <v/>
      </c>
      <c r="D85" s="6" t="str" cm="1">
        <f t="array" aca="1" ref="D85" ca="1">IF(LEN(B85)&gt;0,MATCH(1,($B$29=INDIRECT($B$70))*(B85=INDIRECT($B$69)),0)+1,"")</f>
        <v/>
      </c>
      <c r="E85" s="6" t="str" cm="1">
        <f t="array" aca="1" ref="E85" ca="1">IF(AND(B85=0,NOT(ISBLANK(B85))),IF(ISBLANK(INDIRECT($B$7&amp;$B$67&amp;D85)),"blank","zero"),"")</f>
        <v/>
      </c>
    </row>
    <row r="86" spans="1:6" x14ac:dyDescent="0.25">
      <c r="A86" s="31"/>
      <c r="B86" s="31"/>
      <c r="C86" s="32" t="str">
        <f ca="1">IF(ISBLANK(B86),"",COUNTIFS(INDIRECT($B$70),$B$29,INDIRECT($B$69),B86))</f>
        <v/>
      </c>
      <c r="D86" s="31" t="str" cm="1">
        <f t="array" aca="1" ref="D86" ca="1">IF(LEN(B86)&gt;0,MATCH(1,($B$29=INDIRECT($B$70))*(B86=INDIRECT($B$69)),0)+1,"")</f>
        <v/>
      </c>
      <c r="E86" s="31"/>
      <c r="F86" s="31"/>
    </row>
  </sheetData>
  <sheetProtection algorithmName="SHA-512" hashValue="Wep1PsP7++6HkaAx5lwVjMXlLzIWl198C7q+piazLaHSMvd74hzO/giJm4lXjES+HVn2Jn+AL8BvX4dGO2Qflw==" saltValue="F5hkNpLjhC5I2wcG4nU1ug==" spinCount="100000" sheet="1" objects="1" scenarios="1"/>
  <mergeCells count="1">
    <mergeCell ref="J2:L2"/>
  </mergeCells>
  <conditionalFormatting sqref="B1">
    <cfRule type="expression" dxfId="0" priority="1">
      <formula>$B$14=0</formula>
    </cfRule>
  </conditionalFormatting>
  <pageMargins left="0.7" right="0.7" top="0.75" bottom="0.75" header="0.3" footer="0.3"/>
  <pageSetup orientation="portrait" horizontalDpi="240" verticalDpi="240"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FE470-B3BD-410D-AC44-F3675458F186}">
  <dimension ref="A1:J49"/>
  <sheetViews>
    <sheetView topLeftCell="A19" workbookViewId="0">
      <selection activeCell="C28" sqref="C28"/>
    </sheetView>
  </sheetViews>
  <sheetFormatPr defaultRowHeight="15" x14ac:dyDescent="0.25"/>
  <cols>
    <col min="1" max="1" width="17.85546875" customWidth="1"/>
    <col min="2" max="2" width="52.140625" style="71" customWidth="1"/>
    <col min="3" max="3" width="77" style="71" customWidth="1"/>
  </cols>
  <sheetData>
    <row r="1" spans="1:10" x14ac:dyDescent="0.25">
      <c r="A1" t="s">
        <v>187</v>
      </c>
      <c r="B1" s="81" t="s">
        <v>139</v>
      </c>
      <c r="C1" s="81" t="s">
        <v>11</v>
      </c>
    </row>
    <row r="2" spans="1:10" ht="45" x14ac:dyDescent="0.25">
      <c r="B2" s="71" t="s">
        <v>140</v>
      </c>
      <c r="C2" s="71" t="s">
        <v>141</v>
      </c>
    </row>
    <row r="4" spans="1:10" x14ac:dyDescent="0.25">
      <c r="A4" s="82"/>
      <c r="B4" s="83" t="s">
        <v>142</v>
      </c>
      <c r="C4" s="83" t="s">
        <v>217</v>
      </c>
    </row>
    <row r="5" spans="1:10" x14ac:dyDescent="0.25">
      <c r="A5" s="82"/>
      <c r="B5" s="83" t="s">
        <v>143</v>
      </c>
      <c r="C5" s="83" t="s">
        <v>144</v>
      </c>
    </row>
    <row r="7" spans="1:10" x14ac:dyDescent="0.25">
      <c r="G7" s="10" t="s">
        <v>71</v>
      </c>
      <c r="H7" t="s">
        <v>72</v>
      </c>
      <c r="I7" t="s">
        <v>73</v>
      </c>
      <c r="J7" t="str" cm="1">
        <f t="array" aca="1" ref="J7" ca="1">IF(LEN(F7)&gt;0,IF(AND(LEN(INDIRECT($C$6&amp;$C$46&amp;$E7))&gt;0,INDIRECT($C$6&amp;$C$46&amp;$E7)=0),"zero",IF(ISBLANK(INDIRECT($C$6&amp;$C$46&amp;$E7)),"Blank","")),"")</f>
        <v/>
      </c>
    </row>
    <row r="8" spans="1:10" x14ac:dyDescent="0.25">
      <c r="A8" s="86"/>
      <c r="B8" s="87" t="s">
        <v>98</v>
      </c>
      <c r="C8" s="87" t="s">
        <v>145</v>
      </c>
    </row>
    <row r="10" spans="1:10" ht="30" x14ac:dyDescent="0.25">
      <c r="A10" s="86"/>
      <c r="B10" s="87" t="s">
        <v>110</v>
      </c>
      <c r="C10" s="87" t="s">
        <v>146</v>
      </c>
    </row>
    <row r="12" spans="1:10" x14ac:dyDescent="0.25">
      <c r="A12" s="86"/>
      <c r="B12" s="87" t="s">
        <v>111</v>
      </c>
      <c r="C12" s="87" t="s">
        <v>147</v>
      </c>
    </row>
    <row r="14" spans="1:10" x14ac:dyDescent="0.25">
      <c r="B14" s="71" t="s">
        <v>167</v>
      </c>
      <c r="C14" s="71" t="s">
        <v>168</v>
      </c>
    </row>
    <row r="16" spans="1:10" x14ac:dyDescent="0.25">
      <c r="A16" t="s">
        <v>188</v>
      </c>
      <c r="B16" s="71" t="s">
        <v>170</v>
      </c>
      <c r="C16" s="71" t="s">
        <v>218</v>
      </c>
    </row>
    <row r="21" spans="1:3" ht="53.25" customHeight="1" x14ac:dyDescent="0.25">
      <c r="A21" s="82" t="s">
        <v>188</v>
      </c>
      <c r="B21" s="83" t="s">
        <v>173</v>
      </c>
      <c r="C21" s="83" t="s">
        <v>174</v>
      </c>
    </row>
    <row r="22" spans="1:3" ht="30" x14ac:dyDescent="0.25">
      <c r="B22" s="83" t="s">
        <v>204</v>
      </c>
      <c r="C22" s="83" t="s">
        <v>205</v>
      </c>
    </row>
    <row r="24" spans="1:3" x14ac:dyDescent="0.25">
      <c r="A24" t="s">
        <v>189</v>
      </c>
      <c r="B24" s="71" t="s">
        <v>190</v>
      </c>
    </row>
    <row r="25" spans="1:3" x14ac:dyDescent="0.25">
      <c r="A25" t="s">
        <v>191</v>
      </c>
      <c r="B25" s="71" t="s">
        <v>192</v>
      </c>
      <c r="C25" s="71" t="s">
        <v>193</v>
      </c>
    </row>
    <row r="27" spans="1:3" ht="30.75" customHeight="1" x14ac:dyDescent="0.25">
      <c r="A27" t="s">
        <v>197</v>
      </c>
      <c r="B27" s="71" t="s">
        <v>227</v>
      </c>
      <c r="C27" s="71" t="s">
        <v>274</v>
      </c>
    </row>
    <row r="28" spans="1:3" x14ac:dyDescent="0.25">
      <c r="C28" s="71" t="s">
        <v>287</v>
      </c>
    </row>
    <row r="29" spans="1:3" ht="45" x14ac:dyDescent="0.25">
      <c r="A29" t="s">
        <v>198</v>
      </c>
      <c r="B29" s="71" t="s">
        <v>199</v>
      </c>
      <c r="C29" s="71" t="s">
        <v>228</v>
      </c>
    </row>
    <row r="31" spans="1:3" ht="30" x14ac:dyDescent="0.25">
      <c r="A31" s="84"/>
      <c r="B31" s="85" t="s">
        <v>201</v>
      </c>
      <c r="C31" s="85" t="s">
        <v>202</v>
      </c>
    </row>
    <row r="33" spans="1:3" ht="75" x14ac:dyDescent="0.25">
      <c r="A33" t="s">
        <v>212</v>
      </c>
      <c r="B33" s="71" t="s">
        <v>213</v>
      </c>
      <c r="C33" s="71" t="s">
        <v>214</v>
      </c>
    </row>
    <row r="34" spans="1:3" ht="30" x14ac:dyDescent="0.25">
      <c r="A34" t="s">
        <v>212</v>
      </c>
      <c r="B34" s="71" t="s">
        <v>215</v>
      </c>
      <c r="C34" s="71" t="s">
        <v>216</v>
      </c>
    </row>
    <row r="37" spans="1:3" x14ac:dyDescent="0.25">
      <c r="A37" t="s">
        <v>221</v>
      </c>
      <c r="B37" s="71" t="s">
        <v>226</v>
      </c>
      <c r="C37" s="71" t="s">
        <v>222</v>
      </c>
    </row>
    <row r="39" spans="1:3" x14ac:dyDescent="0.25">
      <c r="A39" t="s">
        <v>223</v>
      </c>
      <c r="B39" s="71" t="s">
        <v>224</v>
      </c>
      <c r="C39" s="71" t="s">
        <v>225</v>
      </c>
    </row>
    <row r="41" spans="1:3" ht="30" x14ac:dyDescent="0.25">
      <c r="A41" t="s">
        <v>212</v>
      </c>
      <c r="B41" s="71" t="s">
        <v>229</v>
      </c>
      <c r="C41" s="71" t="s">
        <v>230</v>
      </c>
    </row>
    <row r="43" spans="1:3" x14ac:dyDescent="0.25">
      <c r="A43" t="s">
        <v>233</v>
      </c>
      <c r="B43" s="71" t="s">
        <v>234</v>
      </c>
      <c r="C43" s="71" t="s">
        <v>235</v>
      </c>
    </row>
    <row r="45" spans="1:3" x14ac:dyDescent="0.25">
      <c r="A45" t="s">
        <v>236</v>
      </c>
      <c r="B45" s="71" t="s">
        <v>237</v>
      </c>
      <c r="C45" s="71" t="s">
        <v>238</v>
      </c>
    </row>
    <row r="48" spans="1:3" x14ac:dyDescent="0.25">
      <c r="A48" t="s">
        <v>258</v>
      </c>
      <c r="B48" s="71" t="s">
        <v>259</v>
      </c>
      <c r="C48" s="71" t="s">
        <v>261</v>
      </c>
    </row>
    <row r="49" spans="1:3" ht="45" x14ac:dyDescent="0.25">
      <c r="A49" t="s">
        <v>258</v>
      </c>
      <c r="B49" s="71" t="s">
        <v>260</v>
      </c>
      <c r="C49" s="71" t="s">
        <v>262</v>
      </c>
    </row>
  </sheetData>
  <pageMargins left="0.7" right="0.7" top="0.75" bottom="0.75" header="0.3" footer="0.3"/>
  <pageSetup orientation="portrait" horizontalDpi="240" verticalDpi="24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4B839-E1BE-4EE3-B57B-7F90F98A7800}">
  <dimension ref="A1:N53"/>
  <sheetViews>
    <sheetView tabSelected="1" topLeftCell="A3" workbookViewId="0">
      <selection activeCell="C27" sqref="C27"/>
    </sheetView>
  </sheetViews>
  <sheetFormatPr defaultRowHeight="15" x14ac:dyDescent="0.25"/>
  <sheetData>
    <row r="1" spans="1:13" ht="15.75" thickBot="1" x14ac:dyDescent="0.3"/>
    <row r="2" spans="1:13" x14ac:dyDescent="0.25">
      <c r="A2" s="53" t="s">
        <v>105</v>
      </c>
      <c r="B2" s="54"/>
      <c r="C2" s="54"/>
      <c r="D2" s="54"/>
      <c r="E2" s="54"/>
      <c r="F2" s="54"/>
      <c r="G2" s="54"/>
      <c r="H2" s="54"/>
      <c r="I2" s="54"/>
      <c r="J2" s="54"/>
      <c r="K2" s="54"/>
      <c r="L2" s="54"/>
      <c r="M2" s="55"/>
    </row>
    <row r="3" spans="1:13" x14ac:dyDescent="0.25">
      <c r="A3" s="50">
        <v>1</v>
      </c>
      <c r="B3" s="132" t="s">
        <v>103</v>
      </c>
      <c r="C3" s="132"/>
      <c r="D3" s="132"/>
      <c r="E3" s="132"/>
      <c r="F3" s="132"/>
      <c r="G3" s="132"/>
      <c r="H3" s="132"/>
      <c r="I3" s="132"/>
      <c r="J3" s="132"/>
      <c r="K3" s="132"/>
      <c r="L3" s="132"/>
      <c r="M3" s="133"/>
    </row>
    <row r="4" spans="1:13" x14ac:dyDescent="0.25">
      <c r="A4" s="50"/>
      <c r="M4" s="49"/>
    </row>
    <row r="5" spans="1:13" x14ac:dyDescent="0.25">
      <c r="A5" s="50"/>
      <c r="M5" s="49"/>
    </row>
    <row r="6" spans="1:13" x14ac:dyDescent="0.25">
      <c r="A6" s="50"/>
      <c r="M6" s="49"/>
    </row>
    <row r="7" spans="1:13" x14ac:dyDescent="0.25">
      <c r="A7" s="50"/>
      <c r="M7" s="49"/>
    </row>
    <row r="8" spans="1:13" x14ac:dyDescent="0.25">
      <c r="A8" s="50"/>
      <c r="M8" s="49"/>
    </row>
    <row r="9" spans="1:13" x14ac:dyDescent="0.25">
      <c r="A9" s="50"/>
      <c r="M9" s="49"/>
    </row>
    <row r="10" spans="1:13" x14ac:dyDescent="0.25">
      <c r="A10" s="50">
        <v>2</v>
      </c>
      <c r="B10" s="132" t="s">
        <v>104</v>
      </c>
      <c r="C10" s="132"/>
      <c r="D10" s="132"/>
      <c r="E10" s="132"/>
      <c r="F10" s="132"/>
      <c r="G10" s="132"/>
      <c r="H10" s="132"/>
      <c r="I10" s="132"/>
      <c r="J10" s="132"/>
      <c r="M10" s="49"/>
    </row>
    <row r="11" spans="1:13" x14ac:dyDescent="0.25">
      <c r="A11" s="50"/>
      <c r="M11" s="49"/>
    </row>
    <row r="12" spans="1:13" x14ac:dyDescent="0.25">
      <c r="A12" s="50"/>
      <c r="M12" s="49"/>
    </row>
    <row r="13" spans="1:13" x14ac:dyDescent="0.25">
      <c r="A13" s="50"/>
      <c r="M13" s="49"/>
    </row>
    <row r="14" spans="1:13" x14ac:dyDescent="0.25">
      <c r="A14" s="50"/>
      <c r="M14" s="49"/>
    </row>
    <row r="15" spans="1:13" x14ac:dyDescent="0.25">
      <c r="A15" s="50"/>
      <c r="M15" s="49"/>
    </row>
    <row r="16" spans="1:13" x14ac:dyDescent="0.25">
      <c r="A16" s="50"/>
      <c r="M16" s="49"/>
    </row>
    <row r="17" spans="1:13" ht="15.75" thickBot="1" x14ac:dyDescent="0.3">
      <c r="A17" s="56"/>
      <c r="B17" s="57"/>
      <c r="C17" s="57"/>
      <c r="D17" s="57"/>
      <c r="E17" s="57"/>
      <c r="F17" s="57"/>
      <c r="G17" s="57"/>
      <c r="H17" s="57"/>
      <c r="I17" s="57"/>
      <c r="J17" s="57"/>
      <c r="K17" s="57"/>
      <c r="L17" s="57"/>
      <c r="M17" s="58"/>
    </row>
    <row r="18" spans="1:13" x14ac:dyDescent="0.25">
      <c r="A18" t="s">
        <v>100</v>
      </c>
    </row>
    <row r="19" spans="1:13" x14ac:dyDescent="0.25">
      <c r="A19">
        <v>1</v>
      </c>
      <c r="B19" t="str">
        <f>"Clear out any errors present in the '"&amp;Errors!A1&amp;"' section of the Errors tab  ("&amp;ADDRESS(ROW(Errors!B2),COLUMN(Errors!B2),4)&amp;" - "&amp;ADDRESS(ROW(Errors!F22),COLUMN(Errors!F22),4)&amp;")"</f>
        <v>Clear out any errors present in the 'Export - File Validation Errors' section of the Errors tab  (B2 - F22)</v>
      </c>
    </row>
    <row r="20" spans="1:13" x14ac:dyDescent="0.25">
      <c r="A20">
        <v>2</v>
      </c>
      <c r="B20" t="s">
        <v>176</v>
      </c>
    </row>
    <row r="21" spans="1:13" x14ac:dyDescent="0.25">
      <c r="A21">
        <v>3</v>
      </c>
      <c r="B21" t="str">
        <f>"Enter the filename of the roster file in "&amp;ADDRESS(ROW(Dashboard!B2),COLUMN(Dashboard!B2),4)&amp;" of the Dashboard tab.  (Do not include the file extension '.csv.')"</f>
        <v>Enter the filename of the roster file in B2 of the Dashboard tab.  (Do not include the file extension '.csv.')</v>
      </c>
    </row>
    <row r="22" spans="1:13" x14ac:dyDescent="0.25">
      <c r="A22">
        <v>4</v>
      </c>
      <c r="B22" t="str">
        <f>"Copy up to "&amp;Calcs!H4&amp;" errors from your associated error file to the '"&amp;Errors!A1&amp;"' section of the Errors tab."</f>
        <v>Copy up to 50 errors from your associated error file to the 'Export - File Validation Errors' section of the Errors tab.</v>
      </c>
    </row>
    <row r="23" spans="1:13" x14ac:dyDescent="0.25">
      <c r="B23" s="59" t="s">
        <v>108</v>
      </c>
      <c r="C23" t="s">
        <v>107</v>
      </c>
    </row>
    <row r="24" spans="1:13" x14ac:dyDescent="0.25">
      <c r="B24" s="59" t="s">
        <v>109</v>
      </c>
      <c r="C24" t="s">
        <v>121</v>
      </c>
    </row>
    <row r="25" spans="1:13" x14ac:dyDescent="0.25">
      <c r="A25">
        <v>5</v>
      </c>
      <c r="B25" t="s">
        <v>288</v>
      </c>
    </row>
    <row r="26" spans="1:13" x14ac:dyDescent="0.25">
      <c r="B26" s="59" t="s">
        <v>108</v>
      </c>
      <c r="C26" t="s">
        <v>289</v>
      </c>
    </row>
    <row r="34" spans="1:14" x14ac:dyDescent="0.25">
      <c r="A34" t="s">
        <v>99</v>
      </c>
    </row>
    <row r="36" spans="1:14" x14ac:dyDescent="0.25">
      <c r="A36" s="131" t="s">
        <v>272</v>
      </c>
      <c r="B36" s="131"/>
      <c r="C36" s="131"/>
      <c r="D36" s="131"/>
      <c r="E36" s="131"/>
      <c r="F36" s="131"/>
      <c r="G36" s="131"/>
      <c r="H36" s="131"/>
      <c r="I36" s="131"/>
      <c r="J36" s="131"/>
      <c r="K36" s="131"/>
      <c r="L36" s="131"/>
      <c r="M36" s="131"/>
    </row>
    <row r="37" spans="1:14" x14ac:dyDescent="0.25">
      <c r="A37" s="131"/>
      <c r="B37" s="131"/>
      <c r="C37" s="131"/>
      <c r="D37" s="131"/>
      <c r="E37" s="131"/>
      <c r="F37" s="131"/>
      <c r="G37" s="131"/>
      <c r="H37" s="131"/>
      <c r="I37" s="131"/>
      <c r="J37" s="131"/>
      <c r="K37" s="131"/>
      <c r="L37" s="131"/>
      <c r="M37" s="131"/>
    </row>
    <row r="38" spans="1:14" x14ac:dyDescent="0.25">
      <c r="A38" s="131"/>
      <c r="B38" s="131"/>
      <c r="C38" s="131"/>
      <c r="D38" s="131"/>
      <c r="E38" s="131"/>
      <c r="F38" s="131"/>
      <c r="G38" s="131"/>
      <c r="H38" s="131"/>
      <c r="I38" s="131"/>
      <c r="J38" s="131"/>
      <c r="K38" s="131"/>
      <c r="L38" s="131"/>
      <c r="M38" s="131"/>
    </row>
    <row r="39" spans="1:14" x14ac:dyDescent="0.25">
      <c r="A39" s="131"/>
      <c r="B39" s="131"/>
      <c r="C39" s="131"/>
      <c r="D39" s="131"/>
      <c r="E39" s="131"/>
      <c r="F39" s="131"/>
      <c r="G39" s="131"/>
      <c r="H39" s="131"/>
      <c r="I39" s="131"/>
      <c r="J39" s="131"/>
      <c r="K39" s="131"/>
      <c r="L39" s="131"/>
      <c r="M39" s="131"/>
    </row>
    <row r="40" spans="1:14" x14ac:dyDescent="0.25">
      <c r="A40" s="131"/>
      <c r="B40" s="131"/>
      <c r="C40" s="131"/>
      <c r="D40" s="131"/>
      <c r="E40" s="131"/>
      <c r="F40" s="131"/>
      <c r="G40" s="131"/>
      <c r="H40" s="131"/>
      <c r="I40" s="131"/>
      <c r="J40" s="131"/>
      <c r="K40" s="131"/>
      <c r="L40" s="131"/>
      <c r="M40" s="131"/>
    </row>
    <row r="43" spans="1:14" x14ac:dyDescent="0.25">
      <c r="A43" s="136" t="s">
        <v>250</v>
      </c>
      <c r="B43" s="136"/>
      <c r="C43" s="136"/>
      <c r="D43" s="136"/>
      <c r="E43" s="136"/>
      <c r="F43" s="136"/>
      <c r="G43" s="136"/>
      <c r="H43" s="136"/>
      <c r="I43" s="136"/>
      <c r="J43" s="136"/>
      <c r="K43" s="136"/>
      <c r="L43" s="136"/>
      <c r="M43" s="136"/>
      <c r="N43" s="136"/>
    </row>
    <row r="44" spans="1:14" x14ac:dyDescent="0.25">
      <c r="A44" s="134" t="s">
        <v>251</v>
      </c>
      <c r="B44" s="135"/>
      <c r="C44" s="139" t="s">
        <v>253</v>
      </c>
      <c r="D44" s="140"/>
      <c r="E44" s="140"/>
      <c r="F44" s="140"/>
      <c r="G44" s="140"/>
      <c r="H44" s="140"/>
      <c r="I44" s="140" t="s">
        <v>254</v>
      </c>
      <c r="J44" s="140"/>
      <c r="K44" s="140"/>
      <c r="L44" s="140"/>
      <c r="M44" s="140"/>
      <c r="N44" s="140"/>
    </row>
    <row r="45" spans="1:14" ht="74.25" customHeight="1" x14ac:dyDescent="0.25">
      <c r="A45" s="137" t="s">
        <v>252</v>
      </c>
      <c r="B45" s="137"/>
      <c r="C45" s="138" t="s">
        <v>265</v>
      </c>
      <c r="D45" s="138"/>
      <c r="E45" s="138"/>
      <c r="F45" s="138"/>
      <c r="G45" s="138"/>
      <c r="H45" s="138"/>
      <c r="I45" s="141" t="s">
        <v>255</v>
      </c>
      <c r="J45" s="141"/>
      <c r="K45" s="141"/>
      <c r="L45" s="141"/>
      <c r="M45" s="141"/>
      <c r="N45" s="141"/>
    </row>
    <row r="46" spans="1:14" ht="33" customHeight="1" x14ac:dyDescent="0.25">
      <c r="A46" s="126" t="s">
        <v>263</v>
      </c>
      <c r="B46" s="126"/>
      <c r="C46" s="127" t="s">
        <v>264</v>
      </c>
      <c r="D46" s="128"/>
      <c r="E46" s="128"/>
      <c r="F46" s="128"/>
      <c r="G46" s="128"/>
      <c r="H46" s="128"/>
      <c r="I46" s="129" t="s">
        <v>266</v>
      </c>
      <c r="J46" s="130"/>
      <c r="K46" s="130"/>
      <c r="L46" s="130"/>
      <c r="M46" s="130"/>
      <c r="N46" s="130"/>
    </row>
    <row r="47" spans="1:14" x14ac:dyDescent="0.25">
      <c r="A47" s="71"/>
      <c r="B47" s="71"/>
    </row>
    <row r="49" customFormat="1" x14ac:dyDescent="0.25"/>
    <row r="50" customFormat="1" x14ac:dyDescent="0.25"/>
    <row r="51" customFormat="1" x14ac:dyDescent="0.25"/>
    <row r="52" customFormat="1" x14ac:dyDescent="0.25"/>
    <row r="53" customFormat="1" x14ac:dyDescent="0.25"/>
  </sheetData>
  <mergeCells count="13">
    <mergeCell ref="B3:M3"/>
    <mergeCell ref="A44:B44"/>
    <mergeCell ref="A43:N43"/>
    <mergeCell ref="A45:B45"/>
    <mergeCell ref="C45:H45"/>
    <mergeCell ref="C44:H44"/>
    <mergeCell ref="I44:N44"/>
    <mergeCell ref="I45:N45"/>
    <mergeCell ref="A46:B46"/>
    <mergeCell ref="C46:H46"/>
    <mergeCell ref="I46:N46"/>
    <mergeCell ref="A36:M40"/>
    <mergeCell ref="B10:J10"/>
  </mergeCells>
  <pageMargins left="0.7" right="0.7" top="0.75" bottom="0.75" header="0.3" footer="0.3"/>
  <pageSetup orientation="portrait" horizontalDpi="240" verticalDpi="24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9EE3E-4AB2-4322-9A5F-A694553820AB}">
  <dimension ref="A1:F20"/>
  <sheetViews>
    <sheetView workbookViewId="0">
      <selection activeCell="F11" sqref="F11"/>
    </sheetView>
  </sheetViews>
  <sheetFormatPr defaultRowHeight="15" x14ac:dyDescent="0.25"/>
  <cols>
    <col min="1" max="2" width="60.28515625" style="6" customWidth="1"/>
    <col min="3" max="16384" width="9.140625" style="6"/>
  </cols>
  <sheetData>
    <row r="1" spans="1:6" x14ac:dyDescent="0.25">
      <c r="A1" s="78" t="s">
        <v>162</v>
      </c>
      <c r="B1" s="78" t="s">
        <v>196</v>
      </c>
    </row>
    <row r="2" spans="1:6" ht="30" x14ac:dyDescent="0.25">
      <c r="A2" s="6" t="s">
        <v>102</v>
      </c>
      <c r="B2" s="79" t="s">
        <v>267</v>
      </c>
    </row>
    <row r="3" spans="1:6" x14ac:dyDescent="0.25">
      <c r="A3" s="6" t="s">
        <v>93</v>
      </c>
      <c r="B3" s="79" t="s">
        <v>164</v>
      </c>
    </row>
    <row r="4" spans="1:6" x14ac:dyDescent="0.25">
      <c r="B4" s="79" t="s">
        <v>163</v>
      </c>
      <c r="C4" s="80" t="s">
        <v>166</v>
      </c>
      <c r="D4" s="80"/>
      <c r="E4" s="80"/>
    </row>
    <row r="5" spans="1:6" x14ac:dyDescent="0.25">
      <c r="A5" s="6" t="s">
        <v>165</v>
      </c>
      <c r="B5" s="79" t="str">
        <f>"Ensure '"&amp;Calcs!B1&amp;"' is also open."</f>
        <v>Ensure 'trngact2.csv' is also open.</v>
      </c>
    </row>
    <row r="6" spans="1:6" ht="45" x14ac:dyDescent="0.25">
      <c r="A6" s="6" t="s">
        <v>94</v>
      </c>
      <c r="B6" s="79" t="s">
        <v>195</v>
      </c>
    </row>
    <row r="7" spans="1:6" x14ac:dyDescent="0.25">
      <c r="A7" s="6" t="s">
        <v>95</v>
      </c>
      <c r="B7" s="79" t="s">
        <v>208</v>
      </c>
    </row>
    <row r="8" spans="1:6" ht="45" x14ac:dyDescent="0.25">
      <c r="A8" s="6" t="s">
        <v>128</v>
      </c>
      <c r="B8" s="79" t="s">
        <v>232</v>
      </c>
    </row>
    <row r="9" spans="1:6" x14ac:dyDescent="0.25">
      <c r="A9" s="6" t="s">
        <v>129</v>
      </c>
      <c r="B9" s="79" t="s">
        <v>194</v>
      </c>
    </row>
    <row r="10" spans="1:6" x14ac:dyDescent="0.25">
      <c r="A10" s="6" t="s">
        <v>96</v>
      </c>
      <c r="B10" s="79" t="s">
        <v>175</v>
      </c>
    </row>
    <row r="11" spans="1:6" ht="32.25" customHeight="1" x14ac:dyDescent="0.25">
      <c r="A11" s="6" t="s">
        <v>131</v>
      </c>
      <c r="B11" s="79" t="s">
        <v>270</v>
      </c>
    </row>
    <row r="12" spans="1:6" ht="60" x14ac:dyDescent="0.25">
      <c r="A12" s="6" t="s">
        <v>101</v>
      </c>
      <c r="B12" s="79" t="s">
        <v>171</v>
      </c>
      <c r="C12" s="80" t="s">
        <v>172</v>
      </c>
      <c r="D12" s="80"/>
      <c r="E12" s="80"/>
      <c r="F12" s="80"/>
    </row>
    <row r="13" spans="1:6" x14ac:dyDescent="0.25">
      <c r="A13" s="6" t="s">
        <v>177</v>
      </c>
      <c r="B13" s="79" t="s">
        <v>186</v>
      </c>
    </row>
    <row r="14" spans="1:6" x14ac:dyDescent="0.25">
      <c r="A14" s="6" t="s">
        <v>178</v>
      </c>
      <c r="B14" s="79" t="s">
        <v>209</v>
      </c>
    </row>
    <row r="15" spans="1:6" x14ac:dyDescent="0.25">
      <c r="A15" s="6" t="s">
        <v>179</v>
      </c>
      <c r="B15" s="79" t="s">
        <v>210</v>
      </c>
    </row>
    <row r="16" spans="1:6" x14ac:dyDescent="0.25">
      <c r="A16" s="6" t="s">
        <v>180</v>
      </c>
      <c r="B16" s="79" t="s">
        <v>200</v>
      </c>
    </row>
    <row r="17" spans="1:2" x14ac:dyDescent="0.25">
      <c r="A17" s="6" t="s">
        <v>181</v>
      </c>
      <c r="B17" s="79" t="s">
        <v>211</v>
      </c>
    </row>
    <row r="18" spans="1:2" x14ac:dyDescent="0.25">
      <c r="A18" s="6" t="s">
        <v>182</v>
      </c>
      <c r="B18" s="79" t="s">
        <v>200</v>
      </c>
    </row>
    <row r="19" spans="1:2" x14ac:dyDescent="0.25">
      <c r="A19" s="6" t="s">
        <v>183</v>
      </c>
      <c r="B19" s="79" t="s">
        <v>206</v>
      </c>
    </row>
    <row r="20" spans="1:2" ht="30" x14ac:dyDescent="0.25">
      <c r="A20" s="6" t="s">
        <v>231</v>
      </c>
      <c r="B20" s="79" t="s">
        <v>271</v>
      </c>
    </row>
  </sheetData>
  <pageMargins left="0.7" right="0.7" top="0.75" bottom="0.75" header="0.3" footer="0.3"/>
  <pageSetup orientation="portrait" horizontalDpi="240" verticalDpi="24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Errors</vt:lpstr>
      <vt:lpstr>Calcs</vt:lpstr>
      <vt:lpstr>NOTES</vt:lpstr>
      <vt:lpstr>Instructions</vt:lpstr>
      <vt:lpstr>helpText</vt:lpstr>
    </vt:vector>
  </TitlesOfParts>
  <Company>NWEA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Cornish</dc:creator>
  <cp:lastModifiedBy>Cornish, Andrew M</cp:lastModifiedBy>
  <dcterms:created xsi:type="dcterms:W3CDTF">2021-12-28T13:27:04Z</dcterms:created>
  <dcterms:modified xsi:type="dcterms:W3CDTF">2022-12-16T20:34:40Z</dcterms:modified>
</cp:coreProperties>
</file>