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ESAROLLO\documentationStaradmin-master\Area de proceso PPQA\"/>
    </mc:Choice>
  </mc:AlternateContent>
  <bookViews>
    <workbookView xWindow="0" yWindow="0" windowWidth="20490" windowHeight="775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Planificación!$A$12:$Y$32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 concurrentCalc="0"/>
</workbook>
</file>

<file path=xl/calcChain.xml><?xml version="1.0" encoding="utf-8"?>
<calcChain xmlns="http://schemas.openxmlformats.org/spreadsheetml/2006/main">
  <c r="D59" i="7" l="1"/>
  <c r="N19" i="11"/>
  <c r="N22" i="11"/>
  <c r="N23" i="11"/>
  <c r="M12" i="11"/>
  <c r="M13" i="11"/>
  <c r="M14" i="11"/>
  <c r="M15" i="11"/>
  <c r="M16" i="11"/>
  <c r="N16" i="11"/>
  <c r="M18" i="11"/>
  <c r="M19" i="11"/>
  <c r="M20" i="11"/>
  <c r="L21" i="11"/>
  <c r="M21" i="11"/>
  <c r="M22" i="11"/>
  <c r="M23" i="11"/>
  <c r="M6" i="11"/>
  <c r="M7" i="11"/>
  <c r="M8" i="11"/>
  <c r="M9" i="11"/>
  <c r="M10" i="11"/>
  <c r="M11" i="11"/>
  <c r="M5" i="11"/>
  <c r="L12" i="11"/>
  <c r="L13" i="11"/>
  <c r="L14" i="11"/>
  <c r="L15" i="11"/>
  <c r="L16" i="11"/>
  <c r="L17" i="11"/>
  <c r="M17" i="11"/>
  <c r="N17" i="11"/>
  <c r="L18" i="11"/>
  <c r="L19" i="11"/>
  <c r="L20" i="11"/>
  <c r="L22" i="11"/>
  <c r="L23" i="11"/>
  <c r="L24" i="11"/>
  <c r="M24" i="11"/>
  <c r="N24" i="11"/>
  <c r="L6" i="11"/>
  <c r="L7" i="11"/>
  <c r="L8" i="11"/>
  <c r="L9" i="11"/>
  <c r="L10" i="11"/>
  <c r="L11" i="11"/>
  <c r="L5" i="11"/>
  <c r="E6" i="11"/>
  <c r="J6" i="11"/>
  <c r="E7" i="11"/>
  <c r="J7" i="11"/>
  <c r="E8" i="11"/>
  <c r="J8" i="11"/>
  <c r="E9" i="11"/>
  <c r="J9" i="11"/>
  <c r="E10" i="11"/>
  <c r="J10" i="11"/>
  <c r="E11" i="11"/>
  <c r="J11" i="11"/>
  <c r="E12" i="11"/>
  <c r="J12" i="11"/>
  <c r="E13" i="11"/>
  <c r="J13" i="11"/>
  <c r="E14" i="11"/>
  <c r="J14" i="11"/>
  <c r="E15" i="11"/>
  <c r="J15" i="11"/>
  <c r="E16" i="11"/>
  <c r="J16" i="11"/>
  <c r="E17" i="11"/>
  <c r="J17" i="11"/>
  <c r="E18" i="11"/>
  <c r="J18" i="11"/>
  <c r="E19" i="11"/>
  <c r="J19" i="11"/>
  <c r="E20" i="11"/>
  <c r="J20" i="11"/>
  <c r="E21" i="11"/>
  <c r="J21" i="11"/>
  <c r="E22" i="11"/>
  <c r="J22" i="11"/>
  <c r="E23" i="11"/>
  <c r="J23" i="11"/>
  <c r="E24" i="11"/>
  <c r="J24" i="11"/>
  <c r="E5" i="11"/>
  <c r="J5" i="11"/>
  <c r="F16" i="11"/>
  <c r="F17" i="11"/>
  <c r="F18" i="11"/>
  <c r="F19" i="11"/>
  <c r="F20" i="11"/>
  <c r="F21" i="11"/>
  <c r="F22" i="11"/>
  <c r="F23" i="11"/>
  <c r="F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J33" i="5"/>
  <c r="D40" i="7"/>
  <c r="M33" i="5"/>
  <c r="D41" i="7"/>
  <c r="D16" i="7"/>
  <c r="D15" i="7"/>
  <c r="D14" i="7"/>
  <c r="C6" i="11"/>
  <c r="I7" i="7"/>
  <c r="C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4" i="11"/>
  <c r="N13" i="11"/>
  <c r="N12" i="11"/>
  <c r="N11" i="11"/>
  <c r="N10" i="11"/>
  <c r="N6" i="11"/>
  <c r="N7" i="11"/>
  <c r="N8" i="11"/>
  <c r="N9" i="11"/>
  <c r="D28" i="7"/>
  <c r="D32" i="7"/>
  <c r="D29" i="7"/>
  <c r="D30" i="7"/>
  <c r="D31" i="7"/>
  <c r="D60" i="7"/>
  <c r="D58" i="7"/>
  <c r="D42" i="7"/>
  <c r="D17" i="7"/>
  <c r="D18" i="7"/>
  <c r="D33" i="7"/>
  <c r="D61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<sst xmlns="http://schemas.openxmlformats.org/spreadsheetml/2006/main" count="431" uniqueCount="227">
  <si>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</si>
  <si>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</si>
  <si>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</si>
  <si>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</si>
  <si>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</si>
  <si>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</si>
  <si>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</si>
  <si>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</si>
  <si>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</si>
  <si>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</si>
  <si>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</si>
  <si>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</si>
  <si>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</si>
  <si>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</si>
  <si>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</si>
  <si>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</si>
  <si>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</si>
  <si>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</si>
  <si>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</si>
  <si>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</si>
  <si>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</si>
  <si>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</si>
  <si>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</si>
  <si>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</si>
  <si>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</si>
  <si>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</si>
  <si>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</si>
  <si>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</si>
  <si>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</si>
  <si>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</si>
  <si>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</si>
  <si>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</si>
  <si>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</si>
  <si>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</si>
  <si>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</si>
  <si>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</si>
  <si>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</si>
  <si>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</si>
  <si>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</si>
  <si>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</si>
  <si>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</si>
  <si>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</si>
  <si>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</si>
  <si>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</si>
  <si>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</si>
  <si>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</si>
  <si>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</si>
  <si>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</si>
  <si>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</si>
  <si>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</si>
  <si>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</si>
  <si>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</si>
  <si>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</si>
  <si>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</si>
  <si>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</si>
  <si>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</si>
  <si>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</si>
  <si>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</si>
  <si>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</si>
  <si>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</si>
  <si>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</si>
  <si>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</si>
  <si>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</si>
  <si>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</si>
  <si>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</si>
  <si>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</si>
  <si>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</si>
  <si>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</si>
  <si>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</si>
  <si>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</si>
  <si>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</si>
  <si>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</si>
  <si>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</si>
  <si>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</si>
  <si>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</si>
  <si>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</si>
  <si>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</si>
  <si>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</si>
  <si>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</si>
  <si>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</si>
  <si>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</si>
  <si>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</si>
  <si>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</si>
  <si>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</si>
  <si>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</si>
  <si>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</si>
  <si>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</si>
  <si>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</si>
  <si>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</si>
  <si>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</si>
  <si>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</si>
  <si>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</si>
  <si>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</si>
  <si>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</si>
  <si>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</si>
  <si>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</si>
  <si>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</si>
  <si>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</si>
  <si>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</si>
  <si>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</si>
  <si>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</si>
  <si>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</si>
  <si>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</si>
  <si>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</si>
  <si>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</si>
  <si>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</si>
  <si>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</si>
  <si>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</si>
  <si>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</si>
  <si>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</si>
  <si>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</si>
  <si>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</si>
  <si>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</si>
  <si>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</si>
  <si>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</si>
  <si>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</si>
  <si>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</si>
  <si>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</si>
  <si>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</si>
  <si>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</si>
  <si>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</si>
  <si>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</si>
  <si>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</si>
  <si>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</si>
  <si>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</si>
  <si>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</si>
  <si>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</si>
  <si>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</si>
  <si>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</si>
  <si>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</si>
  <si>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</si>
  <si>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</si>
  <si>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</si>
  <si>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</si>
  <si>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</si>
  <si>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</si>
  <si>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</si>
  <si>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</si>
  <si>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</si>
  <si>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</si>
  <si>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</si>
  <si>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</si>
  <si>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</si>
  <si>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</si>
  <si>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</si>
  <si>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</si>
  <si>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</si>
  <si>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</si>
  <si>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</si>
  <si>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</si>
  <si>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</si>
  <si>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</si>
  <si>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</si>
  <si>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</si>
  <si>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</si>
  <si>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</si>
  <si>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</si>
  <si>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</si>
  <si>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</si>
  <si>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</si>
  <si>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</si>
  <si>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</si>
  <si>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</si>
  <si>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</si>
  <si>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</si>
  <si>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</si>
  <si>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</si>
  <si>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</si>
  <si>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</si>
  <si>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</si>
  <si>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Plan de Proyecto</t>
  </si>
  <si>
    <t>Cronograma de Proyecto</t>
  </si>
  <si>
    <t>Proceso Gestión de Proyectos</t>
  </si>
  <si>
    <t>Acta de Reunión Interna</t>
  </si>
  <si>
    <t>Acta de Reunión Externa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</si>
  <si>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</si>
  <si>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</si>
  <si>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</si>
  <si>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</si>
  <si>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</si>
  <si>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</si>
  <si>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</si>
  <si>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</si>
  <si>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</si>
  <si>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</si>
  <si>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</si>
  <si>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</si>
  <si>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</si>
  <si>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</si>
  <si>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</si>
  <si>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</si>
  <si>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</si>
  <si>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</si>
  <si>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</si>
  <si>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</si>
  <si>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</si>
  <si>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</si>
  <si>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</si>
  <si>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</si>
  <si>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</si>
  <si>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</si>
  <si>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Fredy Choquecota</t>
  </si>
  <si>
    <t>HGQA Herramienta de Gestión de Aseguramiento QA-Producto</t>
  </si>
  <si>
    <t>Fecha Efectiva: 18/10/2017</t>
  </si>
  <si>
    <t>PP-PMC</t>
  </si>
  <si>
    <t>Informe Avance Semanal</t>
  </si>
  <si>
    <t>PP-PMC_REQM</t>
  </si>
  <si>
    <t>REQM</t>
  </si>
  <si>
    <t>PPQA</t>
  </si>
  <si>
    <t>MA</t>
  </si>
  <si>
    <t>Octubre</t>
  </si>
  <si>
    <t>Actualizacion de entregables conforme cronograma</t>
  </si>
  <si>
    <t xml:space="preserve">Actualizacion de fechas acorde a lo determinado en cada entregable </t>
  </si>
  <si>
    <t>Correción de cargos establecidos en el plan de proyecto</t>
  </si>
  <si>
    <t xml:space="preserve">Revision general de los puntos acordados en la reunion </t>
  </si>
  <si>
    <t xml:space="preserve">Mejoras en los puntos defectuosos tras la primera presentacion </t>
  </si>
  <si>
    <t>Actualizacion de los entregables</t>
  </si>
  <si>
    <t>Falto terminar el monitoreo</t>
  </si>
  <si>
    <t xml:space="preserve">Actualizacion de la lista de requerimientos </t>
  </si>
  <si>
    <t xml:space="preserve">Correción de datos </t>
  </si>
  <si>
    <t>Fijar fechas en caso de alguna solicitud de cambio</t>
  </si>
  <si>
    <t xml:space="preserve">No aplica </t>
  </si>
  <si>
    <t xml:space="preserve">Actualización de fechas y requerimientos </t>
  </si>
  <si>
    <t>Actualización de tableros y datos faltantes</t>
  </si>
  <si>
    <t xml:space="preserve">Correción de tableros </t>
  </si>
  <si>
    <t>1.1</t>
  </si>
  <si>
    <t>Versión: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</si>
</sst>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1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0" xfId="40" applyFont="1" applyBorder="1" applyAlignment="1">
      <alignment vertical="center" wrapText="1"/>
    </xf>
    <xf numFmtId="0" fontId="3" fillId="0" borderId="10" xfId="40" applyFont="1" applyBorder="1" applyAlignment="1">
      <alignment horizontal="left"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1" fillId="0" borderId="10" xfId="36" applyFont="1" applyBorder="1" applyAlignment="1">
      <alignment vertical="top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35.6</c:v>
                </c:pt>
                <c:pt idx="1">
                  <c:v>31.5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9504712"/>
        <c:axId val="254808624"/>
      </c:barChart>
      <c:catAx>
        <c:axId val="43950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80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480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39504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809408"/>
        <c:axId val="254809800"/>
        <c:axId val="0"/>
      </c:bar3DChart>
      <c:catAx>
        <c:axId val="2548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80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480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809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E13" sqref="E13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48" t="s">
        <v>62</v>
      </c>
      <c r="C2" s="148"/>
      <c r="D2" s="148"/>
      <c r="E2" s="148"/>
      <c r="F2" s="148"/>
      <c r="G2" s="148"/>
      <c r="H2" s="148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63</v>
      </c>
      <c r="C4" s="68" t="s">
        <v>64</v>
      </c>
      <c r="D4" s="68" t="s">
        <v>65</v>
      </c>
      <c r="E4" s="68" t="s">
        <v>66</v>
      </c>
      <c r="F4" s="68" t="s">
        <v>6</v>
      </c>
      <c r="G4" s="68" t="s">
        <v>67</v>
      </c>
      <c r="H4" s="69" t="s">
        <v>68</v>
      </c>
      <c r="I4" s="65"/>
    </row>
    <row r="5" spans="1:9" ht="24">
      <c r="A5" s="65"/>
      <c r="B5" s="70">
        <v>1</v>
      </c>
      <c r="C5" s="71" t="s">
        <v>225</v>
      </c>
      <c r="D5" s="72">
        <v>43019</v>
      </c>
      <c r="E5" s="73" t="s">
        <v>190</v>
      </c>
      <c r="F5" s="73" t="s">
        <v>192</v>
      </c>
      <c r="G5" s="74" t="s">
        <v>69</v>
      </c>
      <c r="H5" s="75" t="s">
        <v>201</v>
      </c>
      <c r="I5" s="65"/>
    </row>
    <row r="6" spans="1:9">
      <c r="A6" s="65"/>
      <c r="B6" s="76"/>
      <c r="C6" s="129"/>
      <c r="D6" s="77"/>
      <c r="E6" s="78"/>
      <c r="F6" s="79"/>
      <c r="G6" s="78"/>
      <c r="H6" s="80"/>
      <c r="I6" s="65"/>
    </row>
    <row r="7" spans="1:9">
      <c r="A7" s="65"/>
      <c r="B7" s="76"/>
      <c r="C7" s="130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34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8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7" sqref="C7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1" customFormat="1" ht="12" customHeight="1"/>
    <row r="2" spans="1:8" s="61" customFormat="1" ht="48.75" customHeight="1">
      <c r="A2" s="39"/>
      <c r="B2" s="62"/>
      <c r="C2" s="169" t="s">
        <v>202</v>
      </c>
      <c r="D2" s="170"/>
      <c r="E2" s="171"/>
    </row>
    <row r="3" spans="1:8" s="61" customFormat="1">
      <c r="A3" s="39"/>
      <c r="B3" s="211" t="s">
        <v>226</v>
      </c>
      <c r="C3" s="177" t="s">
        <v>203</v>
      </c>
      <c r="D3" s="178"/>
      <c r="E3" s="179"/>
    </row>
    <row r="4" spans="1:8" s="61" customFormat="1" ht="21.75" customHeight="1">
      <c r="A4" s="39"/>
      <c r="B4" s="63" t="s">
        <v>43</v>
      </c>
      <c r="C4" s="64"/>
      <c r="D4" s="64"/>
    </row>
    <row r="5" spans="1:8" ht="24.75" customHeight="1">
      <c r="A5" s="39"/>
      <c r="B5" s="172" t="s">
        <v>70</v>
      </c>
      <c r="C5" s="173"/>
      <c r="D5" s="173"/>
      <c r="E5" s="174"/>
    </row>
    <row r="6" spans="1:8">
      <c r="A6" s="39"/>
      <c r="B6" s="51"/>
      <c r="C6" s="51"/>
      <c r="D6" s="51"/>
      <c r="E6" s="51"/>
    </row>
    <row r="7" spans="1:8">
      <c r="A7" s="39"/>
      <c r="B7" s="50" t="s">
        <v>5</v>
      </c>
      <c r="C7" s="49"/>
      <c r="D7" s="49"/>
    </row>
    <row r="8" spans="1:8">
      <c r="A8" s="39"/>
      <c r="B8" s="40" t="s">
        <v>5</v>
      </c>
      <c r="C8" s="90"/>
      <c r="D8" s="175" t="s">
        <v>6</v>
      </c>
      <c r="E8" s="176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93</v>
      </c>
      <c r="C10" s="61"/>
      <c r="D10" s="94" t="s">
        <v>44</v>
      </c>
      <c r="E10" s="94"/>
    </row>
    <row r="11" spans="1:8" ht="9.9499999999999993" customHeight="1">
      <c r="A11" s="39"/>
      <c r="B11" s="95"/>
      <c r="C11" s="61"/>
      <c r="D11" s="96"/>
      <c r="E11" s="96"/>
    </row>
    <row r="12" spans="1:8" ht="12" customHeight="1">
      <c r="A12" s="39"/>
      <c r="B12" s="97" t="s">
        <v>93</v>
      </c>
      <c r="C12" s="61"/>
      <c r="D12" s="94" t="s">
        <v>45</v>
      </c>
      <c r="E12" s="94"/>
    </row>
    <row r="13" spans="1:8" ht="9.9499999999999993" customHeight="1">
      <c r="A13" s="39"/>
      <c r="B13" s="61"/>
      <c r="C13" s="61"/>
      <c r="D13" s="96"/>
      <c r="E13" s="96"/>
    </row>
    <row r="14" spans="1:8" ht="12" customHeight="1">
      <c r="A14" s="37"/>
      <c r="B14" s="98" t="s">
        <v>93</v>
      </c>
      <c r="C14" s="61"/>
      <c r="D14" s="94" t="s">
        <v>99</v>
      </c>
      <c r="E14" s="94"/>
    </row>
    <row r="15" spans="1:8">
      <c r="A15" s="37"/>
      <c r="B15" s="61"/>
      <c r="C15" s="61"/>
      <c r="D15" s="96"/>
      <c r="E15" s="96"/>
    </row>
    <row r="16" spans="1:8" ht="12" customHeight="1">
      <c r="A16" s="37"/>
      <c r="B16" s="99" t="s">
        <v>93</v>
      </c>
      <c r="C16" s="61"/>
      <c r="D16" s="94" t="s">
        <v>46</v>
      </c>
      <c r="E16" s="94"/>
      <c r="H16" s="41"/>
    </row>
    <row r="17" spans="1:8" s="52" customFormat="1" ht="12" customHeight="1">
      <c r="A17" s="42"/>
      <c r="B17" s="43"/>
      <c r="D17" s="53"/>
      <c r="E17" s="53"/>
      <c r="H17" s="44"/>
    </row>
    <row r="18" spans="1:8">
      <c r="A18" s="37"/>
    </row>
    <row r="19" spans="1:8" s="57" customFormat="1" ht="16.5" customHeight="1">
      <c r="B19" s="163" t="s">
        <v>47</v>
      </c>
      <c r="C19" s="164"/>
      <c r="D19" s="164"/>
      <c r="E19" s="165"/>
    </row>
    <row r="20" spans="1:8" s="57" customFormat="1" ht="13.5" customHeight="1">
      <c r="B20" s="140" t="s">
        <v>71</v>
      </c>
      <c r="C20" s="166" t="s">
        <v>6</v>
      </c>
      <c r="D20" s="167"/>
      <c r="E20" s="168"/>
    </row>
    <row r="21" spans="1:8" s="57" customFormat="1" ht="12.75" customHeight="1">
      <c r="B21" s="58" t="s">
        <v>49</v>
      </c>
      <c r="C21" s="154" t="s">
        <v>50</v>
      </c>
      <c r="D21" s="155"/>
      <c r="E21" s="156"/>
    </row>
    <row r="22" spans="1:8" s="57" customFormat="1" ht="12.75" customHeight="1">
      <c r="B22" s="58" t="s">
        <v>17</v>
      </c>
      <c r="C22" s="154" t="s">
        <v>18</v>
      </c>
      <c r="D22" s="155"/>
      <c r="E22" s="156"/>
    </row>
    <row r="23" spans="1:8" s="57" customFormat="1" ht="12.75" customHeight="1">
      <c r="B23" s="58" t="s">
        <v>3</v>
      </c>
      <c r="C23" s="154" t="s">
        <v>100</v>
      </c>
      <c r="D23" s="155"/>
      <c r="E23" s="156"/>
    </row>
    <row r="24" spans="1:8" s="57" customFormat="1" ht="13.5" customHeight="1">
      <c r="B24" s="58" t="s">
        <v>7</v>
      </c>
      <c r="C24" s="154" t="s">
        <v>8</v>
      </c>
      <c r="D24" s="155"/>
      <c r="E24" s="156"/>
    </row>
    <row r="25" spans="1:8" s="57" customFormat="1" ht="13.5" customHeight="1">
      <c r="B25" s="59"/>
      <c r="C25" s="60"/>
      <c r="D25" s="60"/>
      <c r="E25" s="60"/>
    </row>
    <row r="26" spans="1:8">
      <c r="A26" s="37"/>
      <c r="B26" s="50"/>
    </row>
    <row r="27" spans="1:8" s="57" customFormat="1" ht="16.5" customHeight="1">
      <c r="B27" s="163" t="s">
        <v>53</v>
      </c>
      <c r="C27" s="164"/>
      <c r="D27" s="164"/>
      <c r="E27" s="165"/>
    </row>
    <row r="28" spans="1:8" s="57" customFormat="1" ht="13.5" customHeight="1">
      <c r="B28" s="140" t="s">
        <v>71</v>
      </c>
      <c r="C28" s="166" t="s">
        <v>6</v>
      </c>
      <c r="D28" s="167"/>
      <c r="E28" s="168"/>
    </row>
    <row r="29" spans="1:8" ht="12.75" customHeight="1">
      <c r="A29" s="37"/>
      <c r="B29" s="160" t="s">
        <v>51</v>
      </c>
      <c r="C29" s="161"/>
      <c r="D29" s="161"/>
      <c r="E29" s="162"/>
      <c r="F29" s="57"/>
      <c r="G29" s="57"/>
    </row>
    <row r="30" spans="1:8" ht="16.5" customHeight="1">
      <c r="A30" s="37"/>
      <c r="B30" s="47" t="s">
        <v>165</v>
      </c>
      <c r="C30" s="150" t="s">
        <v>166</v>
      </c>
      <c r="D30" s="151"/>
      <c r="E30" s="152"/>
      <c r="F30" s="57"/>
      <c r="G30" s="57"/>
    </row>
    <row r="31" spans="1:8" ht="16.5" customHeight="1">
      <c r="A31" s="37"/>
      <c r="B31" s="45" t="s">
        <v>167</v>
      </c>
      <c r="C31" s="150" t="s">
        <v>168</v>
      </c>
      <c r="D31" s="151"/>
      <c r="E31" s="152"/>
      <c r="F31" s="57"/>
      <c r="G31" s="57"/>
    </row>
    <row r="32" spans="1:8" ht="16.5" customHeight="1">
      <c r="A32" s="37"/>
      <c r="B32" s="45" t="s">
        <v>9</v>
      </c>
      <c r="C32" s="150" t="s">
        <v>189</v>
      </c>
      <c r="D32" s="151"/>
      <c r="E32" s="152"/>
      <c r="F32" s="57"/>
      <c r="G32" s="57"/>
    </row>
    <row r="33" spans="1:7" ht="16.5" customHeight="1">
      <c r="A33" s="37"/>
      <c r="B33" s="45" t="s">
        <v>21</v>
      </c>
      <c r="C33" s="150" t="s">
        <v>72</v>
      </c>
      <c r="D33" s="151"/>
      <c r="E33" s="152"/>
      <c r="F33" s="57"/>
      <c r="G33" s="57"/>
    </row>
    <row r="34" spans="1:7" ht="16.5" customHeight="1">
      <c r="A34" s="37"/>
      <c r="B34" s="45" t="s">
        <v>1</v>
      </c>
      <c r="C34" s="150" t="s">
        <v>73</v>
      </c>
      <c r="D34" s="151"/>
      <c r="E34" s="152"/>
    </row>
    <row r="35" spans="1:7" ht="16.5" customHeight="1">
      <c r="A35" s="37"/>
      <c r="B35" s="45" t="s">
        <v>22</v>
      </c>
      <c r="C35" s="150" t="s">
        <v>74</v>
      </c>
      <c r="D35" s="151"/>
      <c r="E35" s="152"/>
    </row>
    <row r="36" spans="1:7" ht="16.5" customHeight="1">
      <c r="A36" s="37"/>
      <c r="B36" s="160" t="s">
        <v>52</v>
      </c>
      <c r="C36" s="161"/>
      <c r="D36" s="161"/>
      <c r="E36" s="162"/>
    </row>
    <row r="37" spans="1:7" ht="16.5" customHeight="1">
      <c r="A37" s="37"/>
      <c r="B37" s="45" t="s">
        <v>32</v>
      </c>
      <c r="C37" s="150" t="s">
        <v>75</v>
      </c>
      <c r="D37" s="151"/>
      <c r="E37" s="152"/>
    </row>
    <row r="38" spans="1:7" ht="16.5" customHeight="1">
      <c r="A38" s="37"/>
      <c r="B38" s="45" t="s">
        <v>38</v>
      </c>
      <c r="C38" s="150" t="s">
        <v>86</v>
      </c>
      <c r="D38" s="151"/>
      <c r="E38" s="152"/>
    </row>
    <row r="39" spans="1:7" ht="17.25" customHeight="1">
      <c r="A39" s="37"/>
      <c r="B39" s="45" t="s">
        <v>101</v>
      </c>
      <c r="C39" s="150" t="s">
        <v>102</v>
      </c>
      <c r="D39" s="151"/>
      <c r="E39" s="152"/>
    </row>
    <row r="40" spans="1:7" ht="16.5" customHeight="1">
      <c r="A40" s="37"/>
      <c r="B40" s="45" t="s">
        <v>144</v>
      </c>
      <c r="C40" s="150" t="s">
        <v>145</v>
      </c>
      <c r="D40" s="151"/>
      <c r="E40" s="152"/>
    </row>
    <row r="41" spans="1:7" ht="16.5" customHeight="1">
      <c r="A41" s="37"/>
      <c r="B41" s="45" t="s">
        <v>0</v>
      </c>
      <c r="C41" s="150" t="s">
        <v>104</v>
      </c>
      <c r="D41" s="151"/>
      <c r="E41" s="152"/>
    </row>
    <row r="42" spans="1:7" ht="16.5" customHeight="1">
      <c r="A42" s="37"/>
      <c r="B42" s="45" t="s">
        <v>4</v>
      </c>
      <c r="C42" s="150" t="s">
        <v>103</v>
      </c>
      <c r="D42" s="151"/>
      <c r="E42" s="152"/>
    </row>
    <row r="43" spans="1:7" ht="16.5" customHeight="1">
      <c r="A43" s="37"/>
      <c r="B43" s="48" t="s">
        <v>57</v>
      </c>
      <c r="C43" s="150" t="s">
        <v>78</v>
      </c>
      <c r="D43" s="151"/>
      <c r="E43" s="152"/>
    </row>
    <row r="44" spans="1:7" ht="16.5" customHeight="1">
      <c r="A44" s="37"/>
      <c r="B44" s="48" t="s">
        <v>58</v>
      </c>
      <c r="C44" s="150" t="s">
        <v>79</v>
      </c>
      <c r="D44" s="151"/>
      <c r="E44" s="152"/>
    </row>
    <row r="45" spans="1:7" ht="16.5" customHeight="1">
      <c r="A45" s="37"/>
      <c r="B45" s="45" t="s">
        <v>14</v>
      </c>
      <c r="C45" s="150" t="s">
        <v>76</v>
      </c>
      <c r="D45" s="151"/>
      <c r="E45" s="152"/>
    </row>
    <row r="46" spans="1:7" ht="16.5" customHeight="1">
      <c r="A46" s="37"/>
      <c r="B46" s="48" t="s">
        <v>59</v>
      </c>
      <c r="C46" s="150" t="s">
        <v>81</v>
      </c>
      <c r="D46" s="151"/>
      <c r="E46" s="152"/>
    </row>
    <row r="47" spans="1:7" ht="16.5" customHeight="1">
      <c r="A47" s="37"/>
      <c r="B47" s="48" t="s">
        <v>60</v>
      </c>
      <c r="C47" s="150" t="s">
        <v>82</v>
      </c>
      <c r="D47" s="151"/>
      <c r="E47" s="152"/>
    </row>
    <row r="48" spans="1:7" ht="16.5" customHeight="1">
      <c r="A48" s="37"/>
      <c r="B48" s="45" t="s">
        <v>15</v>
      </c>
      <c r="C48" s="150" t="s">
        <v>80</v>
      </c>
      <c r="D48" s="151"/>
      <c r="E48" s="152"/>
    </row>
    <row r="49" spans="1:13" ht="16.5" customHeight="1">
      <c r="A49" s="37"/>
      <c r="B49" s="45" t="s">
        <v>146</v>
      </c>
      <c r="C49" s="150" t="s">
        <v>77</v>
      </c>
      <c r="D49" s="151"/>
      <c r="E49" s="152"/>
    </row>
    <row r="50" spans="1:13" ht="16.5" customHeight="1">
      <c r="A50" s="57"/>
      <c r="B50" s="88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>
      <c r="B52" s="163" t="s">
        <v>54</v>
      </c>
      <c r="C52" s="164"/>
      <c r="D52" s="164"/>
      <c r="E52" s="165"/>
    </row>
    <row r="53" spans="1:13" ht="16.5" customHeight="1">
      <c r="A53" s="57"/>
      <c r="B53" s="140" t="s">
        <v>48</v>
      </c>
      <c r="C53" s="166" t="s">
        <v>6</v>
      </c>
      <c r="D53" s="167"/>
      <c r="E53" s="168"/>
      <c r="F53" s="57"/>
      <c r="G53" s="57"/>
      <c r="H53" s="57"/>
      <c r="I53" s="57"/>
      <c r="J53" s="57"/>
      <c r="K53" s="57"/>
      <c r="L53" s="57"/>
      <c r="M53" s="57"/>
    </row>
    <row r="54" spans="1:13" ht="16.5" customHeight="1">
      <c r="A54" s="37"/>
      <c r="B54" s="45" t="s">
        <v>147</v>
      </c>
      <c r="C54" s="150" t="s">
        <v>75</v>
      </c>
      <c r="D54" s="151"/>
      <c r="E54" s="152"/>
    </row>
    <row r="55" spans="1:13" ht="16.5" customHeight="1">
      <c r="A55" s="37"/>
      <c r="B55" s="45" t="s">
        <v>120</v>
      </c>
      <c r="C55" s="150" t="s">
        <v>87</v>
      </c>
      <c r="D55" s="151"/>
      <c r="E55" s="152"/>
    </row>
    <row r="56" spans="1:13" ht="16.5" customHeight="1">
      <c r="A56" s="37"/>
      <c r="B56" s="45" t="s">
        <v>85</v>
      </c>
      <c r="C56" s="150" t="s">
        <v>88</v>
      </c>
      <c r="D56" s="151"/>
      <c r="E56" s="152"/>
    </row>
    <row r="57" spans="1:13" ht="16.5" customHeight="1">
      <c r="A57" s="37"/>
      <c r="B57" s="45" t="s">
        <v>111</v>
      </c>
      <c r="C57" s="150" t="s">
        <v>105</v>
      </c>
      <c r="D57" s="157"/>
      <c r="E57" s="158"/>
    </row>
    <row r="58" spans="1:13" ht="16.5" customHeight="1">
      <c r="A58" s="37"/>
      <c r="B58" s="45" t="s">
        <v>23</v>
      </c>
      <c r="C58" s="150" t="s">
        <v>92</v>
      </c>
      <c r="D58" s="157"/>
      <c r="E58" s="158"/>
    </row>
    <row r="59" spans="1:13" ht="16.5" customHeight="1">
      <c r="A59" s="37"/>
      <c r="B59" s="45" t="s">
        <v>89</v>
      </c>
      <c r="C59" s="150" t="s">
        <v>83</v>
      </c>
      <c r="D59" s="157"/>
      <c r="E59" s="158"/>
    </row>
    <row r="60" spans="1:13" ht="54" customHeight="1">
      <c r="A60" s="37"/>
      <c r="B60" s="45" t="s">
        <v>35</v>
      </c>
      <c r="C60" s="150" t="s">
        <v>106</v>
      </c>
      <c r="D60" s="157"/>
      <c r="E60" s="158"/>
    </row>
    <row r="61" spans="1:13" ht="16.5" customHeight="1">
      <c r="A61" s="37"/>
      <c r="B61" s="45" t="s">
        <v>55</v>
      </c>
      <c r="C61" s="159" t="s">
        <v>91</v>
      </c>
      <c r="D61" s="157"/>
      <c r="E61" s="158"/>
    </row>
    <row r="62" spans="1:13" ht="30" customHeight="1">
      <c r="A62" s="37"/>
      <c r="B62" s="45" t="s">
        <v>27</v>
      </c>
      <c r="C62" s="150" t="s">
        <v>56</v>
      </c>
      <c r="D62" s="157"/>
      <c r="E62" s="158"/>
    </row>
    <row r="63" spans="1:13" ht="16.5" customHeight="1">
      <c r="A63" s="37"/>
      <c r="B63" s="45" t="s">
        <v>28</v>
      </c>
      <c r="C63" s="159" t="s">
        <v>61</v>
      </c>
      <c r="D63" s="157"/>
      <c r="E63" s="158"/>
    </row>
    <row r="64" spans="1:13" ht="16.5" customHeight="1">
      <c r="A64" s="37"/>
      <c r="B64" s="45" t="s">
        <v>29</v>
      </c>
      <c r="C64" s="159" t="s">
        <v>84</v>
      </c>
      <c r="D64" s="157"/>
      <c r="E64" s="158"/>
    </row>
    <row r="65" spans="1:8" ht="16.5" customHeight="1">
      <c r="A65" s="37"/>
      <c r="B65" s="45" t="s">
        <v>98</v>
      </c>
      <c r="C65" s="150" t="s">
        <v>77</v>
      </c>
      <c r="D65" s="151"/>
      <c r="E65" s="152"/>
    </row>
    <row r="66" spans="1:8" ht="16.5" customHeight="1">
      <c r="A66" s="37"/>
      <c r="B66" s="46"/>
      <c r="C66" s="54"/>
      <c r="D66" s="55"/>
      <c r="E66" s="55"/>
    </row>
    <row r="67" spans="1:8" ht="16.5" customHeight="1">
      <c r="A67" s="37"/>
      <c r="B67" s="153"/>
      <c r="C67" s="153"/>
      <c r="D67" s="153"/>
      <c r="E67" s="153"/>
      <c r="F67" s="56"/>
      <c r="G67" s="56"/>
      <c r="H67" s="56"/>
    </row>
    <row r="68" spans="1:8" ht="16.5" customHeight="1">
      <c r="A68" s="37"/>
      <c r="B68" s="149"/>
      <c r="C68" s="149"/>
      <c r="D68" s="149"/>
      <c r="E68" s="149"/>
      <c r="F68" s="56"/>
      <c r="G68" s="56"/>
      <c r="H68" s="56"/>
    </row>
    <row r="69" spans="1:8" ht="16.5" customHeight="1">
      <c r="A69" s="37"/>
      <c r="B69" s="149"/>
      <c r="C69" s="149"/>
      <c r="D69" s="149"/>
      <c r="E69" s="149"/>
      <c r="F69" s="56"/>
      <c r="G69" s="56"/>
      <c r="H69" s="56"/>
    </row>
    <row r="70" spans="1:8" ht="16.5" customHeight="1">
      <c r="A70" s="37"/>
      <c r="B70" s="149"/>
      <c r="C70" s="149"/>
      <c r="D70" s="149"/>
      <c r="E70" s="149"/>
      <c r="F70" s="56"/>
      <c r="G70" s="56"/>
      <c r="H70" s="56"/>
    </row>
    <row r="71" spans="1:8" ht="16.5" customHeight="1">
      <c r="A71" s="37"/>
      <c r="B71" s="149"/>
      <c r="C71" s="149"/>
      <c r="D71" s="149"/>
      <c r="E71" s="149"/>
      <c r="F71" s="56"/>
      <c r="G71" s="56"/>
      <c r="H71" s="56"/>
    </row>
    <row r="72" spans="1:8" ht="16.5" customHeight="1">
      <c r="A72" s="37"/>
      <c r="B72" s="149"/>
      <c r="C72" s="149"/>
      <c r="D72" s="149"/>
      <c r="E72" s="149"/>
      <c r="F72" s="56"/>
      <c r="G72" s="56"/>
      <c r="H72" s="56"/>
    </row>
    <row r="73" spans="1:8" ht="16.5" customHeight="1">
      <c r="A73" s="42"/>
      <c r="B73" s="149"/>
      <c r="C73" s="149"/>
      <c r="D73" s="149"/>
      <c r="E73" s="149"/>
      <c r="F73" s="56"/>
      <c r="G73" s="56"/>
      <c r="H73" s="56"/>
    </row>
    <row r="74" spans="1:8" ht="16.5" customHeight="1">
      <c r="A74" s="37"/>
      <c r="B74" s="149"/>
      <c r="C74" s="149"/>
      <c r="D74" s="149"/>
      <c r="E74" s="149"/>
      <c r="F74" s="56"/>
      <c r="G74" s="56"/>
      <c r="H74" s="56"/>
    </row>
    <row r="75" spans="1:8" ht="16.5" customHeight="1">
      <c r="A75" s="37"/>
      <c r="B75" s="149"/>
      <c r="C75" s="149"/>
      <c r="D75" s="149"/>
      <c r="E75" s="149"/>
      <c r="F75" s="56"/>
      <c r="G75" s="56"/>
      <c r="H75" s="56"/>
    </row>
    <row r="76" spans="1:8" ht="16.5" customHeight="1">
      <c r="A76" s="37"/>
      <c r="B76" s="149"/>
      <c r="C76" s="149"/>
      <c r="D76" s="149"/>
      <c r="E76" s="149"/>
      <c r="F76" s="56"/>
      <c r="G76" s="56"/>
      <c r="H76" s="56"/>
    </row>
    <row r="77" spans="1:8" ht="16.5" customHeight="1">
      <c r="A77" s="37"/>
      <c r="B77" s="149"/>
      <c r="C77" s="149"/>
      <c r="D77" s="149"/>
      <c r="E77" s="149"/>
      <c r="F77" s="56"/>
      <c r="G77" s="56"/>
      <c r="H77" s="56"/>
    </row>
    <row r="78" spans="1:8" ht="16.5" customHeight="1">
      <c r="A78" s="37"/>
      <c r="B78" s="149"/>
      <c r="C78" s="149"/>
      <c r="D78" s="149"/>
      <c r="E78" s="149"/>
      <c r="F78" s="56"/>
      <c r="G78" s="56"/>
      <c r="H78" s="56"/>
    </row>
    <row r="79" spans="1:8" ht="16.5" customHeight="1">
      <c r="A79" s="42"/>
      <c r="B79" s="149"/>
      <c r="C79" s="149"/>
      <c r="D79" s="149"/>
      <c r="E79" s="149"/>
      <c r="F79" s="56"/>
      <c r="G79" s="56"/>
      <c r="H79" s="56"/>
    </row>
    <row r="80" spans="1:8" ht="16.5" customHeight="1">
      <c r="A80" s="42"/>
      <c r="B80" s="149"/>
      <c r="C80" s="149"/>
      <c r="D80" s="149"/>
      <c r="E80" s="149"/>
      <c r="F80" s="56"/>
      <c r="G80" s="56"/>
      <c r="H80" s="56"/>
    </row>
    <row r="81" spans="1:8" ht="16.5" customHeight="1">
      <c r="A81" s="42"/>
      <c r="B81" s="149"/>
      <c r="C81" s="149"/>
      <c r="D81" s="149"/>
      <c r="E81" s="149"/>
      <c r="F81" s="56"/>
      <c r="G81" s="56"/>
      <c r="H81" s="56"/>
    </row>
    <row r="82" spans="1:8" ht="16.5" customHeight="1">
      <c r="A82" s="42"/>
      <c r="B82" s="149"/>
      <c r="C82" s="149"/>
      <c r="D82" s="149"/>
      <c r="E82" s="149"/>
      <c r="F82" s="56"/>
      <c r="G82" s="56"/>
      <c r="H82" s="56"/>
    </row>
    <row r="83" spans="1:8" ht="16.5" customHeight="1">
      <c r="A83" s="42"/>
      <c r="B83" s="149"/>
      <c r="C83" s="149"/>
      <c r="D83" s="149"/>
      <c r="E83" s="149"/>
      <c r="F83" s="56"/>
      <c r="G83" s="56"/>
      <c r="H83" s="56"/>
    </row>
    <row r="84" spans="1:8" ht="16.5" customHeight="1">
      <c r="A84" s="42"/>
      <c r="B84" s="149"/>
      <c r="C84" s="149"/>
      <c r="D84" s="149"/>
      <c r="E84" s="149"/>
      <c r="F84" s="56"/>
      <c r="G84" s="56"/>
      <c r="H84" s="56"/>
    </row>
    <row r="85" spans="1:8" ht="16.5" customHeight="1">
      <c r="A85" s="42"/>
      <c r="B85" s="149"/>
      <c r="C85" s="149"/>
      <c r="D85" s="149"/>
      <c r="E85" s="149"/>
      <c r="F85" s="56"/>
      <c r="G85" s="56"/>
      <c r="H85" s="56"/>
    </row>
    <row r="86" spans="1:8" ht="16.5" customHeight="1">
      <c r="A86" s="42"/>
      <c r="B86" s="149"/>
      <c r="C86" s="149"/>
      <c r="D86" s="149"/>
      <c r="E86" s="149"/>
      <c r="F86" s="56"/>
      <c r="G86" s="56"/>
      <c r="H86" s="56"/>
    </row>
    <row r="87" spans="1:8" ht="16.5" customHeight="1">
      <c r="A87" s="42"/>
      <c r="F87" s="56"/>
      <c r="G87" s="56"/>
      <c r="H87" s="56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34"/>
  <sheetViews>
    <sheetView showGridLines="0" tabSelected="1" zoomScale="85" zoomScaleNormal="85" workbookViewId="0">
      <selection activeCell="N34" sqref="N3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3" t="s">
        <v>42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2:25" ht="11.25" customHeight="1">
      <c r="B4" s="4"/>
    </row>
    <row r="5" spans="2:25" ht="15" customHeight="1"/>
    <row r="6" spans="2:25" s="5" customFormat="1" ht="15" customHeight="1">
      <c r="B6" s="185" t="s">
        <v>165</v>
      </c>
      <c r="C6" s="186"/>
      <c r="D6" s="180" t="s">
        <v>166</v>
      </c>
      <c r="E6" s="181"/>
      <c r="F6" s="182"/>
      <c r="G6" s="184"/>
      <c r="H6" s="184"/>
      <c r="Y6" s="3"/>
    </row>
    <row r="7" spans="2:25" s="5" customFormat="1" ht="15" customHeight="1">
      <c r="B7" s="185" t="s">
        <v>167</v>
      </c>
      <c r="C7" s="186"/>
      <c r="D7" s="180" t="s">
        <v>168</v>
      </c>
      <c r="E7" s="181"/>
      <c r="F7" s="182"/>
      <c r="Y7" s="3"/>
    </row>
    <row r="8" spans="2:25" s="5" customFormat="1" ht="15" customHeight="1">
      <c r="B8" s="185" t="s">
        <v>9</v>
      </c>
      <c r="C8" s="186"/>
      <c r="D8" s="180" t="s">
        <v>169</v>
      </c>
      <c r="E8" s="181"/>
      <c r="F8" s="182"/>
      <c r="Y8" s="3"/>
    </row>
    <row r="9" spans="2:25" s="5" customFormat="1" ht="16.5" customHeight="1">
      <c r="B9" s="185" t="s">
        <v>21</v>
      </c>
      <c r="C9" s="186"/>
      <c r="D9" s="106">
        <v>42996</v>
      </c>
      <c r="E9" s="107" t="s">
        <v>22</v>
      </c>
      <c r="F9" s="141">
        <v>43024</v>
      </c>
      <c r="Y9" s="3"/>
    </row>
    <row r="10" spans="2:25" s="5" customFormat="1" ht="15" customHeight="1">
      <c r="B10" s="185" t="s">
        <v>1</v>
      </c>
      <c r="C10" s="186"/>
      <c r="D10" s="180" t="s">
        <v>210</v>
      </c>
      <c r="E10" s="181"/>
      <c r="F10" s="182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120</v>
      </c>
      <c r="D12" s="11" t="s">
        <v>101</v>
      </c>
      <c r="E12" s="143" t="s">
        <v>162</v>
      </c>
      <c r="F12" s="11" t="s">
        <v>159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146</v>
      </c>
    </row>
    <row r="13" spans="2:25" ht="24">
      <c r="B13" s="36">
        <v>1</v>
      </c>
      <c r="C13" s="100" t="s">
        <v>158</v>
      </c>
      <c r="D13" s="100" t="s">
        <v>204</v>
      </c>
      <c r="E13" s="144" t="s">
        <v>170</v>
      </c>
      <c r="F13" s="142" t="s">
        <v>190</v>
      </c>
      <c r="G13" s="101" t="s">
        <v>166</v>
      </c>
      <c r="H13" s="102">
        <v>42987</v>
      </c>
      <c r="I13" s="102">
        <v>42987</v>
      </c>
      <c r="J13" s="127">
        <v>1</v>
      </c>
      <c r="K13" s="102">
        <v>42987</v>
      </c>
      <c r="L13" s="102">
        <v>42987</v>
      </c>
      <c r="M13" s="103">
        <v>1</v>
      </c>
      <c r="N13" s="103" t="s">
        <v>194</v>
      </c>
    </row>
    <row r="14" spans="2:25" ht="24">
      <c r="B14" s="36">
        <v>2</v>
      </c>
      <c r="C14" s="100" t="s">
        <v>158</v>
      </c>
      <c r="D14" s="100" t="s">
        <v>204</v>
      </c>
      <c r="E14" s="144" t="s">
        <v>171</v>
      </c>
      <c r="F14" s="142" t="s">
        <v>191</v>
      </c>
      <c r="G14" s="101" t="s">
        <v>166</v>
      </c>
      <c r="H14" s="102">
        <v>42987</v>
      </c>
      <c r="I14" s="102">
        <v>42987</v>
      </c>
      <c r="J14" s="127">
        <v>2</v>
      </c>
      <c r="K14" s="102">
        <v>42987</v>
      </c>
      <c r="L14" s="102">
        <v>42987</v>
      </c>
      <c r="M14" s="103">
        <v>2</v>
      </c>
      <c r="N14" s="103" t="s">
        <v>195</v>
      </c>
    </row>
    <row r="15" spans="2:25" ht="24">
      <c r="B15" s="36">
        <v>3</v>
      </c>
      <c r="C15" s="100" t="s">
        <v>158</v>
      </c>
      <c r="D15" s="100" t="s">
        <v>204</v>
      </c>
      <c r="E15" s="144" t="s">
        <v>172</v>
      </c>
      <c r="F15" s="145" t="s">
        <v>191</v>
      </c>
      <c r="G15" s="101" t="s">
        <v>168</v>
      </c>
      <c r="H15" s="102">
        <v>42994</v>
      </c>
      <c r="I15" s="102">
        <v>42994</v>
      </c>
      <c r="J15" s="127">
        <v>1</v>
      </c>
      <c r="K15" s="102">
        <v>42994</v>
      </c>
      <c r="L15" s="102">
        <v>42994</v>
      </c>
      <c r="M15" s="103">
        <v>1.3</v>
      </c>
      <c r="N15" s="103" t="s">
        <v>196</v>
      </c>
    </row>
    <row r="16" spans="2:25" ht="24">
      <c r="B16" s="36">
        <v>4</v>
      </c>
      <c r="C16" s="100" t="s">
        <v>158</v>
      </c>
      <c r="D16" s="100" t="s">
        <v>206</v>
      </c>
      <c r="E16" s="144" t="s">
        <v>173</v>
      </c>
      <c r="F16" s="145" t="s">
        <v>168</v>
      </c>
      <c r="G16" s="101" t="s">
        <v>166</v>
      </c>
      <c r="H16" s="102">
        <v>42994</v>
      </c>
      <c r="I16" s="102">
        <v>42994</v>
      </c>
      <c r="J16" s="127">
        <v>1</v>
      </c>
      <c r="K16" s="102">
        <v>42994</v>
      </c>
      <c r="L16" s="102">
        <v>42994</v>
      </c>
      <c r="M16" s="103">
        <v>1</v>
      </c>
      <c r="N16" s="103" t="s">
        <v>196</v>
      </c>
    </row>
    <row r="17" spans="1:14" ht="36">
      <c r="B17" s="36">
        <v>5</v>
      </c>
      <c r="C17" s="100" t="s">
        <v>158</v>
      </c>
      <c r="D17" s="100" t="s">
        <v>204</v>
      </c>
      <c r="E17" s="144" t="s">
        <v>174</v>
      </c>
      <c r="F17" s="145" t="s">
        <v>166</v>
      </c>
      <c r="G17" s="145" t="s">
        <v>191</v>
      </c>
      <c r="H17" s="102">
        <v>42996</v>
      </c>
      <c r="I17" s="102">
        <v>42996</v>
      </c>
      <c r="J17" s="127">
        <v>2</v>
      </c>
      <c r="K17" s="102">
        <v>42996</v>
      </c>
      <c r="L17" s="102">
        <v>42996</v>
      </c>
      <c r="M17" s="103">
        <v>1.3</v>
      </c>
      <c r="N17" s="103" t="s">
        <v>197</v>
      </c>
    </row>
    <row r="18" spans="1:14" ht="24">
      <c r="B18" s="36">
        <v>6</v>
      </c>
      <c r="C18" s="100" t="s">
        <v>158</v>
      </c>
      <c r="D18" s="100" t="s">
        <v>204</v>
      </c>
      <c r="E18" s="144" t="s">
        <v>205</v>
      </c>
      <c r="F18" s="145" t="s">
        <v>166</v>
      </c>
      <c r="G18" s="142" t="s">
        <v>191</v>
      </c>
      <c r="H18" s="102">
        <v>42994</v>
      </c>
      <c r="I18" s="102">
        <v>42994</v>
      </c>
      <c r="J18" s="127">
        <v>1</v>
      </c>
      <c r="K18" s="102">
        <v>42994</v>
      </c>
      <c r="L18" s="102">
        <v>42994</v>
      </c>
      <c r="M18" s="103">
        <v>1</v>
      </c>
      <c r="N18" s="103" t="s">
        <v>196</v>
      </c>
    </row>
    <row r="19" spans="1:14" ht="24">
      <c r="B19" s="36">
        <v>7</v>
      </c>
      <c r="C19" s="100" t="s">
        <v>158</v>
      </c>
      <c r="D19" s="100" t="s">
        <v>204</v>
      </c>
      <c r="E19" s="144" t="s">
        <v>175</v>
      </c>
      <c r="F19" s="145" t="s">
        <v>168</v>
      </c>
      <c r="G19" s="145" t="s">
        <v>190</v>
      </c>
      <c r="H19" s="102">
        <v>42993</v>
      </c>
      <c r="I19" s="102">
        <v>42993</v>
      </c>
      <c r="J19" s="127">
        <v>1</v>
      </c>
      <c r="K19" s="102">
        <v>42993</v>
      </c>
      <c r="L19" s="102">
        <v>42993</v>
      </c>
      <c r="M19" s="103">
        <v>2</v>
      </c>
      <c r="N19" s="103" t="s">
        <v>198</v>
      </c>
    </row>
    <row r="20" spans="1:14" ht="36">
      <c r="B20" s="36">
        <v>8</v>
      </c>
      <c r="C20" s="100" t="s">
        <v>158</v>
      </c>
      <c r="D20" s="100" t="s">
        <v>204</v>
      </c>
      <c r="E20" s="144" t="s">
        <v>176</v>
      </c>
      <c r="F20" s="145" t="s">
        <v>191</v>
      </c>
      <c r="G20" s="142" t="s">
        <v>168</v>
      </c>
      <c r="H20" s="102">
        <v>42993</v>
      </c>
      <c r="I20" s="102">
        <v>42993</v>
      </c>
      <c r="J20" s="127">
        <v>2</v>
      </c>
      <c r="K20" s="102">
        <v>42993</v>
      </c>
      <c r="L20" s="102">
        <v>42993</v>
      </c>
      <c r="M20" s="103">
        <v>2.2999999999999998</v>
      </c>
      <c r="N20" s="103" t="s">
        <v>199</v>
      </c>
    </row>
    <row r="21" spans="1:14" ht="24">
      <c r="B21" s="36">
        <v>9</v>
      </c>
      <c r="C21" s="100" t="s">
        <v>158</v>
      </c>
      <c r="D21" s="100" t="s">
        <v>207</v>
      </c>
      <c r="E21" s="144" t="s">
        <v>177</v>
      </c>
      <c r="F21" s="101" t="s">
        <v>169</v>
      </c>
      <c r="G21" s="145" t="s">
        <v>166</v>
      </c>
      <c r="H21" s="102">
        <v>43004</v>
      </c>
      <c r="I21" s="102">
        <v>43004</v>
      </c>
      <c r="J21" s="127">
        <v>1</v>
      </c>
      <c r="K21" s="102">
        <v>43004</v>
      </c>
      <c r="L21" s="102">
        <v>43004</v>
      </c>
      <c r="M21" s="103">
        <v>1</v>
      </c>
      <c r="N21" s="103" t="s">
        <v>196</v>
      </c>
    </row>
    <row r="22" spans="1:14" ht="25.5">
      <c r="B22" s="36">
        <v>10</v>
      </c>
      <c r="C22" s="100" t="s">
        <v>158</v>
      </c>
      <c r="D22" s="100" t="s">
        <v>207</v>
      </c>
      <c r="E22" s="144" t="s">
        <v>178</v>
      </c>
      <c r="F22" s="142" t="s">
        <v>191</v>
      </c>
      <c r="G22" s="145" t="s">
        <v>166</v>
      </c>
      <c r="H22" s="102">
        <v>43005</v>
      </c>
      <c r="I22" s="102">
        <v>43005</v>
      </c>
      <c r="J22" s="127">
        <v>2</v>
      </c>
      <c r="K22" s="102">
        <v>43005</v>
      </c>
      <c r="L22" s="102">
        <v>43005</v>
      </c>
      <c r="M22" s="103">
        <v>1</v>
      </c>
      <c r="N22" s="103" t="s">
        <v>196</v>
      </c>
    </row>
    <row r="23" spans="1:14" ht="24">
      <c r="B23" s="36">
        <v>11</v>
      </c>
      <c r="C23" s="100" t="s">
        <v>158</v>
      </c>
      <c r="D23" s="100" t="s">
        <v>207</v>
      </c>
      <c r="E23" s="144" t="s">
        <v>179</v>
      </c>
      <c r="F23" s="145" t="s">
        <v>168</v>
      </c>
      <c r="G23" s="145" t="s">
        <v>169</v>
      </c>
      <c r="H23" s="102">
        <v>43004</v>
      </c>
      <c r="I23" s="102">
        <v>43004</v>
      </c>
      <c r="J23" s="127">
        <v>1</v>
      </c>
      <c r="K23" s="102"/>
      <c r="L23" s="102"/>
      <c r="M23" s="103"/>
      <c r="N23" s="103"/>
    </row>
    <row r="24" spans="1:14" ht="25.5">
      <c r="B24" s="36">
        <v>12</v>
      </c>
      <c r="C24" s="100" t="s">
        <v>158</v>
      </c>
      <c r="D24" s="100" t="s">
        <v>207</v>
      </c>
      <c r="E24" s="144" t="s">
        <v>180</v>
      </c>
      <c r="F24" s="142" t="s">
        <v>191</v>
      </c>
      <c r="G24" s="145" t="s">
        <v>169</v>
      </c>
      <c r="H24" s="102">
        <v>43007</v>
      </c>
      <c r="I24" s="102">
        <v>43007</v>
      </c>
      <c r="J24" s="127">
        <v>1.3</v>
      </c>
      <c r="K24" s="102"/>
      <c r="L24" s="102"/>
      <c r="M24" s="103"/>
      <c r="N24" s="103"/>
    </row>
    <row r="25" spans="1:14" ht="25.5">
      <c r="B25" s="36">
        <v>13</v>
      </c>
      <c r="C25" s="100" t="s">
        <v>158</v>
      </c>
      <c r="D25" s="100" t="s">
        <v>207</v>
      </c>
      <c r="E25" s="144" t="s">
        <v>181</v>
      </c>
      <c r="F25" s="142" t="s">
        <v>191</v>
      </c>
      <c r="G25" s="145" t="s">
        <v>169</v>
      </c>
      <c r="H25" s="102">
        <v>43006</v>
      </c>
      <c r="I25" s="102">
        <v>43006</v>
      </c>
      <c r="J25" s="127">
        <v>1</v>
      </c>
      <c r="K25" s="102">
        <v>43006</v>
      </c>
      <c r="L25" s="102">
        <v>43006</v>
      </c>
      <c r="M25" s="103">
        <v>1.3</v>
      </c>
      <c r="N25" s="103" t="s">
        <v>200</v>
      </c>
    </row>
    <row r="26" spans="1:14" ht="25.5">
      <c r="A26" s="10"/>
      <c r="B26" s="36">
        <v>14</v>
      </c>
      <c r="C26" s="100" t="s">
        <v>158</v>
      </c>
      <c r="D26" s="100" t="s">
        <v>208</v>
      </c>
      <c r="E26" s="144" t="s">
        <v>182</v>
      </c>
      <c r="F26" s="101" t="s">
        <v>168</v>
      </c>
      <c r="G26" s="145" t="s">
        <v>191</v>
      </c>
      <c r="H26" s="102">
        <v>43019</v>
      </c>
      <c r="I26" s="102">
        <v>43019</v>
      </c>
      <c r="J26" s="127">
        <v>1</v>
      </c>
      <c r="K26" s="102"/>
      <c r="L26" s="102"/>
      <c r="M26" s="103"/>
      <c r="N26" s="103"/>
    </row>
    <row r="27" spans="1:14" ht="25.5">
      <c r="B27" s="36">
        <v>15</v>
      </c>
      <c r="C27" s="100" t="s">
        <v>158</v>
      </c>
      <c r="D27" s="100" t="s">
        <v>208</v>
      </c>
      <c r="E27" s="144" t="s">
        <v>183</v>
      </c>
      <c r="F27" s="101" t="s">
        <v>169</v>
      </c>
      <c r="G27" s="101" t="s">
        <v>168</v>
      </c>
      <c r="H27" s="102">
        <v>43019</v>
      </c>
      <c r="I27" s="102">
        <v>43019</v>
      </c>
      <c r="J27" s="127">
        <v>2</v>
      </c>
      <c r="K27" s="102">
        <v>43019</v>
      </c>
      <c r="L27" s="102">
        <v>43019</v>
      </c>
      <c r="M27" s="103">
        <v>2</v>
      </c>
      <c r="N27" s="103" t="s">
        <v>196</v>
      </c>
    </row>
    <row r="28" spans="1:14" ht="24">
      <c r="B28" s="36">
        <v>16</v>
      </c>
      <c r="C28" s="100" t="s">
        <v>158</v>
      </c>
      <c r="D28" s="100" t="s">
        <v>208</v>
      </c>
      <c r="E28" s="144" t="s">
        <v>184</v>
      </c>
      <c r="F28" s="101" t="s">
        <v>169</v>
      </c>
      <c r="G28" s="145" t="s">
        <v>166</v>
      </c>
      <c r="H28" s="102">
        <v>43025</v>
      </c>
      <c r="I28" s="102">
        <v>43025</v>
      </c>
      <c r="J28" s="127">
        <v>1</v>
      </c>
      <c r="K28" s="102"/>
      <c r="L28" s="102"/>
      <c r="M28" s="103"/>
      <c r="N28" s="103"/>
    </row>
    <row r="29" spans="1:14" ht="25.5">
      <c r="B29" s="36">
        <v>17</v>
      </c>
      <c r="C29" s="100" t="s">
        <v>158</v>
      </c>
      <c r="D29" s="100" t="s">
        <v>209</v>
      </c>
      <c r="E29" s="144" t="s">
        <v>193</v>
      </c>
      <c r="F29" s="142" t="s">
        <v>191</v>
      </c>
      <c r="G29" s="101" t="s">
        <v>169</v>
      </c>
      <c r="H29" s="102">
        <v>43025</v>
      </c>
      <c r="I29" s="102">
        <v>43025</v>
      </c>
      <c r="J29" s="127">
        <v>1.3</v>
      </c>
      <c r="K29" s="102"/>
      <c r="L29" s="102"/>
      <c r="M29" s="103"/>
      <c r="N29" s="103"/>
    </row>
    <row r="30" spans="1:14" ht="25.5">
      <c r="B30" s="36">
        <v>18</v>
      </c>
      <c r="C30" s="100" t="s">
        <v>158</v>
      </c>
      <c r="D30" s="100" t="s">
        <v>209</v>
      </c>
      <c r="E30" s="144" t="s">
        <v>185</v>
      </c>
      <c r="F30" s="101" t="s">
        <v>168</v>
      </c>
      <c r="G30" s="145" t="s">
        <v>166</v>
      </c>
      <c r="H30" s="102">
        <v>43021</v>
      </c>
      <c r="I30" s="102">
        <v>43021</v>
      </c>
      <c r="J30" s="127">
        <v>1</v>
      </c>
      <c r="K30" s="102">
        <v>43021</v>
      </c>
      <c r="L30" s="102">
        <v>43021</v>
      </c>
      <c r="M30" s="103">
        <v>1</v>
      </c>
      <c r="N30" s="103" t="s">
        <v>196</v>
      </c>
    </row>
    <row r="31" spans="1:14" ht="25.5">
      <c r="B31" s="36">
        <v>19</v>
      </c>
      <c r="C31" s="100" t="s">
        <v>158</v>
      </c>
      <c r="D31" s="100" t="s">
        <v>209</v>
      </c>
      <c r="E31" s="144" t="s">
        <v>186</v>
      </c>
      <c r="F31" s="145" t="s">
        <v>169</v>
      </c>
      <c r="G31" s="145" t="s">
        <v>166</v>
      </c>
      <c r="H31" s="102">
        <v>43021</v>
      </c>
      <c r="I31" s="102">
        <v>43021</v>
      </c>
      <c r="J31" s="127">
        <v>2</v>
      </c>
      <c r="K31" s="102">
        <v>43021</v>
      </c>
      <c r="L31" s="102">
        <v>43021</v>
      </c>
      <c r="M31" s="103">
        <v>2.2999999999999998</v>
      </c>
      <c r="N31" s="103" t="s">
        <v>196</v>
      </c>
    </row>
    <row r="32" spans="1:14" ht="24">
      <c r="B32" s="36">
        <v>20</v>
      </c>
      <c r="C32" s="100" t="s">
        <v>158</v>
      </c>
      <c r="D32" s="100" t="s">
        <v>209</v>
      </c>
      <c r="E32" s="144" t="s">
        <v>187</v>
      </c>
      <c r="F32" s="145" t="s">
        <v>191</v>
      </c>
      <c r="G32" s="145" t="s">
        <v>166</v>
      </c>
      <c r="H32" s="102">
        <v>43022</v>
      </c>
      <c r="I32" s="102">
        <v>43023</v>
      </c>
      <c r="J32" s="127">
        <v>10</v>
      </c>
      <c r="K32" s="102">
        <v>43022</v>
      </c>
      <c r="L32" s="102">
        <v>43023</v>
      </c>
      <c r="M32" s="103">
        <v>11</v>
      </c>
      <c r="N32" s="103" t="s">
        <v>196</v>
      </c>
    </row>
    <row r="33" spans="2:13" ht="12.75" customHeight="1">
      <c r="B33" s="8"/>
      <c r="J33" s="104">
        <f>SUM(J13:J32)</f>
        <v>35.6</v>
      </c>
      <c r="L33" s="105" t="s">
        <v>16</v>
      </c>
      <c r="M33" s="104">
        <f>SUM(M13:M32)</f>
        <v>31.5</v>
      </c>
    </row>
    <row r="34" spans="2:13">
      <c r="B34" s="8"/>
      <c r="D34" s="9"/>
      <c r="E34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2">
    <dataValidation type="list" allowBlank="1" showInputMessage="1" showErrorMessage="1" sqref="C13:C32">
      <formula1>TipoProy</formula1>
    </dataValidation>
    <dataValidation type="list" allowBlank="1" showInputMessage="1" showErrorMessage="1" sqref="D13:D32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25"/>
  <sheetViews>
    <sheetView showGridLines="0" zoomScale="87" zoomScaleNormal="87" workbookViewId="0">
      <pane xSplit="5" ySplit="4" topLeftCell="F7" activePane="bottomRight" state="frozen"/>
      <selection pane="topRight" activeCell="F1" sqref="F1"/>
      <selection pane="bottomLeft" activeCell="A5" sqref="A5"/>
      <selection pane="bottomRight" activeCell="D16" sqref="D16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7" t="s">
        <v>30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9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89" t="s">
        <v>120</v>
      </c>
      <c r="D4" s="89" t="s">
        <v>161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160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8">
        <v>1</v>
      </c>
      <c r="B5" s="109">
        <v>1</v>
      </c>
      <c r="C5" s="110" t="str">
        <f>VLOOKUP(B5,Planificación!$B$13:$E$79,2,FALSE)</f>
        <v>Desarrollo de Sistemas</v>
      </c>
      <c r="D5" s="111" t="str">
        <f>VLOOKUP(B5,Planificación!$B$13:$E$79,4,FALSE)</f>
        <v>Plan de Proyecto</v>
      </c>
      <c r="E5" s="110" t="str">
        <f>VLOOKUP(B5,Planificación!$B$13:$G$79,5,FALSE)</f>
        <v>David trujillo</v>
      </c>
      <c r="F5" s="110" t="str">
        <f>VLOOKUP(B5,Planificación!$B$13:$G$79,6,FALSE)</f>
        <v>Keyla Cusi</v>
      </c>
      <c r="G5" s="113" t="s">
        <v>211</v>
      </c>
      <c r="H5" s="112" t="s">
        <v>149</v>
      </c>
      <c r="I5" s="112" t="s">
        <v>94</v>
      </c>
      <c r="J5" s="112" t="str">
        <f>E5</f>
        <v>David trujillo</v>
      </c>
      <c r="K5" s="114"/>
      <c r="L5" s="115">
        <f>Planificación!L13</f>
        <v>42987</v>
      </c>
      <c r="M5" s="115">
        <f>L5</f>
        <v>42987</v>
      </c>
      <c r="N5" s="116">
        <v>1</v>
      </c>
      <c r="O5" s="131"/>
    </row>
    <row r="6" spans="1:15" ht="24">
      <c r="A6" s="108">
        <v>2</v>
      </c>
      <c r="B6" s="109">
        <v>2</v>
      </c>
      <c r="C6" s="110" t="str">
        <f>VLOOKUP(B6,Planificación!$B$13:$E$79,2,FALSE)</f>
        <v>Desarrollo de Sistemas</v>
      </c>
      <c r="D6" s="111" t="str">
        <f>VLOOKUP(B6,Planificación!$B$13:$E$79,4,FALSE)</f>
        <v>Cronograma de Proyecto</v>
      </c>
      <c r="E6" s="110" t="str">
        <f>VLOOKUP(B6,Planificación!$B$13:$F$79,5,FALSE)</f>
        <v>Samuel Condori</v>
      </c>
      <c r="F6" s="110" t="str">
        <f>VLOOKUP(B6,Planificación!$B$13:$G$79,6,FALSE)</f>
        <v>Keyla Cusi</v>
      </c>
      <c r="G6" s="113" t="s">
        <v>212</v>
      </c>
      <c r="H6" s="112" t="s">
        <v>149</v>
      </c>
      <c r="I6" s="112" t="s">
        <v>94</v>
      </c>
      <c r="J6" s="112" t="str">
        <f t="shared" ref="J6:J24" si="0">E6</f>
        <v>Samuel Condori</v>
      </c>
      <c r="K6" s="114"/>
      <c r="L6" s="115">
        <f>Planificación!L14</f>
        <v>42987</v>
      </c>
      <c r="M6" s="115">
        <f t="shared" ref="M6:M24" si="1">L6</f>
        <v>42987</v>
      </c>
      <c r="N6" s="116">
        <f>IF(M6&gt;0,1,0)</f>
        <v>1</v>
      </c>
      <c r="O6" s="131"/>
    </row>
    <row r="7" spans="1:15" ht="24">
      <c r="A7" s="108">
        <v>3</v>
      </c>
      <c r="B7" s="109">
        <v>3</v>
      </c>
      <c r="C7" s="110" t="str">
        <f>VLOOKUP(B7,Planificación!$B$13:$E$79,2,FALSE)</f>
        <v>Desarrollo de Sistemas</v>
      </c>
      <c r="D7" s="111" t="str">
        <f>VLOOKUP(B7,Planificación!$B$13:$E$79,4,FALSE)</f>
        <v>Proceso Gestión de Proyectos</v>
      </c>
      <c r="E7" s="110" t="str">
        <f>VLOOKUP(B7,Planificación!$B$13:$F$79,5,FALSE)</f>
        <v>Samuel Condori</v>
      </c>
      <c r="F7" s="110" t="str">
        <f>VLOOKUP(B7,Planificación!$B$13:$G$79,6,FALSE)</f>
        <v xml:space="preserve">Freddy Choquecota </v>
      </c>
      <c r="G7" s="113" t="s">
        <v>213</v>
      </c>
      <c r="H7" s="112" t="s">
        <v>149</v>
      </c>
      <c r="I7" s="112" t="s">
        <v>94</v>
      </c>
      <c r="J7" s="112" t="str">
        <f t="shared" si="0"/>
        <v>Samuel Condori</v>
      </c>
      <c r="K7" s="114"/>
      <c r="L7" s="115">
        <f>Planificación!L15</f>
        <v>42994</v>
      </c>
      <c r="M7" s="115">
        <f t="shared" si="1"/>
        <v>42994</v>
      </c>
      <c r="N7" s="116">
        <f>IF(M7&gt;0,1,0)</f>
        <v>1</v>
      </c>
      <c r="O7" s="131"/>
    </row>
    <row r="8" spans="1:15" ht="24">
      <c r="A8" s="108">
        <v>4</v>
      </c>
      <c r="B8" s="109">
        <v>4</v>
      </c>
      <c r="C8" s="110" t="str">
        <f>VLOOKUP(B8,Planificación!$B$13:$E$79,2,FALSE)</f>
        <v>Desarrollo de Sistemas</v>
      </c>
      <c r="D8" s="111" t="str">
        <f>VLOOKUP(B8,Planificación!$B$13:$E$79,4,FALSE)</f>
        <v>Acta de Reunión Interna</v>
      </c>
      <c r="E8" s="110" t="str">
        <f>VLOOKUP(B8,Planificación!$B$13:$F$79,5,FALSE)</f>
        <v xml:space="preserve">Freddy Choquecota </v>
      </c>
      <c r="F8" s="110" t="str">
        <f>VLOOKUP(B8,Planificación!$B$13:$G$79,6,FALSE)</f>
        <v>Keyla Cusi</v>
      </c>
      <c r="G8" s="113" t="s">
        <v>214</v>
      </c>
      <c r="H8" s="112" t="s">
        <v>149</v>
      </c>
      <c r="I8" s="112" t="s">
        <v>94</v>
      </c>
      <c r="J8" s="112" t="str">
        <f t="shared" si="0"/>
        <v xml:space="preserve">Freddy Choquecota </v>
      </c>
      <c r="K8" s="114"/>
      <c r="L8" s="115">
        <f>Planificación!L16</f>
        <v>42994</v>
      </c>
      <c r="M8" s="115">
        <f t="shared" si="1"/>
        <v>42994</v>
      </c>
      <c r="N8" s="116">
        <f>IF(M8&gt;0,1,0)</f>
        <v>1</v>
      </c>
      <c r="O8" s="131"/>
    </row>
    <row r="9" spans="1:15" ht="24">
      <c r="A9" s="108">
        <v>5</v>
      </c>
      <c r="B9" s="109">
        <v>5</v>
      </c>
      <c r="C9" s="110" t="str">
        <f>VLOOKUP(B9,Planificación!$B$13:$E$79,2,FALSE)</f>
        <v>Desarrollo de Sistemas</v>
      </c>
      <c r="D9" s="111" t="str">
        <f>VLOOKUP(B9,Planificación!$B$13:$E$79,4,FALSE)</f>
        <v>Acta de Reunión Externa</v>
      </c>
      <c r="E9" s="110" t="str">
        <f>VLOOKUP(B9,Planificación!$B$13:$F$79,5,FALSE)</f>
        <v>Keyla Cusi</v>
      </c>
      <c r="F9" s="110" t="str">
        <f>VLOOKUP(B9,Planificación!$B$13:$G$79,6,FALSE)</f>
        <v>Samuel Condori</v>
      </c>
      <c r="G9" s="113" t="s">
        <v>215</v>
      </c>
      <c r="H9" s="112" t="s">
        <v>149</v>
      </c>
      <c r="I9" s="112" t="s">
        <v>94</v>
      </c>
      <c r="J9" s="112" t="str">
        <f t="shared" si="0"/>
        <v>Keyla Cusi</v>
      </c>
      <c r="K9" s="114"/>
      <c r="L9" s="115">
        <f>Planificación!L17</f>
        <v>42996</v>
      </c>
      <c r="M9" s="115">
        <f t="shared" si="1"/>
        <v>42996</v>
      </c>
      <c r="N9" s="116">
        <f>IF(M9&gt;0,1,0)</f>
        <v>1</v>
      </c>
      <c r="O9" s="131"/>
    </row>
    <row r="10" spans="1:15" ht="36">
      <c r="A10" s="108">
        <v>6</v>
      </c>
      <c r="B10" s="109">
        <v>6</v>
      </c>
      <c r="C10" s="110" t="str">
        <f>VLOOKUP(B10,Planificación!$B$13:$E$79,2,FALSE)</f>
        <v>Desarrollo de Sistemas</v>
      </c>
      <c r="D10" s="111" t="str">
        <f>VLOOKUP(B10,Planificación!$B$13:$E$79,4,FALSE)</f>
        <v>Informe Avance Semanal</v>
      </c>
      <c r="E10" s="110" t="str">
        <f>VLOOKUP(B10,Planificación!$B$13:$F$79,5,FALSE)</f>
        <v>Keyla Cusi</v>
      </c>
      <c r="F10" s="110" t="str">
        <f>VLOOKUP(B10,Planificación!$B$13:$G$79,6,FALSE)</f>
        <v>Samuel Condori</v>
      </c>
      <c r="G10" s="113" t="s">
        <v>164</v>
      </c>
      <c r="H10" s="112" t="s">
        <v>149</v>
      </c>
      <c r="I10" s="112" t="s">
        <v>94</v>
      </c>
      <c r="J10" s="112" t="str">
        <f t="shared" si="0"/>
        <v>Keyla Cusi</v>
      </c>
      <c r="K10" s="114"/>
      <c r="L10" s="115">
        <f>Planificación!L18</f>
        <v>42994</v>
      </c>
      <c r="M10" s="115">
        <f t="shared" si="1"/>
        <v>42994</v>
      </c>
      <c r="N10" s="116">
        <f t="shared" ref="N10:N24" si="2">IF(M10&gt;0,1,0)</f>
        <v>1</v>
      </c>
      <c r="O10" s="131"/>
    </row>
    <row r="11" spans="1:15" ht="24">
      <c r="A11" s="108">
        <v>7</v>
      </c>
      <c r="B11" s="109">
        <v>7</v>
      </c>
      <c r="C11" s="110" t="str">
        <f>VLOOKUP(B11,Planificación!$B$13:$E$79,2,FALSE)</f>
        <v>Desarrollo de Sistemas</v>
      </c>
      <c r="D11" s="111" t="str">
        <f>VLOOKUP(B11,Planificación!$B$13:$E$79,4,FALSE)</f>
        <v>Aceptación de Entregables</v>
      </c>
      <c r="E11" s="110" t="str">
        <f>VLOOKUP(B11,Planificación!$B$13:$F$79,5,FALSE)</f>
        <v xml:space="preserve">Freddy Choquecota </v>
      </c>
      <c r="F11" s="110" t="str">
        <f>VLOOKUP(B11,Planificación!$B$13:$G$79,6,FALSE)</f>
        <v>David trujillo</v>
      </c>
      <c r="G11" s="113" t="s">
        <v>216</v>
      </c>
      <c r="H11" s="112" t="s">
        <v>149</v>
      </c>
      <c r="I11" s="112" t="s">
        <v>94</v>
      </c>
      <c r="J11" s="112" t="str">
        <f t="shared" si="0"/>
        <v xml:space="preserve">Freddy Choquecota </v>
      </c>
      <c r="K11" s="114"/>
      <c r="L11" s="115">
        <f>Planificación!L19</f>
        <v>42993</v>
      </c>
      <c r="M11" s="115">
        <f t="shared" si="1"/>
        <v>42993</v>
      </c>
      <c r="N11" s="116">
        <f t="shared" si="2"/>
        <v>1</v>
      </c>
      <c r="O11" s="131"/>
    </row>
    <row r="12" spans="1:15" ht="24">
      <c r="A12" s="108">
        <v>8</v>
      </c>
      <c r="B12" s="109">
        <v>8</v>
      </c>
      <c r="C12" s="110" t="str">
        <f>VLOOKUP(B12,Planificación!$B$13:$E$79,2,FALSE)</f>
        <v>Desarrollo de Sistemas</v>
      </c>
      <c r="D12" s="111" t="str">
        <f>VLOOKUP(B12,Planificación!$B$13:$E$79,4,FALSE)</f>
        <v>Registro de Riesgos</v>
      </c>
      <c r="E12" s="110" t="str">
        <f>VLOOKUP(B12,Planificación!$B$13:$F$79,5,FALSE)</f>
        <v>Samuel Condori</v>
      </c>
      <c r="F12" s="110" t="str">
        <f>VLOOKUP(B12,Planificación!$B$13:$G$79,6,FALSE)</f>
        <v xml:space="preserve">Freddy Choquecota </v>
      </c>
      <c r="G12" s="113" t="s">
        <v>217</v>
      </c>
      <c r="H12" s="112" t="s">
        <v>149</v>
      </c>
      <c r="I12" s="112" t="s">
        <v>94</v>
      </c>
      <c r="J12" s="112" t="str">
        <f t="shared" si="0"/>
        <v>Samuel Condori</v>
      </c>
      <c r="K12" s="114"/>
      <c r="L12" s="115">
        <f>Planificación!L20</f>
        <v>42993</v>
      </c>
      <c r="M12" s="115">
        <f t="shared" si="1"/>
        <v>42993</v>
      </c>
      <c r="N12" s="116">
        <f t="shared" si="2"/>
        <v>1</v>
      </c>
      <c r="O12" s="131"/>
    </row>
    <row r="13" spans="1:15" ht="24">
      <c r="A13" s="108">
        <v>9</v>
      </c>
      <c r="B13" s="109">
        <v>9</v>
      </c>
      <c r="C13" s="110" t="str">
        <f>VLOOKUP(B13,Planificación!$B$13:$E$79,2,FALSE)</f>
        <v>Desarrollo de Sistemas</v>
      </c>
      <c r="D13" s="111" t="str">
        <f>VLOOKUP(B13,Planificación!$B$13:$E$79,4,FALSE)</f>
        <v>Lista Maestra de Requerimientos</v>
      </c>
      <c r="E13" s="110" t="str">
        <f>VLOOKUP(B13,Planificación!$B$13:$F$79,5,FALSE)</f>
        <v>David Trujillo</v>
      </c>
      <c r="F13" s="110" t="str">
        <f>VLOOKUP(B13,Planificación!$B$13:$G$79,6,FALSE)</f>
        <v>Keyla Cusi</v>
      </c>
      <c r="G13" s="113" t="s">
        <v>218</v>
      </c>
      <c r="H13" s="112" t="s">
        <v>149</v>
      </c>
      <c r="I13" s="112" t="s">
        <v>94</v>
      </c>
      <c r="J13" s="112" t="str">
        <f t="shared" si="0"/>
        <v>David Trujillo</v>
      </c>
      <c r="K13" s="114"/>
      <c r="L13" s="115">
        <f>Planificación!L21</f>
        <v>43004</v>
      </c>
      <c r="M13" s="115">
        <f t="shared" si="1"/>
        <v>43004</v>
      </c>
      <c r="N13" s="116">
        <f t="shared" si="2"/>
        <v>1</v>
      </c>
      <c r="O13" s="131"/>
    </row>
    <row r="14" spans="1:15" ht="24">
      <c r="A14" s="108">
        <v>10</v>
      </c>
      <c r="B14" s="109">
        <v>10</v>
      </c>
      <c r="C14" s="110" t="str">
        <f>VLOOKUP(B14,Planificación!$B$13:$E$79,2,FALSE)</f>
        <v>Desarrollo de Sistemas</v>
      </c>
      <c r="D14" s="111" t="str">
        <f>VLOOKUP(B14,Planificación!$B$13:$E$79,4,FALSE)</f>
        <v>Matriz de Trazabilidad de Requerimientos</v>
      </c>
      <c r="E14" s="110" t="str">
        <f>VLOOKUP(B14,Planificación!$B$13:$F$79,5,FALSE)</f>
        <v>Samuel Condori</v>
      </c>
      <c r="F14" s="110" t="str">
        <f>VLOOKUP(B14,Planificación!$B$13:$G$79,6,FALSE)</f>
        <v>Keyla Cusi</v>
      </c>
      <c r="G14" s="113" t="s">
        <v>219</v>
      </c>
      <c r="H14" s="112" t="s">
        <v>149</v>
      </c>
      <c r="I14" s="112" t="s">
        <v>94</v>
      </c>
      <c r="J14" s="112" t="str">
        <f t="shared" si="0"/>
        <v>Samuel Condori</v>
      </c>
      <c r="K14" s="114"/>
      <c r="L14" s="115">
        <f>Planificación!L22</f>
        <v>43005</v>
      </c>
      <c r="M14" s="115">
        <f t="shared" si="1"/>
        <v>43005</v>
      </c>
      <c r="N14" s="116">
        <f t="shared" si="2"/>
        <v>1</v>
      </c>
      <c r="O14" s="131"/>
    </row>
    <row r="15" spans="1:15" ht="24">
      <c r="A15" s="108">
        <v>11</v>
      </c>
      <c r="B15" s="109">
        <v>11</v>
      </c>
      <c r="C15" s="110" t="str">
        <f>VLOOKUP(B15,Planificación!$B$13:$E$79,2,FALSE)</f>
        <v>Desarrollo de Sistemas</v>
      </c>
      <c r="D15" s="111" t="str">
        <f>VLOOKUP(B15,Planificación!$B$13:$E$79,4,FALSE)</f>
        <v>Proceso Gestión Requerimientos</v>
      </c>
      <c r="E15" s="110" t="str">
        <f>VLOOKUP(B15,Planificación!$B$13:$F$79,5,FALSE)</f>
        <v xml:space="preserve">Freddy Choquecota </v>
      </c>
      <c r="F15" s="110" t="str">
        <f>VLOOKUP(B15,Planificación!$B$13:$G$79,6,FALSE)</f>
        <v>David Trujillo</v>
      </c>
      <c r="G15" s="113" t="s">
        <v>221</v>
      </c>
      <c r="H15" s="112" t="s">
        <v>149</v>
      </c>
      <c r="I15" s="112" t="s">
        <v>94</v>
      </c>
      <c r="J15" s="112" t="str">
        <f t="shared" si="0"/>
        <v xml:space="preserve">Freddy Choquecota </v>
      </c>
      <c r="K15" s="114"/>
      <c r="L15" s="115">
        <f>Planificación!L23</f>
        <v>0</v>
      </c>
      <c r="M15" s="115">
        <f t="shared" si="1"/>
        <v>0</v>
      </c>
      <c r="N15" s="116">
        <v>0</v>
      </c>
      <c r="O15" s="131"/>
    </row>
    <row r="16" spans="1:15" ht="24">
      <c r="A16" s="108">
        <v>12</v>
      </c>
      <c r="B16" s="109">
        <v>12</v>
      </c>
      <c r="C16" s="110" t="str">
        <f>VLOOKUP(B16,Planificación!$B$13:$E$79,2,FALSE)</f>
        <v>Desarrollo de Sistemas</v>
      </c>
      <c r="D16" s="111" t="str">
        <f>VLOOKUP(B16,Planificación!$B$13:$E$79,4,FALSE)</f>
        <v>Registro de Cambios a Requerimientos</v>
      </c>
      <c r="E16" s="110" t="str">
        <f>VLOOKUP(B16,Planificación!$B$13:$F$79,5,FALSE)</f>
        <v>Samuel Condori</v>
      </c>
      <c r="F16" s="110" t="str">
        <f>VLOOKUP(B16,Planificación!$B$13:$G$79,6,FALSE)</f>
        <v>David Trujillo</v>
      </c>
      <c r="G16" s="147" t="s">
        <v>221</v>
      </c>
      <c r="H16" s="112" t="s">
        <v>149</v>
      </c>
      <c r="I16" s="112" t="s">
        <v>94</v>
      </c>
      <c r="J16" s="112" t="str">
        <f t="shared" si="0"/>
        <v>Samuel Condori</v>
      </c>
      <c r="K16" s="131"/>
      <c r="L16" s="115">
        <f>Planificación!L24</f>
        <v>0</v>
      </c>
      <c r="M16" s="115">
        <f t="shared" si="1"/>
        <v>0</v>
      </c>
      <c r="N16" s="116">
        <f t="shared" si="2"/>
        <v>0</v>
      </c>
      <c r="O16" s="131"/>
    </row>
    <row r="17" spans="1:18" ht="24">
      <c r="A17" s="108">
        <v>13</v>
      </c>
      <c r="B17" s="109">
        <v>13</v>
      </c>
      <c r="C17" s="110" t="str">
        <f>VLOOKUP(B17,Planificación!$B$13:$E$79,2,FALSE)</f>
        <v>Desarrollo de Sistemas</v>
      </c>
      <c r="D17" s="111" t="str">
        <f>VLOOKUP(B17,Planificación!$B$13:$E$79,4,FALSE)</f>
        <v>Solicitud de Cambios a Requerimientos</v>
      </c>
      <c r="E17" s="110" t="str">
        <f>VLOOKUP(B17,Planificación!$B$13:$F$79,5,FALSE)</f>
        <v>Samuel Condori</v>
      </c>
      <c r="F17" s="110" t="str">
        <f>VLOOKUP(B17,Planificación!$B$13:$G$79,6,FALSE)</f>
        <v>David Trujillo</v>
      </c>
      <c r="G17" s="147" t="s">
        <v>220</v>
      </c>
      <c r="H17" s="112" t="s">
        <v>149</v>
      </c>
      <c r="I17" s="112" t="s">
        <v>94</v>
      </c>
      <c r="J17" s="112" t="str">
        <f t="shared" si="0"/>
        <v>Samuel Condori</v>
      </c>
      <c r="K17" s="131"/>
      <c r="L17" s="115">
        <f>Planificación!L25</f>
        <v>43006</v>
      </c>
      <c r="M17" s="115">
        <f t="shared" si="1"/>
        <v>43006</v>
      </c>
      <c r="N17" s="116">
        <f t="shared" si="2"/>
        <v>1</v>
      </c>
      <c r="O17" s="131"/>
    </row>
    <row r="18" spans="1:18" ht="36">
      <c r="A18" s="108">
        <v>14</v>
      </c>
      <c r="B18" s="109">
        <v>14</v>
      </c>
      <c r="C18" s="110" t="str">
        <f>VLOOKUP(B18,Planificación!$B$13:$E$79,2,FALSE)</f>
        <v>Desarrollo de Sistemas</v>
      </c>
      <c r="D18" s="111" t="str">
        <f>VLOOKUP(B18,Planificación!$B$13:$E$79,4,FALSE)</f>
        <v>CheckList de Aseguramiento de Calidad</v>
      </c>
      <c r="E18" s="110" t="str">
        <f>VLOOKUP(B18,Planificación!$B$13:$F$79,5,FALSE)</f>
        <v xml:space="preserve">Freddy Choquecota </v>
      </c>
      <c r="F18" s="110" t="str">
        <f>VLOOKUP(B18,Planificación!$B$13:$G$79,6,FALSE)</f>
        <v>Samuel Condori</v>
      </c>
      <c r="G18" s="147" t="s">
        <v>221</v>
      </c>
      <c r="H18" s="112" t="s">
        <v>149</v>
      </c>
      <c r="I18" s="112" t="s">
        <v>94</v>
      </c>
      <c r="J18" s="112" t="str">
        <f t="shared" si="0"/>
        <v xml:space="preserve">Freddy Choquecota </v>
      </c>
      <c r="K18" s="131"/>
      <c r="L18" s="115">
        <f>Planificación!L26</f>
        <v>0</v>
      </c>
      <c r="M18" s="115">
        <f t="shared" si="1"/>
        <v>0</v>
      </c>
      <c r="N18" s="116">
        <v>0</v>
      </c>
      <c r="O18" s="131"/>
    </row>
    <row r="19" spans="1:18" ht="36">
      <c r="A19" s="108">
        <v>15</v>
      </c>
      <c r="B19" s="109">
        <v>15</v>
      </c>
      <c r="C19" s="110" t="str">
        <f>VLOOKUP(B19,Planificación!$B$13:$E$79,2,FALSE)</f>
        <v>Desarrollo de Sistemas</v>
      </c>
      <c r="D19" s="111" t="str">
        <f>VLOOKUP(B19,Planificación!$B$13:$E$79,4,FALSE)</f>
        <v>Herramienta Gestión de Aseguramiento de Calidad</v>
      </c>
      <c r="E19" s="110" t="str">
        <f>VLOOKUP(B19,Planificación!$B$13:$F$79,5,FALSE)</f>
        <v>David Trujillo</v>
      </c>
      <c r="F19" s="110" t="str">
        <f>VLOOKUP(B19,Planificación!$B$13:$G$79,6,FALSE)</f>
        <v xml:space="preserve">Freddy Choquecota </v>
      </c>
      <c r="G19" s="147" t="s">
        <v>222</v>
      </c>
      <c r="H19" s="112" t="s">
        <v>149</v>
      </c>
      <c r="I19" s="112" t="s">
        <v>94</v>
      </c>
      <c r="J19" s="112" t="str">
        <f t="shared" si="0"/>
        <v>David Trujillo</v>
      </c>
      <c r="K19" s="131"/>
      <c r="L19" s="115">
        <f>Planificación!L27</f>
        <v>43019</v>
      </c>
      <c r="M19" s="115">
        <f t="shared" si="1"/>
        <v>43019</v>
      </c>
      <c r="N19" s="116">
        <f t="shared" si="2"/>
        <v>1</v>
      </c>
      <c r="O19" s="131"/>
    </row>
    <row r="20" spans="1:18" ht="36">
      <c r="A20" s="108">
        <v>16</v>
      </c>
      <c r="B20" s="109">
        <v>16</v>
      </c>
      <c r="C20" s="110" t="str">
        <f>VLOOKUP(B20,Planificación!$B$13:$E$79,2,FALSE)</f>
        <v>Desarrollo de Sistemas</v>
      </c>
      <c r="D20" s="111" t="str">
        <f>VLOOKUP(B20,Planificación!$B$13:$E$79,4,FALSE)</f>
        <v>Proceso Aseguramiento Calidad</v>
      </c>
      <c r="E20" s="110" t="str">
        <f>VLOOKUP(B20,Planificación!$B$13:$F$79,5,FALSE)</f>
        <v>David Trujillo</v>
      </c>
      <c r="F20" s="110" t="str">
        <f>VLOOKUP(B20,Planificación!$B$13:$G$79,6,FALSE)</f>
        <v>Keyla Cusi</v>
      </c>
      <c r="G20" s="147" t="s">
        <v>221</v>
      </c>
      <c r="H20" s="112" t="s">
        <v>149</v>
      </c>
      <c r="I20" s="112" t="s">
        <v>94</v>
      </c>
      <c r="J20" s="112" t="str">
        <f t="shared" si="0"/>
        <v>David Trujillo</v>
      </c>
      <c r="K20" s="131"/>
      <c r="L20" s="115">
        <f>Planificación!L28</f>
        <v>0</v>
      </c>
      <c r="M20" s="115">
        <f t="shared" si="1"/>
        <v>0</v>
      </c>
      <c r="N20" s="116">
        <v>0</v>
      </c>
      <c r="O20" s="131"/>
    </row>
    <row r="21" spans="1:18" ht="48">
      <c r="A21" s="108">
        <v>17</v>
      </c>
      <c r="B21" s="109">
        <v>17</v>
      </c>
      <c r="C21" s="110" t="str">
        <f>VLOOKUP(B21,Planificación!$B$13:$E$79,2,FALSE)</f>
        <v>Desarrollo de Sistemas</v>
      </c>
      <c r="D21" s="111" t="str">
        <f>VLOOKUP(B21,Planificación!$B$13:$E$79,4,FALSE)</f>
        <v>Ficha de Métricas de  Numero de No conformidades QA del Producto</v>
      </c>
      <c r="E21" s="110" t="str">
        <f>VLOOKUP(B21,Planificación!$B$13:$F$79,5,FALSE)</f>
        <v>Samuel Condori</v>
      </c>
      <c r="F21" s="110" t="str">
        <f>VLOOKUP(B21,Planificación!$B$13:$G$79,6,FALSE)</f>
        <v>David Trujillo</v>
      </c>
      <c r="G21" s="147" t="s">
        <v>221</v>
      </c>
      <c r="H21" s="112" t="s">
        <v>149</v>
      </c>
      <c r="I21" s="112" t="s">
        <v>94</v>
      </c>
      <c r="J21" s="112" t="str">
        <f t="shared" si="0"/>
        <v>Samuel Condori</v>
      </c>
      <c r="K21" s="131"/>
      <c r="L21" s="115">
        <f>Planificación!L29</f>
        <v>0</v>
      </c>
      <c r="M21" s="115">
        <f t="shared" si="1"/>
        <v>0</v>
      </c>
      <c r="N21" s="116">
        <v>0</v>
      </c>
      <c r="O21" s="131"/>
    </row>
    <row r="22" spans="1:18" ht="24">
      <c r="A22" s="108">
        <v>18</v>
      </c>
      <c r="B22" s="109">
        <v>18</v>
      </c>
      <c r="C22" s="110" t="str">
        <f>VLOOKUP(B22,Planificación!$B$13:$E$79,2,FALSE)</f>
        <v>Desarrollo de Sistemas</v>
      </c>
      <c r="D22" s="111" t="str">
        <f>VLOOKUP(B22,Planificación!$B$13:$E$79,4,FALSE)</f>
        <v>Ficha de Métricas de Exposición al Riesgo</v>
      </c>
      <c r="E22" s="110" t="str">
        <f>VLOOKUP(B22,Planificación!$B$13:$F$79,5,FALSE)</f>
        <v xml:space="preserve">Freddy Choquecota </v>
      </c>
      <c r="F22" s="110" t="str">
        <f>VLOOKUP(B22,Planificación!$B$13:$G$79,6,FALSE)</f>
        <v>Keyla Cusi</v>
      </c>
      <c r="G22" s="147" t="s">
        <v>223</v>
      </c>
      <c r="H22" s="112" t="s">
        <v>149</v>
      </c>
      <c r="I22" s="112" t="s">
        <v>94</v>
      </c>
      <c r="J22" s="112" t="str">
        <f t="shared" si="0"/>
        <v xml:space="preserve">Freddy Choquecota </v>
      </c>
      <c r="K22" s="131"/>
      <c r="L22" s="115">
        <f>Planificación!L30</f>
        <v>43021</v>
      </c>
      <c r="M22" s="115">
        <f t="shared" si="1"/>
        <v>43021</v>
      </c>
      <c r="N22" s="116">
        <f t="shared" si="2"/>
        <v>1</v>
      </c>
      <c r="O22" s="131"/>
    </row>
    <row r="23" spans="1:18" ht="36">
      <c r="A23" s="108">
        <v>19</v>
      </c>
      <c r="B23" s="109">
        <v>19</v>
      </c>
      <c r="C23" s="110" t="str">
        <f>VLOOKUP(B23,Planificación!$B$13:$E$79,2,FALSE)</f>
        <v>Desarrollo de Sistemas</v>
      </c>
      <c r="D23" s="111" t="str">
        <f>VLOOKUP(B23,Planificación!$B$13:$E$79,4,FALSE)</f>
        <v>Ficha de Métricas de Volatilidad de requerimientos</v>
      </c>
      <c r="E23" s="110" t="str">
        <f>VLOOKUP(B23,Planificación!$B$13:$F$79,5,FALSE)</f>
        <v>David Trujillo</v>
      </c>
      <c r="F23" s="110" t="str">
        <f>VLOOKUP(B23,Planificación!$B$13:$G$79,6,FALSE)</f>
        <v>Keyla Cusi</v>
      </c>
      <c r="G23" s="147" t="s">
        <v>223</v>
      </c>
      <c r="H23" s="112" t="s">
        <v>149</v>
      </c>
      <c r="I23" s="112" t="s">
        <v>94</v>
      </c>
      <c r="J23" s="112" t="str">
        <f t="shared" si="0"/>
        <v>David Trujillo</v>
      </c>
      <c r="K23" s="131"/>
      <c r="L23" s="115">
        <f>Planificación!L31</f>
        <v>43021</v>
      </c>
      <c r="M23" s="115">
        <f t="shared" si="1"/>
        <v>43021</v>
      </c>
      <c r="N23" s="116">
        <f t="shared" si="2"/>
        <v>1</v>
      </c>
      <c r="O23" s="131"/>
    </row>
    <row r="24" spans="1:18" ht="24">
      <c r="A24" s="108">
        <v>20</v>
      </c>
      <c r="B24" s="109">
        <v>20</v>
      </c>
      <c r="C24" s="110" t="str">
        <f>VLOOKUP(B24,Planificación!$B$13:$E$79,2,FALSE)</f>
        <v>Desarrollo de Sistemas</v>
      </c>
      <c r="D24" s="111" t="str">
        <f>VLOOKUP(B24,Planificación!$B$13:$E$79,4,FALSE)</f>
        <v>Tablero Métricas</v>
      </c>
      <c r="E24" s="110" t="str">
        <f>VLOOKUP(B24,Planificación!$B$13:$F$79,5,FALSE)</f>
        <v>Samuel Condori</v>
      </c>
      <c r="F24" s="110" t="str">
        <f>VLOOKUP(B24,Planificación!$B$13:$G$79,6,FALSE)</f>
        <v>Keyla Cusi</v>
      </c>
      <c r="G24" s="147" t="s">
        <v>224</v>
      </c>
      <c r="H24" s="112" t="s">
        <v>149</v>
      </c>
      <c r="I24" s="112" t="s">
        <v>94</v>
      </c>
      <c r="J24" s="112" t="str">
        <f t="shared" si="0"/>
        <v>Samuel Condori</v>
      </c>
      <c r="K24" s="131"/>
      <c r="L24" s="115">
        <f>Planificación!L32</f>
        <v>43023</v>
      </c>
      <c r="M24" s="115">
        <f t="shared" si="1"/>
        <v>43023</v>
      </c>
      <c r="N24" s="116">
        <f t="shared" si="2"/>
        <v>1</v>
      </c>
      <c r="O24" s="131"/>
    </row>
    <row r="25" spans="1:18">
      <c r="P25" s="146"/>
      <c r="Q25" s="146"/>
      <c r="R25" s="146"/>
    </row>
  </sheetData>
  <mergeCells count="1">
    <mergeCell ref="A1:N1"/>
  </mergeCells>
  <phoneticPr fontId="3" type="noConversion"/>
  <dataValidations count="2">
    <dataValidation type="list" allowBlank="1" showInputMessage="1" showErrorMessage="1" sqref="H5:H24">
      <formula1>TiposNC</formula1>
    </dataValidation>
    <dataValidation type="list" allowBlank="1" showInputMessage="1" showErrorMessage="1" sqref="I5:I2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C60" sqref="C6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0" t="s">
        <v>2</v>
      </c>
      <c r="D2" s="190"/>
      <c r="E2" s="190"/>
      <c r="F2" s="190"/>
      <c r="G2" s="190"/>
      <c r="H2" s="190"/>
      <c r="I2" s="190"/>
      <c r="J2" s="190"/>
      <c r="K2" s="190"/>
    </row>
    <row r="3" spans="1:11" s="2" customFormat="1" ht="16.5" customHeight="1">
      <c r="A3" s="14"/>
    </row>
    <row r="4" spans="1:11" s="2" customFormat="1">
      <c r="A4" s="14"/>
      <c r="C4" s="191" t="s">
        <v>112</v>
      </c>
      <c r="D4" s="191"/>
      <c r="E4" s="192" t="str">
        <f>IF(Planificación!D6&lt;&gt;"",Planificación!D6,"")</f>
        <v>Keyla Cusi</v>
      </c>
      <c r="F4" s="193"/>
      <c r="G4" s="193"/>
      <c r="H4" s="193"/>
      <c r="I4" s="194"/>
    </row>
    <row r="5" spans="1:11" s="2" customFormat="1">
      <c r="A5" s="14"/>
      <c r="C5" s="195" t="str">
        <f>Planificación!B7</f>
        <v>Analista de Calidad</v>
      </c>
      <c r="D5" s="196"/>
      <c r="E5" s="192" t="str">
        <f>IF(Planificación!D7&lt;&gt;"",Planificación!D7,"")</f>
        <v xml:space="preserve">Freddy Choquecota </v>
      </c>
      <c r="F5" s="193"/>
      <c r="G5" s="193"/>
      <c r="H5" s="193"/>
      <c r="I5" s="194"/>
    </row>
    <row r="6" spans="1:11" s="2" customFormat="1">
      <c r="A6" s="14"/>
      <c r="C6" s="198" t="s">
        <v>9</v>
      </c>
      <c r="D6" s="199"/>
      <c r="E6" s="192" t="str">
        <f>IF(Planificación!D8&lt;&gt;"",Planificación!D8,"")</f>
        <v>David Trujillo</v>
      </c>
      <c r="F6" s="193"/>
      <c r="G6" s="193"/>
      <c r="H6" s="193"/>
      <c r="I6" s="194"/>
    </row>
    <row r="7" spans="1:11" s="2" customFormat="1" ht="24" customHeight="1">
      <c r="A7" s="14"/>
      <c r="C7" s="201" t="s">
        <v>21</v>
      </c>
      <c r="D7" s="201"/>
      <c r="E7" s="202">
        <f>IF(Planificación!D9&lt;&gt;"",Planificación!D9,"")</f>
        <v>42996</v>
      </c>
      <c r="F7" s="203"/>
      <c r="G7" s="204" t="s">
        <v>22</v>
      </c>
      <c r="H7" s="205"/>
      <c r="I7" s="117">
        <f>IF(Planificación!F9&lt;&gt;"",Planificación!F9,"")</f>
        <v>43024</v>
      </c>
    </row>
    <row r="8" spans="1:11" s="2" customFormat="1">
      <c r="A8" s="14"/>
      <c r="C8" s="201" t="s">
        <v>1</v>
      </c>
      <c r="D8" s="206"/>
      <c r="E8" s="192" t="str">
        <f>IF(Planificación!D10&lt;&gt;"",Planificación!D10,"")</f>
        <v>Octubre</v>
      </c>
      <c r="F8" s="193"/>
      <c r="G8" s="193"/>
      <c r="H8" s="193"/>
      <c r="I8" s="194"/>
    </row>
    <row r="13" spans="1:11" ht="15">
      <c r="C13" s="200" t="s">
        <v>31</v>
      </c>
      <c r="D13" s="200"/>
      <c r="E13" s="15"/>
      <c r="F13" s="15"/>
      <c r="G13" s="15"/>
      <c r="H13" s="15"/>
      <c r="I13" s="15"/>
      <c r="J13" s="12"/>
    </row>
    <row r="14" spans="1:11">
      <c r="C14" s="120" t="s">
        <v>40</v>
      </c>
      <c r="D14" s="118">
        <f>COUNTA(Planificación!C13:C32)</f>
        <v>20</v>
      </c>
    </row>
    <row r="15" spans="1:11" ht="14.25" customHeight="1">
      <c r="C15" s="120" t="s">
        <v>24</v>
      </c>
      <c r="D15" s="118">
        <f>D14-D16</f>
        <v>5</v>
      </c>
    </row>
    <row r="16" spans="1:11">
      <c r="C16" s="120" t="s">
        <v>41</v>
      </c>
      <c r="D16" s="118">
        <f>COUNT(Planificación!L13:L32)</f>
        <v>15</v>
      </c>
    </row>
    <row r="17" spans="3:5">
      <c r="C17" s="120" t="s">
        <v>19</v>
      </c>
      <c r="D17" s="119">
        <f>(D16/(IF(D14=0,1,D14)))</f>
        <v>0.75</v>
      </c>
    </row>
    <row r="18" spans="3:5">
      <c r="C18" s="120" t="s">
        <v>20</v>
      </c>
      <c r="D18" s="119">
        <f>1-D17</f>
        <v>0.25</v>
      </c>
    </row>
    <row r="19" spans="3:5">
      <c r="C19" s="25"/>
      <c r="D19" s="26"/>
      <c r="E19" s="12"/>
    </row>
    <row r="20" spans="3:5">
      <c r="C20" s="133"/>
      <c r="D20" s="26"/>
      <c r="E20" s="12"/>
    </row>
    <row r="21" spans="3:5">
      <c r="C21" s="133"/>
      <c r="D21" s="26"/>
      <c r="E21" s="12"/>
    </row>
    <row r="22" spans="3:5">
      <c r="C22" s="133"/>
      <c r="D22" s="26"/>
      <c r="E22" s="12"/>
    </row>
    <row r="23" spans="3:5">
      <c r="C23" s="133"/>
      <c r="D23" s="26"/>
      <c r="E23" s="12"/>
    </row>
    <row r="24" spans="3:5">
      <c r="C24" s="133"/>
      <c r="D24" s="26"/>
      <c r="E24" s="12"/>
    </row>
    <row r="26" spans="3:5" ht="15" customHeight="1">
      <c r="C26" s="197" t="s">
        <v>39</v>
      </c>
      <c r="D26" s="197"/>
    </row>
    <row r="27" spans="3:5">
      <c r="C27" s="34" t="s">
        <v>35</v>
      </c>
      <c r="D27" s="33" t="s">
        <v>16</v>
      </c>
    </row>
    <row r="28" spans="3:5">
      <c r="C28" s="122" t="s">
        <v>149</v>
      </c>
      <c r="D28" s="121">
        <f>COUNTIF('Seguimiento de NC'!$H$5:$H$144,C28)</f>
        <v>20</v>
      </c>
    </row>
    <row r="29" spans="3:5">
      <c r="C29" s="122" t="s">
        <v>150</v>
      </c>
      <c r="D29" s="121">
        <f>COUNTIF('Seguimiento de NC'!$H$5:$H$144,C29)</f>
        <v>0</v>
      </c>
    </row>
    <row r="30" spans="3:5">
      <c r="C30" s="122" t="s">
        <v>151</v>
      </c>
      <c r="D30" s="121">
        <f>COUNTIF('Seguimiento de NC'!$H$5:$H$144,C30)</f>
        <v>0</v>
      </c>
    </row>
    <row r="31" spans="3:5">
      <c r="C31" s="122" t="s">
        <v>37</v>
      </c>
      <c r="D31" s="121">
        <f>COUNTIF('Seguimiento de NC'!$H$5:$H$144,C31)</f>
        <v>0</v>
      </c>
    </row>
    <row r="32" spans="3:5">
      <c r="C32" s="122" t="s">
        <v>36</v>
      </c>
      <c r="D32" s="121">
        <f>COUNTIF('Seguimiento de NC'!$H$5:$H$144,C32)</f>
        <v>0</v>
      </c>
    </row>
    <row r="33" spans="3:4">
      <c r="C33" s="123" t="s">
        <v>16</v>
      </c>
      <c r="D33" s="124">
        <f>SUM(D28:D32)</f>
        <v>20</v>
      </c>
    </row>
    <row r="39" spans="3:4" ht="15">
      <c r="C39" s="197" t="s">
        <v>107</v>
      </c>
      <c r="D39" s="197"/>
    </row>
    <row r="40" spans="3:4">
      <c r="C40" s="123" t="s">
        <v>108</v>
      </c>
      <c r="D40" s="121">
        <f>Planificación!J33</f>
        <v>35.6</v>
      </c>
    </row>
    <row r="41" spans="3:4">
      <c r="C41" s="123" t="s">
        <v>109</v>
      </c>
      <c r="D41" s="121">
        <f>Planificación!M33</f>
        <v>31.5</v>
      </c>
    </row>
    <row r="42" spans="3:4">
      <c r="C42" s="123" t="s">
        <v>16</v>
      </c>
      <c r="D42" s="121">
        <f>D40-D41</f>
        <v>4.1000000000000014</v>
      </c>
    </row>
    <row r="56" spans="3:4" ht="15">
      <c r="C56" s="197" t="s">
        <v>148</v>
      </c>
      <c r="D56" s="197"/>
    </row>
    <row r="57" spans="3:4">
      <c r="C57" s="34" t="s">
        <v>35</v>
      </c>
      <c r="D57" s="33" t="s">
        <v>16</v>
      </c>
    </row>
    <row r="58" spans="3:4">
      <c r="C58" s="126" t="s">
        <v>94</v>
      </c>
      <c r="D58" s="121">
        <f>COUNTIF('Seguimiento de NC'!$I$5:$I$144,C58)</f>
        <v>20</v>
      </c>
    </row>
    <row r="59" spans="3:4">
      <c r="C59" s="126" t="s">
        <v>96</v>
      </c>
      <c r="D59" s="121">
        <f>COUNTIF('Seguimiento de NC'!$I$5:$I$144,C59)</f>
        <v>0</v>
      </c>
    </row>
    <row r="60" spans="3:4">
      <c r="C60" s="126" t="s">
        <v>97</v>
      </c>
      <c r="D60" s="121">
        <f>COUNTIF('Seguimiento de NC'!$I$5:$I$144,C60)</f>
        <v>0</v>
      </c>
    </row>
    <row r="61" spans="3:4">
      <c r="C61" s="123" t="s">
        <v>16</v>
      </c>
      <c r="D61" s="124">
        <f>SUM(D58:D60)</f>
        <v>20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K3" sqref="K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5" t="s">
        <v>120</v>
      </c>
      <c r="B2" s="125" t="s">
        <v>121</v>
      </c>
      <c r="D2" s="125" t="s">
        <v>33</v>
      </c>
      <c r="F2" s="125" t="s">
        <v>95</v>
      </c>
      <c r="H2" s="125" t="s">
        <v>119</v>
      </c>
      <c r="J2" s="125" t="s">
        <v>120</v>
      </c>
      <c r="K2" s="125" t="s">
        <v>123</v>
      </c>
    </row>
    <row r="3" spans="1:11" ht="13.5" thickBot="1">
      <c r="A3" s="135"/>
      <c r="B3" s="135"/>
      <c r="D3" s="126" t="s">
        <v>94</v>
      </c>
      <c r="F3" s="126" t="s">
        <v>163</v>
      </c>
      <c r="H3" s="126" t="s">
        <v>113</v>
      </c>
      <c r="J3" s="207" t="s">
        <v>113</v>
      </c>
      <c r="K3" s="139" t="s">
        <v>124</v>
      </c>
    </row>
    <row r="4" spans="1:11">
      <c r="A4" s="208" t="s">
        <v>158</v>
      </c>
      <c r="B4" s="136" t="s">
        <v>152</v>
      </c>
      <c r="D4" s="126" t="s">
        <v>96</v>
      </c>
      <c r="F4" s="126" t="s">
        <v>149</v>
      </c>
      <c r="H4" s="126" t="s">
        <v>114</v>
      </c>
      <c r="J4" s="207"/>
      <c r="K4" s="139" t="s">
        <v>125</v>
      </c>
    </row>
    <row r="5" spans="1:11">
      <c r="A5" s="209"/>
      <c r="B5" s="137" t="s">
        <v>153</v>
      </c>
      <c r="D5" s="126" t="s">
        <v>97</v>
      </c>
      <c r="F5" s="126" t="s">
        <v>150</v>
      </c>
      <c r="H5" s="126" t="s">
        <v>158</v>
      </c>
      <c r="J5" s="207"/>
      <c r="K5" s="139" t="s">
        <v>126</v>
      </c>
    </row>
    <row r="6" spans="1:11">
      <c r="A6" s="209"/>
      <c r="B6" s="137" t="s">
        <v>154</v>
      </c>
      <c r="F6" s="126" t="s">
        <v>151</v>
      </c>
      <c r="H6" s="126"/>
      <c r="J6" s="207"/>
      <c r="K6" s="139" t="s">
        <v>127</v>
      </c>
    </row>
    <row r="7" spans="1:11">
      <c r="A7" s="209"/>
      <c r="B7" s="137" t="s">
        <v>155</v>
      </c>
      <c r="F7" s="126" t="s">
        <v>37</v>
      </c>
      <c r="H7" s="126"/>
      <c r="J7" s="207" t="s">
        <v>122</v>
      </c>
      <c r="K7" s="139" t="s">
        <v>128</v>
      </c>
    </row>
    <row r="8" spans="1:11">
      <c r="A8" s="209"/>
      <c r="B8" s="137" t="s">
        <v>156</v>
      </c>
      <c r="F8" s="126" t="s">
        <v>36</v>
      </c>
      <c r="H8" s="126"/>
      <c r="J8" s="207"/>
      <c r="K8" s="139" t="s">
        <v>124</v>
      </c>
    </row>
    <row r="9" spans="1:11">
      <c r="A9" s="209"/>
      <c r="B9" s="137" t="s">
        <v>157</v>
      </c>
      <c r="J9" s="207"/>
      <c r="K9" s="139" t="s">
        <v>125</v>
      </c>
    </row>
    <row r="10" spans="1:11">
      <c r="A10" s="209"/>
      <c r="B10" s="137" t="s">
        <v>188</v>
      </c>
      <c r="F10" s="132"/>
      <c r="J10" s="207"/>
      <c r="K10" s="139" t="s">
        <v>129</v>
      </c>
    </row>
    <row r="11" spans="1:11">
      <c r="A11" s="209"/>
      <c r="B11" s="137"/>
      <c r="F11" s="132"/>
      <c r="J11" s="207"/>
      <c r="K11" s="139" t="s">
        <v>130</v>
      </c>
    </row>
    <row r="12" spans="1:11" ht="12.75" customHeight="1" thickBot="1">
      <c r="A12" s="210"/>
      <c r="B12" s="138"/>
      <c r="F12" s="132"/>
      <c r="J12" s="207"/>
      <c r="K12" s="139" t="s">
        <v>126</v>
      </c>
    </row>
    <row r="13" spans="1:11">
      <c r="J13" s="207"/>
      <c r="K13" s="139" t="s">
        <v>127</v>
      </c>
    </row>
    <row r="14" spans="1:11">
      <c r="J14" s="207" t="s">
        <v>115</v>
      </c>
      <c r="K14" s="139" t="s">
        <v>131</v>
      </c>
    </row>
    <row r="15" spans="1:11">
      <c r="J15" s="207"/>
      <c r="K15" s="139" t="s">
        <v>132</v>
      </c>
    </row>
    <row r="16" spans="1:11">
      <c r="J16" s="207"/>
      <c r="K16" s="139" t="s">
        <v>133</v>
      </c>
    </row>
    <row r="17" spans="10:11">
      <c r="J17" s="207"/>
      <c r="K17" s="139" t="s">
        <v>134</v>
      </c>
    </row>
    <row r="18" spans="10:11">
      <c r="J18" s="207"/>
      <c r="K18" s="139" t="s">
        <v>135</v>
      </c>
    </row>
    <row r="19" spans="10:11">
      <c r="J19" s="207"/>
      <c r="K19" s="139" t="s">
        <v>136</v>
      </c>
    </row>
    <row r="20" spans="10:11">
      <c r="J20" s="207"/>
      <c r="K20" s="139" t="s">
        <v>129</v>
      </c>
    </row>
    <row r="21" spans="10:11">
      <c r="J21" s="207"/>
      <c r="K21" s="139" t="s">
        <v>130</v>
      </c>
    </row>
    <row r="22" spans="10:11">
      <c r="J22" s="207"/>
      <c r="K22" s="139" t="s">
        <v>137</v>
      </c>
    </row>
    <row r="23" spans="10:11">
      <c r="J23" s="207"/>
      <c r="K23" s="139" t="s">
        <v>138</v>
      </c>
    </row>
    <row r="24" spans="10:11">
      <c r="J24" s="207" t="s">
        <v>116</v>
      </c>
      <c r="K24" s="139" t="s">
        <v>139</v>
      </c>
    </row>
    <row r="25" spans="10:11">
      <c r="J25" s="207"/>
      <c r="K25" s="139" t="s">
        <v>128</v>
      </c>
    </row>
    <row r="26" spans="10:11">
      <c r="J26" s="207"/>
      <c r="K26" s="139" t="s">
        <v>135</v>
      </c>
    </row>
    <row r="27" spans="10:11">
      <c r="J27" s="207"/>
      <c r="K27" s="139" t="s">
        <v>136</v>
      </c>
    </row>
    <row r="28" spans="10:11">
      <c r="J28" s="207"/>
      <c r="K28" s="139" t="s">
        <v>129</v>
      </c>
    </row>
    <row r="29" spans="10:11">
      <c r="J29" s="207"/>
      <c r="K29" s="139" t="s">
        <v>130</v>
      </c>
    </row>
    <row r="30" spans="10:11">
      <c r="J30" s="207"/>
      <c r="K30" s="139" t="s">
        <v>137</v>
      </c>
    </row>
    <row r="31" spans="10:11">
      <c r="J31" s="207" t="s">
        <v>117</v>
      </c>
      <c r="K31" s="139" t="s">
        <v>140</v>
      </c>
    </row>
    <row r="32" spans="10:11">
      <c r="J32" s="207"/>
      <c r="K32" s="139" t="s">
        <v>141</v>
      </c>
    </row>
    <row r="33" spans="10:11">
      <c r="J33" s="207"/>
      <c r="K33" s="139" t="s">
        <v>139</v>
      </c>
    </row>
    <row r="34" spans="10:11">
      <c r="J34" s="207"/>
      <c r="K34" s="139" t="s">
        <v>142</v>
      </c>
    </row>
    <row r="35" spans="10:11">
      <c r="J35" s="207"/>
      <c r="K35" s="139" t="s">
        <v>143</v>
      </c>
    </row>
    <row r="36" spans="10:11">
      <c r="J36" s="207" t="s">
        <v>118</v>
      </c>
      <c r="K36" s="139" t="s">
        <v>124</v>
      </c>
    </row>
    <row r="37" spans="10:11">
      <c r="J37" s="207"/>
      <c r="K37" s="139" t="s">
        <v>125</v>
      </c>
    </row>
    <row r="38" spans="10:11">
      <c r="J38" s="207"/>
      <c r="K38" s="139" t="s">
        <v>135</v>
      </c>
    </row>
    <row r="39" spans="10:11">
      <c r="J39" s="207"/>
      <c r="K39" s="139" t="s">
        <v>136</v>
      </c>
    </row>
    <row r="40" spans="10:11">
      <c r="J40" s="207"/>
      <c r="K40" s="139" t="s">
        <v>129</v>
      </c>
    </row>
    <row r="41" spans="10:11">
      <c r="J41" s="207"/>
      <c r="K41" s="139" t="s">
        <v>126</v>
      </c>
    </row>
    <row r="42" spans="10:11">
      <c r="J42" s="207"/>
      <c r="K42" s="139" t="s">
        <v>127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SAM</cp:lastModifiedBy>
  <cp:lastPrinted>2008-05-09T02:48:55Z</cp:lastPrinted>
  <dcterms:created xsi:type="dcterms:W3CDTF">2007-02-12T17:08:23Z</dcterms:created>
  <dcterms:modified xsi:type="dcterms:W3CDTF">2017-10-18T05:11:59Z</dcterms:modified>
</cp:coreProperties>
</file>