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w523/Box Sync/LetsGetNIFAFellowships/AndyNIFAPostDoc/"/>
    </mc:Choice>
  </mc:AlternateContent>
  <xr:revisionPtr revIDLastSave="0" documentId="13_ncr:1_{B5E96459-B409-BC4B-87CB-39EC768763D6}" xr6:coauthVersionLast="45" xr6:coauthVersionMax="45" xr10:uidLastSave="{00000000-0000-0000-0000-000000000000}"/>
  <bookViews>
    <workbookView xWindow="220" yWindow="460" windowWidth="25380" windowHeight="14580" xr2:uid="{00000000-000D-0000-FFFF-FFFF00000000}"/>
  </bookViews>
  <sheets>
    <sheet name="Budget Worksheet" sheetId="2" r:id="rId1"/>
    <sheet name="Calculate F&amp;A FY22+" sheetId="3" r:id="rId2"/>
  </sheets>
  <definedNames>
    <definedName name="Project2_Comments">#REF!</definedName>
    <definedName name="Project3_Budget">#REF!</definedName>
    <definedName name="Project3_Comments">#REF!</definedName>
    <definedName name="Project4_Budget">#REF!</definedName>
    <definedName name="Project4_Comments">#REF!</definedName>
    <definedName name="Project5_Budget">#REF!</definedName>
    <definedName name="Project5_Comments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0" i="2" l="1"/>
  <c r="H25" i="2"/>
  <c r="G25" i="2"/>
  <c r="F25" i="2"/>
  <c r="E25" i="2"/>
  <c r="D25" i="2"/>
  <c r="E28" i="2"/>
  <c r="F28" i="2"/>
  <c r="G28" i="2"/>
  <c r="H28" i="2"/>
  <c r="D28" i="2"/>
  <c r="D27" i="2"/>
  <c r="E27" i="2"/>
  <c r="F27" i="2"/>
  <c r="G27" i="2"/>
  <c r="H27" i="2"/>
  <c r="E26" i="2"/>
  <c r="F26" i="2"/>
  <c r="G26" i="2"/>
  <c r="H26" i="2"/>
  <c r="D26" i="2"/>
  <c r="E24" i="2"/>
  <c r="F24" i="2"/>
  <c r="G24" i="2"/>
  <c r="H24" i="2"/>
  <c r="D24" i="2"/>
  <c r="E23" i="2"/>
  <c r="F23" i="2"/>
  <c r="G23" i="2"/>
  <c r="H23" i="2"/>
  <c r="D23" i="2"/>
  <c r="E22" i="2"/>
  <c r="F22" i="2"/>
  <c r="G22" i="2"/>
  <c r="H22" i="2"/>
  <c r="D22" i="2"/>
  <c r="E21" i="2"/>
  <c r="F21" i="2"/>
  <c r="G21" i="2"/>
  <c r="H21" i="2"/>
  <c r="D21" i="2"/>
  <c r="D79" i="2"/>
  <c r="D82" i="3"/>
  <c r="H81" i="3"/>
  <c r="F81" i="3"/>
  <c r="G81" i="3"/>
  <c r="H80" i="3"/>
  <c r="F80" i="3"/>
  <c r="G80" i="3"/>
  <c r="H79" i="3"/>
  <c r="F79" i="3"/>
  <c r="H78" i="3"/>
  <c r="F78" i="3"/>
  <c r="G78" i="3"/>
  <c r="H77" i="3"/>
  <c r="H82" i="3"/>
  <c r="F77" i="3"/>
  <c r="C77" i="3"/>
  <c r="D72" i="3"/>
  <c r="H71" i="3"/>
  <c r="F71" i="3"/>
  <c r="H70" i="3"/>
  <c r="F70" i="3"/>
  <c r="G70" i="3"/>
  <c r="H69" i="3"/>
  <c r="F69" i="3"/>
  <c r="G69" i="3"/>
  <c r="H68" i="3"/>
  <c r="F68" i="3"/>
  <c r="G68" i="3"/>
  <c r="H67" i="3"/>
  <c r="F67" i="3"/>
  <c r="C67" i="3"/>
  <c r="H61" i="3"/>
  <c r="F61" i="3"/>
  <c r="G61" i="3"/>
  <c r="H60" i="3"/>
  <c r="F60" i="3"/>
  <c r="G60" i="3"/>
  <c r="H59" i="3"/>
  <c r="F59" i="3"/>
  <c r="G59" i="3"/>
  <c r="H58" i="3"/>
  <c r="F58" i="3"/>
  <c r="H57" i="3"/>
  <c r="H62" i="3"/>
  <c r="F57" i="3"/>
  <c r="G57" i="3"/>
  <c r="C57" i="3"/>
  <c r="H51" i="3"/>
  <c r="F51" i="3"/>
  <c r="G51" i="3"/>
  <c r="H50" i="3"/>
  <c r="F50" i="3"/>
  <c r="G50" i="3"/>
  <c r="H49" i="3"/>
  <c r="F49" i="3"/>
  <c r="H48" i="3"/>
  <c r="F48" i="3"/>
  <c r="G48" i="3"/>
  <c r="H47" i="3"/>
  <c r="F47" i="3"/>
  <c r="G47" i="3"/>
  <c r="C47" i="3"/>
  <c r="H41" i="3"/>
  <c r="F41" i="3"/>
  <c r="G41" i="3"/>
  <c r="H40" i="3"/>
  <c r="F40" i="3"/>
  <c r="H39" i="3"/>
  <c r="F39" i="3"/>
  <c r="G39" i="3"/>
  <c r="H38" i="3"/>
  <c r="F38" i="3"/>
  <c r="G38" i="3"/>
  <c r="H37" i="3"/>
  <c r="F37" i="3"/>
  <c r="C37" i="3"/>
  <c r="H31" i="3"/>
  <c r="F31" i="3"/>
  <c r="H30" i="3"/>
  <c r="F30" i="3"/>
  <c r="G30" i="3"/>
  <c r="H29" i="3"/>
  <c r="F29" i="3"/>
  <c r="G29" i="3"/>
  <c r="H28" i="3"/>
  <c r="F28" i="3"/>
  <c r="G28" i="3"/>
  <c r="H27" i="3"/>
  <c r="F27" i="3"/>
  <c r="C27" i="3"/>
  <c r="M21" i="3"/>
  <c r="H21" i="3"/>
  <c r="F21" i="3"/>
  <c r="G21" i="3"/>
  <c r="M20" i="3"/>
  <c r="H20" i="3"/>
  <c r="F20" i="3"/>
  <c r="M19" i="3"/>
  <c r="H19" i="3"/>
  <c r="F19" i="3"/>
  <c r="G19" i="3"/>
  <c r="M18" i="3"/>
  <c r="H18" i="3"/>
  <c r="F18" i="3"/>
  <c r="G18" i="3"/>
  <c r="M17" i="3"/>
  <c r="H17" i="3"/>
  <c r="F17" i="3"/>
  <c r="G17" i="3"/>
  <c r="C17" i="3"/>
  <c r="H72" i="3"/>
  <c r="F82" i="3"/>
  <c r="E77" i="3"/>
  <c r="H42" i="3"/>
  <c r="F42" i="3"/>
  <c r="H32" i="3"/>
  <c r="H22" i="3"/>
  <c r="G20" i="3"/>
  <c r="G22" i="3"/>
  <c r="G40" i="3"/>
  <c r="G67" i="3"/>
  <c r="F72" i="3"/>
  <c r="E67" i="3"/>
  <c r="G71" i="3"/>
  <c r="G31" i="3"/>
  <c r="F62" i="3"/>
  <c r="G58" i="3"/>
  <c r="G62" i="3"/>
  <c r="I80" i="3"/>
  <c r="J80" i="3"/>
  <c r="I78" i="3"/>
  <c r="J78" i="3"/>
  <c r="F32" i="3"/>
  <c r="G27" i="3"/>
  <c r="H52" i="3"/>
  <c r="G49" i="3"/>
  <c r="G52" i="3"/>
  <c r="I79" i="3"/>
  <c r="J79" i="3"/>
  <c r="F22" i="3"/>
  <c r="F52" i="3"/>
  <c r="I77" i="3"/>
  <c r="G79" i="3"/>
  <c r="I81" i="3"/>
  <c r="J81" i="3"/>
  <c r="G77" i="3"/>
  <c r="G37" i="3"/>
  <c r="G42" i="3"/>
  <c r="G72" i="3"/>
  <c r="I69" i="3"/>
  <c r="J69" i="3"/>
  <c r="I68" i="3"/>
  <c r="J68" i="3"/>
  <c r="J77" i="3"/>
  <c r="J82" i="3"/>
  <c r="I82" i="3"/>
  <c r="G82" i="3"/>
  <c r="G32" i="3"/>
  <c r="I67" i="3"/>
  <c r="I70" i="3"/>
  <c r="J70" i="3"/>
  <c r="I71" i="3"/>
  <c r="J71" i="3"/>
  <c r="E19" i="2"/>
  <c r="E30" i="2"/>
  <c r="E36" i="2"/>
  <c r="E49" i="2"/>
  <c r="E55" i="2"/>
  <c r="E68" i="2"/>
  <c r="E72" i="2"/>
  <c r="E79" i="2"/>
  <c r="H79" i="2"/>
  <c r="G79" i="2"/>
  <c r="F79" i="2"/>
  <c r="I78" i="2"/>
  <c r="I77" i="2"/>
  <c r="I76" i="2"/>
  <c r="I75" i="2"/>
  <c r="H72" i="2"/>
  <c r="G72" i="2"/>
  <c r="F72" i="2"/>
  <c r="D72" i="2"/>
  <c r="I71" i="2"/>
  <c r="I70" i="2"/>
  <c r="H68" i="2"/>
  <c r="G68" i="2"/>
  <c r="F68" i="2"/>
  <c r="D68" i="2"/>
  <c r="I67" i="2"/>
  <c r="I66" i="2"/>
  <c r="I65" i="2"/>
  <c r="I64" i="2"/>
  <c r="I63" i="2"/>
  <c r="H60" i="2"/>
  <c r="G60" i="2"/>
  <c r="F60" i="2"/>
  <c r="D60" i="2"/>
  <c r="I59" i="2"/>
  <c r="I58" i="2"/>
  <c r="I57" i="2"/>
  <c r="H55" i="2"/>
  <c r="G55" i="2"/>
  <c r="F55" i="2"/>
  <c r="D55" i="2"/>
  <c r="I54" i="2"/>
  <c r="I53" i="2"/>
  <c r="I52" i="2"/>
  <c r="H49" i="2"/>
  <c r="G49" i="2"/>
  <c r="F49" i="2"/>
  <c r="D49" i="2"/>
  <c r="I48" i="2"/>
  <c r="I47" i="2"/>
  <c r="I46" i="2"/>
  <c r="I45" i="2"/>
  <c r="I44" i="2"/>
  <c r="I43" i="2"/>
  <c r="I42" i="2"/>
  <c r="I41" i="2"/>
  <c r="I40" i="2"/>
  <c r="I39" i="2"/>
  <c r="H36" i="2"/>
  <c r="G36" i="2"/>
  <c r="F36" i="2"/>
  <c r="D36" i="2"/>
  <c r="I35" i="2"/>
  <c r="I34" i="2"/>
  <c r="I28" i="2"/>
  <c r="I27" i="2"/>
  <c r="I26" i="2"/>
  <c r="I25" i="2"/>
  <c r="I24" i="2"/>
  <c r="I23" i="2"/>
  <c r="I22" i="2"/>
  <c r="H30" i="2"/>
  <c r="G30" i="2"/>
  <c r="F30" i="2"/>
  <c r="H19" i="2"/>
  <c r="G19" i="2"/>
  <c r="F19" i="2"/>
  <c r="D19" i="2"/>
  <c r="I17" i="2"/>
  <c r="I16" i="2"/>
  <c r="I15" i="2"/>
  <c r="I14" i="2"/>
  <c r="I13" i="2"/>
  <c r="I12" i="2"/>
  <c r="I11" i="2"/>
  <c r="I10" i="2"/>
  <c r="I9" i="2"/>
  <c r="I8" i="2"/>
  <c r="D30" i="2"/>
  <c r="I21" i="2"/>
  <c r="I72" i="2"/>
  <c r="I36" i="2"/>
  <c r="I55" i="2"/>
  <c r="I68" i="2"/>
  <c r="I79" i="2"/>
  <c r="F31" i="2"/>
  <c r="F81" i="2"/>
  <c r="F83" i="2"/>
  <c r="G31" i="2"/>
  <c r="G81" i="2"/>
  <c r="G83" i="2"/>
  <c r="H31" i="2"/>
  <c r="I49" i="2"/>
  <c r="I19" i="2"/>
  <c r="E31" i="2"/>
  <c r="D31" i="2"/>
  <c r="I60" i="2"/>
  <c r="I72" i="3"/>
  <c r="J67" i="3"/>
  <c r="J72" i="3"/>
  <c r="I30" i="2"/>
  <c r="H81" i="2"/>
  <c r="E81" i="2"/>
  <c r="I31" i="2"/>
  <c r="I81" i="2"/>
  <c r="I83" i="2"/>
  <c r="D81" i="2"/>
  <c r="D83" i="2"/>
  <c r="D47" i="3"/>
  <c r="D37" i="3"/>
  <c r="H83" i="2"/>
  <c r="D57" i="3"/>
  <c r="E83" i="2"/>
  <c r="D27" i="3"/>
  <c r="D17" i="3"/>
  <c r="D22" i="3"/>
  <c r="D52" i="3"/>
  <c r="E47" i="3"/>
  <c r="D42" i="3"/>
  <c r="E37" i="3"/>
  <c r="E57" i="3"/>
  <c r="I59" i="3"/>
  <c r="J59" i="3"/>
  <c r="D62" i="3"/>
  <c r="E27" i="3"/>
  <c r="D32" i="3"/>
  <c r="I60" i="3"/>
  <c r="J60" i="3"/>
  <c r="E17" i="3"/>
  <c r="I49" i="3"/>
  <c r="J49" i="3"/>
  <c r="I50" i="3"/>
  <c r="J50" i="3"/>
  <c r="I47" i="3"/>
  <c r="I51" i="3"/>
  <c r="J51" i="3"/>
  <c r="I48" i="3"/>
  <c r="J48" i="3"/>
  <c r="I37" i="3"/>
  <c r="I41" i="3"/>
  <c r="J41" i="3"/>
  <c r="I39" i="3"/>
  <c r="J39" i="3"/>
  <c r="I38" i="3"/>
  <c r="J38" i="3"/>
  <c r="I40" i="3"/>
  <c r="J40" i="3"/>
  <c r="I57" i="3"/>
  <c r="J57" i="3"/>
  <c r="I58" i="3"/>
  <c r="J58" i="3"/>
  <c r="D12" i="3"/>
  <c r="I61" i="3"/>
  <c r="J61" i="3"/>
  <c r="I30" i="3"/>
  <c r="J30" i="3"/>
  <c r="I29" i="3"/>
  <c r="J29" i="3"/>
  <c r="I27" i="3"/>
  <c r="I28" i="3"/>
  <c r="J28" i="3"/>
  <c r="I31" i="3"/>
  <c r="J31" i="3"/>
  <c r="I17" i="3"/>
  <c r="I19" i="3"/>
  <c r="J19" i="3"/>
  <c r="I18" i="3"/>
  <c r="J18" i="3"/>
  <c r="I20" i="3"/>
  <c r="J20" i="3"/>
  <c r="I21" i="3"/>
  <c r="J21" i="3"/>
  <c r="J47" i="3"/>
  <c r="J52" i="3"/>
  <c r="I52" i="3"/>
  <c r="G84" i="2"/>
  <c r="G86" i="2"/>
  <c r="I42" i="3"/>
  <c r="F84" i="2"/>
  <c r="F86" i="2"/>
  <c r="J37" i="3"/>
  <c r="J42" i="3"/>
  <c r="I62" i="3"/>
  <c r="H84" i="2"/>
  <c r="H86" i="2"/>
  <c r="J62" i="3"/>
  <c r="J27" i="3"/>
  <c r="J32" i="3"/>
  <c r="I32" i="3"/>
  <c r="E86" i="2"/>
  <c r="J17" i="3"/>
  <c r="J22" i="3"/>
  <c r="I22" i="3"/>
  <c r="D86" i="2"/>
  <c r="I86" i="2"/>
  <c r="L86" i="2"/>
  <c r="I84" i="2"/>
  <c r="I12" i="3"/>
</calcChain>
</file>

<file path=xl/sharedStrings.xml><?xml version="1.0" encoding="utf-8"?>
<sst xmlns="http://schemas.openxmlformats.org/spreadsheetml/2006/main" count="250" uniqueCount="126">
  <si>
    <t>CUFS/Sponsor Proposal Budget</t>
  </si>
  <si>
    <t>PERSONNEL/SALARIES</t>
  </si>
  <si>
    <t>Acct</t>
  </si>
  <si>
    <t>Year 1</t>
  </si>
  <si>
    <t>Year 2</t>
  </si>
  <si>
    <t>Year 3</t>
  </si>
  <si>
    <t>Year 4</t>
  </si>
  <si>
    <t>Year 5</t>
  </si>
  <si>
    <t>Summary Total</t>
  </si>
  <si>
    <t>Academic-Faculty</t>
  </si>
  <si>
    <t>Academic-Research Assoc.</t>
  </si>
  <si>
    <t>PostDoc</t>
  </si>
  <si>
    <t>Grad Stdts (Acad)</t>
  </si>
  <si>
    <t>Grad Stdts (Sum)</t>
  </si>
  <si>
    <t>Undergrads (Acad)</t>
  </si>
  <si>
    <t>Undergrads (Sum)</t>
  </si>
  <si>
    <t>Civil Service</t>
  </si>
  <si>
    <t>Union</t>
  </si>
  <si>
    <t>Temp &amp; Casual</t>
  </si>
  <si>
    <t>Total Salaries</t>
  </si>
  <si>
    <t>FRINGE BENEFITS</t>
  </si>
  <si>
    <t># of Acad. Semesters Per Year for Grad Students</t>
  </si>
  <si>
    <t>Total Fringe</t>
  </si>
  <si>
    <t>Total Salaries &amp; Fr</t>
  </si>
  <si>
    <t>CONSULTING/PROF. SERVICES</t>
  </si>
  <si>
    <t>Consultants</t>
  </si>
  <si>
    <t>Prof. Services</t>
  </si>
  <si>
    <t>Total Consulting/Prof. Services</t>
  </si>
  <si>
    <t>SUPPLIES/OTHER:</t>
  </si>
  <si>
    <t>Gen.Oper Supplies:</t>
  </si>
  <si>
    <t>Gen. Oper Services:</t>
  </si>
  <si>
    <t>Computer Supplies</t>
  </si>
  <si>
    <t>Printing/Dup</t>
  </si>
  <si>
    <t>Sponsored Publications</t>
  </si>
  <si>
    <t>Lab/Field Supplies</t>
  </si>
  <si>
    <t>Lab Services</t>
  </si>
  <si>
    <t>Computer Software</t>
  </si>
  <si>
    <t>Courrier/Mailing</t>
  </si>
  <si>
    <t>Telephone L.D./Fax</t>
  </si>
  <si>
    <t>Total Other</t>
  </si>
  <si>
    <t>PARTICIPANT SUPPORT:</t>
  </si>
  <si>
    <t>Expenses</t>
  </si>
  <si>
    <t>Stipends</t>
  </si>
  <si>
    <t>Travel</t>
  </si>
  <si>
    <t>Total Participant Support</t>
  </si>
  <si>
    <t>TRAVEL</t>
  </si>
  <si>
    <t>Domestic</t>
  </si>
  <si>
    <t>Foreign</t>
  </si>
  <si>
    <t>Non-Employee</t>
  </si>
  <si>
    <t>Total Travel</t>
  </si>
  <si>
    <t>REPAIRS/MAINT/RENTS/LEASES:</t>
  </si>
  <si>
    <t>Repairs/Maint.</t>
  </si>
  <si>
    <t>LT Rents/Leases</t>
  </si>
  <si>
    <t>LT Rents/Leases-Bldg</t>
  </si>
  <si>
    <t>ST Rents/Leases</t>
  </si>
  <si>
    <t>ST Rents/Leases-Bldg</t>
  </si>
  <si>
    <t>Total Repairs/Maint/Rents</t>
  </si>
  <si>
    <t>EQUIPMENT</t>
  </si>
  <si>
    <t>Equipment</t>
  </si>
  <si>
    <t>&gt; $5,000</t>
  </si>
  <si>
    <t>Computer</t>
  </si>
  <si>
    <t>Total Equipment</t>
  </si>
  <si>
    <t>SUBCONTRACT</t>
  </si>
  <si>
    <t>Subcontract #1 (up to $25,000)</t>
  </si>
  <si>
    <t>Subcontract #1 (over $25,000)</t>
  </si>
  <si>
    <t>Subcontract #2 (up to $25,000)</t>
  </si>
  <si>
    <t>Subcontract #2 (over $25,000)</t>
  </si>
  <si>
    <t>Total Subcontracts</t>
  </si>
  <si>
    <t>TOTAL COSTS</t>
  </si>
  <si>
    <t>BASE (TC-acad yr grad fringe-equip-part costs-1st $25,000 of subk</t>
  </si>
  <si>
    <t xml:space="preserve">Project Dates: </t>
  </si>
  <si>
    <t xml:space="preserve"> </t>
  </si>
  <si>
    <t>INDIRECT - 54% MTDC</t>
  </si>
  <si>
    <t>Updated 8-19-19</t>
  </si>
  <si>
    <t>Tool to Calculate Split F&amp;A Rates for a Project Period</t>
  </si>
  <si>
    <t>INSTRUCTIONS:</t>
  </si>
  <si>
    <t>Use this tool to help you calculate split F&amp;A for budgeting purposes. By entering the Project Budget amount, and start and end dates, this tool will calculate the correct F&amp;A rate for the period.</t>
  </si>
  <si>
    <r>
      <t xml:space="preserve">The fields needed are: 
</t>
    </r>
    <r>
      <rPr>
        <b/>
        <sz val="10"/>
        <rFont val="Arial"/>
        <family val="2"/>
      </rPr>
      <t>1) Project F&amp;A Type (selections are RSRCH/OSA/HORMEL)</t>
    </r>
    <r>
      <rPr>
        <sz val="10"/>
        <rFont val="Arial"/>
        <family val="2"/>
      </rPr>
      <t xml:space="preserve">, 
</t>
    </r>
    <r>
      <rPr>
        <b/>
        <sz val="10"/>
        <rFont val="Arial"/>
        <family val="2"/>
      </rPr>
      <t>2)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Project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Start Date, 
3) Project End Date</t>
    </r>
    <r>
      <rPr>
        <sz val="10"/>
        <rFont val="Arial"/>
        <family val="2"/>
      </rPr>
      <t>, and the</t>
    </r>
    <r>
      <rPr>
        <b/>
        <sz val="10"/>
        <rFont val="Arial"/>
        <family val="2"/>
      </rPr>
      <t xml:space="preserve"> 
4) Total MTDC for the Period (Modified Total Direct Cost Amount)</t>
    </r>
    <r>
      <rPr>
        <sz val="10"/>
        <rFont val="Arial"/>
        <family val="2"/>
      </rPr>
      <t>. 
This tool will calculate the F&amp;A rate and amount based on the reference table shown.</t>
    </r>
  </si>
  <si>
    <t>Please be aware that if your Project period Start and End dates span multiple F&amp;A effective dates, you will need to add the additional effective dates and rates to the Project Activity&gt;FA Rates tab in EFS.</t>
  </si>
  <si>
    <r>
      <t xml:space="preserve">See the job aid: </t>
    </r>
    <r>
      <rPr>
        <b/>
        <sz val="10"/>
        <rFont val="Arial"/>
        <family val="2"/>
      </rPr>
      <t>Setting up F&amp;A on a Project Using Split Rates</t>
    </r>
  </si>
  <si>
    <t>This tool is set up to accommodate up to 7 separate Project Budget periods and will provide a Grand Total of all budget periods.</t>
  </si>
  <si>
    <t>Total MTDC</t>
  </si>
  <si>
    <t>Total F&amp;A</t>
  </si>
  <si>
    <t>PROJECT GRAND TOTALS:</t>
  </si>
  <si>
    <t>PROJECT F&amp;A TYPE</t>
  </si>
  <si>
    <t xml:space="preserve">Default F&amp;A Type is RSRCH-click to activate dropdown list: </t>
  </si>
  <si>
    <t>RSRCH</t>
  </si>
  <si>
    <t>1st Budget Period</t>
  </si>
  <si>
    <t>Enter</t>
  </si>
  <si>
    <t>Calculated</t>
  </si>
  <si>
    <t>Enter Amount:</t>
  </si>
  <si>
    <t>Reference Only 
Rate Table:</t>
  </si>
  <si>
    <t>Dates:</t>
  </si>
  <si>
    <t>Total # Months</t>
  </si>
  <si>
    <t>Total MTDC for the Period</t>
  </si>
  <si>
    <t>MTDC Daily Rate</t>
  </si>
  <si>
    <t>Days at Rate</t>
  </si>
  <si>
    <t>Months at Rate</t>
  </si>
  <si>
    <t>Use Rate</t>
  </si>
  <si>
    <t>F&amp;A Amount</t>
  </si>
  <si>
    <t>MTDC Amount</t>
  </si>
  <si>
    <t>Use F&amp;A Rate Effective Date</t>
  </si>
  <si>
    <t>F&amp;A Rate End</t>
  </si>
  <si>
    <t>F&amp;A Rate %</t>
  </si>
  <si>
    <t>Project Start Date</t>
  </si>
  <si>
    <t>Project End Date</t>
  </si>
  <si>
    <t>Totals:</t>
  </si>
  <si>
    <t>2nd Budget Period</t>
  </si>
  <si>
    <t>3rd Budget Period</t>
  </si>
  <si>
    <t>4th Budget Period</t>
  </si>
  <si>
    <t>5th Budget Period</t>
  </si>
  <si>
    <t>6th Budget Period</t>
  </si>
  <si>
    <t>7th Budget Period</t>
  </si>
  <si>
    <t>FY 23 and beyond, see F&amp;A calculation tab</t>
  </si>
  <si>
    <t>Acad-Fac @  36.5%</t>
  </si>
  <si>
    <t>Acad-RA @ 36.5%</t>
  </si>
  <si>
    <t>PostDoc @  25.4%</t>
  </si>
  <si>
    <t>Grad Stdts @ 19.9%</t>
  </si>
  <si>
    <t>Civil Service @ 31.8%</t>
  </si>
  <si>
    <t>Union @ 31.8%</t>
  </si>
  <si>
    <t>Temp &amp; Casual @8%</t>
  </si>
  <si>
    <t>Grad Stdts Tuition $21.06/hr</t>
  </si>
  <si>
    <t>Agency: USDA</t>
  </si>
  <si>
    <t>PI: Andrew Read</t>
  </si>
  <si>
    <t>Should this be institutional allowance?</t>
  </si>
  <si>
    <t>Title:  Dynamic DNA methylation in monocots under biotic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</si>
</sst>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.000_);_(* \(#,##0.000\);_(* &quot;-&quot;???_);_(@_)"/>
  </numFmts>
  <fonts count="10" x14ac:knownFonts="1">
    <font>
      <sz val="10"/>
      <name val="Arial"/>
      <family val="2"/>
    </font>
    <font>
      <sz val="12"/>
      <name val="Geneva"/>
      <family val="2"/>
    </font>
    <font>
      <u/>
      <sz val="10"/>
      <name val="Geneva"/>
      <family val="2"/>
    </font>
    <font>
      <b/>
      <i/>
      <sz val="10"/>
      <name val="Geneva"/>
      <family val="2"/>
    </font>
    <font>
      <b/>
      <sz val="10"/>
      <name val="Geneva"/>
      <family val="2"/>
    </font>
    <font>
      <sz val="10"/>
      <name val="Geneva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theme="0" tint="-0.149998474074526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" fontId="4" fillId="0" borderId="0" xfId="0" applyNumberFormat="1" applyFont="1"/>
    <xf numFmtId="0" fontId="0" fillId="0" borderId="1" xfId="0" applyBorder="1"/>
    <xf numFmtId="0" fontId="3" fillId="0" borderId="0" xfId="0" applyFont="1"/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4" fillId="0" borderId="0" xfId="0" applyFont="1"/>
    <xf numFmtId="3" fontId="0" fillId="0" borderId="0" xfId="0" applyNumberFormat="1" applyAlignment="1">
      <alignment horizontal="right"/>
    </xf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6" fillId="0" borderId="2" xfId="0" applyFont="1" applyBorder="1" applyProtection="1">
      <protection locked="0"/>
    </xf>
    <xf numFmtId="0" fontId="0" fillId="0" borderId="3" xfId="0" applyBorder="1" applyProtection="1"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6" fillId="0" borderId="5" xfId="0" applyFont="1" applyFill="1" applyBorder="1" applyProtection="1">
      <protection locked="0"/>
    </xf>
    <xf numFmtId="0" fontId="0" fillId="0" borderId="6" xfId="0" applyFill="1" applyBorder="1" applyProtection="1">
      <protection locked="0"/>
    </xf>
    <xf numFmtId="43" fontId="7" fillId="2" borderId="7" xfId="0" applyNumberFormat="1" applyFont="1" applyFill="1" applyBorder="1" applyAlignment="1" applyProtection="1">
      <alignment horizontal="center"/>
    </xf>
    <xf numFmtId="0" fontId="8" fillId="0" borderId="0" xfId="0" applyFont="1" applyProtection="1">
      <protection locked="0"/>
    </xf>
    <xf numFmtId="0" fontId="7" fillId="3" borderId="1" xfId="0" applyFont="1" applyFill="1" applyBorder="1" applyProtection="1">
      <protection locked="0"/>
    </xf>
    <xf numFmtId="0" fontId="7" fillId="0" borderId="8" xfId="0" applyFont="1" applyBorder="1" applyProtection="1">
      <protection locked="0"/>
    </xf>
    <xf numFmtId="0" fontId="0" fillId="0" borderId="9" xfId="0" applyBorder="1" applyProtection="1">
      <protection locked="0"/>
    </xf>
    <xf numFmtId="0" fontId="7" fillId="3" borderId="10" xfId="0" applyFont="1" applyFill="1" applyBorder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7" fillId="4" borderId="0" xfId="0" applyFont="1" applyFill="1" applyAlignment="1" applyProtection="1">
      <alignment horizontal="left" wrapText="1"/>
      <protection locked="0"/>
    </xf>
    <xf numFmtId="0" fontId="0" fillId="0" borderId="0" xfId="0" applyFill="1" applyProtection="1">
      <protection locked="0"/>
    </xf>
    <xf numFmtId="0" fontId="6" fillId="5" borderId="11" xfId="0" applyFont="1" applyFill="1" applyBorder="1" applyAlignment="1" applyProtection="1">
      <alignment horizontal="center"/>
      <protection locked="0"/>
    </xf>
    <xf numFmtId="0" fontId="7" fillId="3" borderId="4" xfId="0" applyFont="1" applyFill="1" applyBorder="1" applyAlignment="1" applyProtection="1">
      <alignment horizontal="center"/>
      <protection locked="0"/>
    </xf>
    <xf numFmtId="0" fontId="7" fillId="5" borderId="12" xfId="0" applyFont="1" applyFill="1" applyBorder="1" applyProtection="1">
      <protection locked="0"/>
    </xf>
    <xf numFmtId="0" fontId="7" fillId="5" borderId="11" xfId="0" applyFont="1" applyFill="1" applyBorder="1" applyProtection="1">
      <protection locked="0"/>
    </xf>
    <xf numFmtId="0" fontId="7" fillId="5" borderId="11" xfId="0" applyFont="1" applyFill="1" applyBorder="1" applyAlignment="1" applyProtection="1">
      <alignment horizontal="center"/>
      <protection locked="0"/>
    </xf>
    <xf numFmtId="0" fontId="7" fillId="4" borderId="11" xfId="0" applyFont="1" applyFill="1" applyBorder="1" applyAlignment="1" applyProtection="1">
      <alignment horizontal="center"/>
      <protection locked="0"/>
    </xf>
    <xf numFmtId="0" fontId="0" fillId="4" borderId="11" xfId="0" applyFill="1" applyBorder="1" applyAlignment="1" applyProtection="1">
      <alignment horizontal="center"/>
      <protection locked="0"/>
    </xf>
    <xf numFmtId="0" fontId="7" fillId="3" borderId="13" xfId="0" applyFont="1" applyFill="1" applyBorder="1" applyProtection="1">
      <protection locked="0"/>
    </xf>
    <xf numFmtId="14" fontId="0" fillId="0" borderId="13" xfId="0" applyNumberFormat="1" applyBorder="1" applyProtection="1">
      <protection locked="0"/>
    </xf>
    <xf numFmtId="0" fontId="6" fillId="4" borderId="0" xfId="0" quotePrefix="1" applyFont="1" applyFill="1" applyBorder="1" applyAlignment="1" applyProtection="1">
      <alignment horizontal="center"/>
      <protection locked="0"/>
    </xf>
    <xf numFmtId="43" fontId="0" fillId="0" borderId="1" xfId="1" applyFont="1" applyBorder="1" applyAlignment="1" applyProtection="1">
      <alignment horizontal="center"/>
      <protection locked="0"/>
    </xf>
    <xf numFmtId="43" fontId="0" fillId="5" borderId="0" xfId="1" applyFont="1" applyFill="1" applyBorder="1" applyAlignment="1" applyProtection="1">
      <alignment horizontal="center"/>
    </xf>
    <xf numFmtId="0" fontId="0" fillId="5" borderId="0" xfId="0" applyFill="1" applyBorder="1" applyAlignment="1" applyProtection="1">
      <alignment horizontal="center"/>
    </xf>
    <xf numFmtId="9" fontId="6" fillId="5" borderId="0" xfId="2" quotePrefix="1" applyFont="1" applyFill="1" applyBorder="1" applyProtection="1"/>
    <xf numFmtId="43" fontId="0" fillId="5" borderId="0" xfId="0" applyNumberFormat="1" applyFill="1" applyBorder="1" applyProtection="1"/>
    <xf numFmtId="43" fontId="0" fillId="5" borderId="0" xfId="1" applyFont="1" applyFill="1" applyBorder="1" applyProtection="1"/>
    <xf numFmtId="14" fontId="0" fillId="4" borderId="0" xfId="0" applyNumberFormat="1" applyFill="1" applyBorder="1" applyAlignment="1" applyProtection="1">
      <alignment horizontal="center"/>
    </xf>
    <xf numFmtId="14" fontId="0" fillId="4" borderId="0" xfId="0" applyNumberFormat="1" applyFill="1" applyAlignment="1" applyProtection="1">
      <alignment horizontal="center"/>
    </xf>
    <xf numFmtId="9" fontId="0" fillId="4" borderId="0" xfId="2" applyFont="1" applyFill="1" applyAlignment="1" applyProtection="1">
      <alignment horizontal="center"/>
    </xf>
    <xf numFmtId="0" fontId="7" fillId="3" borderId="7" xfId="0" applyFont="1" applyFill="1" applyBorder="1" applyProtection="1">
      <protection locked="0"/>
    </xf>
    <xf numFmtId="0" fontId="0" fillId="0" borderId="0" xfId="0" quotePrefix="1" applyFill="1" applyProtection="1">
      <protection locked="0"/>
    </xf>
    <xf numFmtId="0" fontId="0" fillId="5" borderId="0" xfId="0" applyFill="1" applyBorder="1" applyAlignment="1" applyProtection="1">
      <alignment horizontal="center"/>
      <protection locked="0"/>
    </xf>
    <xf numFmtId="0" fontId="0" fillId="5" borderId="0" xfId="0" applyFill="1" applyBorder="1" applyProtection="1"/>
    <xf numFmtId="0" fontId="6" fillId="0" borderId="0" xfId="0" quotePrefix="1" applyFont="1" applyFill="1" applyProtection="1">
      <protection locked="0"/>
    </xf>
    <xf numFmtId="0" fontId="0" fillId="0" borderId="11" xfId="0" applyBorder="1" applyProtection="1"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5" borderId="11" xfId="0" applyFill="1" applyBorder="1" applyProtection="1"/>
    <xf numFmtId="0" fontId="0" fillId="5" borderId="11" xfId="0" applyFill="1" applyBorder="1" applyAlignment="1" applyProtection="1">
      <alignment horizontal="center"/>
    </xf>
    <xf numFmtId="9" fontId="6" fillId="5" borderId="11" xfId="2" quotePrefix="1" applyFont="1" applyFill="1" applyBorder="1" applyProtection="1"/>
    <xf numFmtId="43" fontId="0" fillId="5" borderId="11" xfId="0" applyNumberFormat="1" applyFill="1" applyBorder="1" applyProtection="1"/>
    <xf numFmtId="43" fontId="0" fillId="5" borderId="11" xfId="1" applyFont="1" applyFill="1" applyBorder="1" applyProtection="1"/>
    <xf numFmtId="0" fontId="7" fillId="4" borderId="0" xfId="0" applyFont="1" applyFill="1" applyAlignment="1" applyProtection="1">
      <alignment horizontal="right"/>
      <protection locked="0"/>
    </xf>
    <xf numFmtId="0" fontId="0" fillId="4" borderId="0" xfId="0" applyFill="1" applyProtection="1">
      <protection locked="0"/>
    </xf>
    <xf numFmtId="43" fontId="7" fillId="4" borderId="0" xfId="0" applyNumberFormat="1" applyFont="1" applyFill="1" applyAlignment="1" applyProtection="1">
      <alignment horizontal="center"/>
      <protection locked="0"/>
    </xf>
    <xf numFmtId="0" fontId="0" fillId="4" borderId="0" xfId="0" applyFill="1" applyProtection="1"/>
    <xf numFmtId="0" fontId="0" fillId="4" borderId="0" xfId="0" applyFill="1" applyBorder="1" applyAlignment="1" applyProtection="1">
      <alignment horizontal="center"/>
    </xf>
    <xf numFmtId="0" fontId="0" fillId="4" borderId="0" xfId="0" applyFill="1" applyAlignment="1" applyProtection="1">
      <alignment horizontal="center"/>
    </xf>
    <xf numFmtId="164" fontId="9" fillId="4" borderId="0" xfId="2" applyNumberFormat="1" applyFont="1" applyFill="1" applyBorder="1" applyProtection="1"/>
    <xf numFmtId="43" fontId="7" fillId="4" borderId="0" xfId="0" applyNumberFormat="1" applyFont="1" applyFill="1" applyProtection="1"/>
    <xf numFmtId="43" fontId="7" fillId="4" borderId="0" xfId="1" applyFont="1" applyFill="1" applyProtection="1"/>
    <xf numFmtId="0" fontId="0" fillId="0" borderId="0" xfId="0" applyFill="1" applyAlignment="1" applyProtection="1">
      <alignment horizontal="center"/>
      <protection locked="0"/>
    </xf>
    <xf numFmtId="0" fontId="6" fillId="5" borderId="14" xfId="0" applyFont="1" applyFill="1" applyBorder="1" applyAlignment="1" applyProtection="1">
      <alignment horizontal="center"/>
      <protection locked="0"/>
    </xf>
    <xf numFmtId="43" fontId="0" fillId="0" borderId="0" xfId="0" applyNumberFormat="1" applyProtection="1">
      <protection locked="0"/>
    </xf>
    <xf numFmtId="0" fontId="6" fillId="0" borderId="0" xfId="0" quotePrefix="1" applyFont="1" applyProtection="1">
      <protection locked="0"/>
    </xf>
    <xf numFmtId="0" fontId="0" fillId="5" borderId="15" xfId="0" applyFill="1" applyBorder="1" applyAlignment="1" applyProtection="1">
      <alignment horizontal="center"/>
    </xf>
    <xf numFmtId="165" fontId="0" fillId="0" borderId="0" xfId="0" applyNumberFormat="1" applyProtection="1">
      <protection locked="0"/>
    </xf>
    <xf numFmtId="0" fontId="0" fillId="3" borderId="0" xfId="0" applyFill="1"/>
    <xf numFmtId="0" fontId="4" fillId="3" borderId="0" xfId="0" applyFont="1" applyFill="1"/>
    <xf numFmtId="0" fontId="0" fillId="3" borderId="0" xfId="0" applyFill="1" applyAlignment="1">
      <alignment horizontal="center"/>
    </xf>
    <xf numFmtId="1" fontId="0" fillId="3" borderId="0" xfId="0" applyNumberFormat="1" applyFill="1"/>
    <xf numFmtId="0" fontId="0" fillId="0" borderId="0" xfId="0" applyFont="1" applyAlignment="1" applyProtection="1">
      <alignment wrapText="1"/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6"/>
  <sheetViews>
    <sheetView tabSelected="1" zoomScale="131" workbookViewId="0">
      <selection activeCell="A5" sqref="A5"/>
    </sheetView>
  </sheetViews>
  <sheetFormatPr baseColWidth="10" defaultColWidth="8.83203125" defaultRowHeight="13" x14ac:dyDescent="0.15"/>
  <cols>
    <col min="1" max="1" width="18.33203125" customWidth="1"/>
    <col min="2" max="2" width="26.33203125" customWidth="1"/>
    <col min="4" max="4" width="11.5" customWidth="1"/>
    <col min="5" max="5" width="12" customWidth="1"/>
    <col min="6" max="6" width="11.6640625" customWidth="1"/>
    <col min="7" max="7" width="12.5" customWidth="1"/>
    <col min="8" max="8" width="12.1640625" customWidth="1"/>
    <col min="9" max="9" width="12.83203125" customWidth="1"/>
  </cols>
  <sheetData>
    <row r="1" spans="1:9" ht="16" x14ac:dyDescent="0.2">
      <c r="A1" s="2"/>
      <c r="B1" s="2"/>
      <c r="C1" s="1"/>
      <c r="D1" s="3" t="s">
        <v>0</v>
      </c>
      <c r="E1" s="3"/>
      <c r="F1" s="3"/>
      <c r="G1" s="3"/>
      <c r="H1" s="3"/>
      <c r="I1" s="3"/>
    </row>
    <row r="2" spans="1:9" x14ac:dyDescent="0.15">
      <c r="A2" t="s">
        <v>122</v>
      </c>
      <c r="C2" s="1"/>
      <c r="D2" s="3"/>
      <c r="E2" s="3"/>
      <c r="F2" s="3"/>
      <c r="G2" s="3"/>
      <c r="H2" s="3"/>
      <c r="I2" s="3"/>
    </row>
    <row r="3" spans="1:9" x14ac:dyDescent="0.15">
      <c r="A3" s="89" t="s">
        <v>125</v>
      </c>
      <c r="C3" s="1"/>
      <c r="D3" s="3"/>
      <c r="E3" s="3"/>
      <c r="F3" s="3"/>
      <c r="G3" s="3"/>
      <c r="H3" s="3"/>
      <c r="I3" s="3"/>
    </row>
    <row r="4" spans="1:9" x14ac:dyDescent="0.15">
      <c r="A4" s="89" t="s">
        <v>123</v>
      </c>
      <c r="C4" s="1"/>
      <c r="D4" s="3"/>
      <c r="E4" s="3"/>
      <c r="F4" s="3"/>
      <c r="G4" s="3"/>
      <c r="H4" s="3"/>
      <c r="I4" s="3"/>
    </row>
    <row r="5" spans="1:9" x14ac:dyDescent="0.15">
      <c r="A5" s="89" t="s">
        <v>70</v>
      </c>
      <c r="C5" s="1"/>
      <c r="D5" s="3"/>
      <c r="E5" s="3"/>
      <c r="F5" s="3"/>
      <c r="G5" s="3"/>
      <c r="H5" s="3"/>
      <c r="I5" s="3"/>
    </row>
    <row r="6" spans="1:9" x14ac:dyDescent="0.15">
      <c r="C6" s="1"/>
      <c r="D6" s="3"/>
      <c r="E6" s="3"/>
      <c r="F6" s="3"/>
      <c r="G6" s="3"/>
      <c r="H6" s="3"/>
      <c r="I6" s="3"/>
    </row>
    <row r="7" spans="1:9" ht="14" x14ac:dyDescent="0.2">
      <c r="A7" t="s">
        <v>1</v>
      </c>
      <c r="C7" s="4" t="s">
        <v>2</v>
      </c>
      <c r="D7" s="5" t="s">
        <v>3</v>
      </c>
      <c r="E7" s="5" t="s">
        <v>4</v>
      </c>
      <c r="F7" s="5" t="s">
        <v>5</v>
      </c>
      <c r="G7" s="5" t="s">
        <v>6</v>
      </c>
      <c r="H7" s="5" t="s">
        <v>7</v>
      </c>
      <c r="I7" s="6" t="s">
        <v>8</v>
      </c>
    </row>
    <row r="8" spans="1:9" x14ac:dyDescent="0.15">
      <c r="A8" s="18"/>
      <c r="B8" t="s">
        <v>9</v>
      </c>
      <c r="C8" s="1">
        <v>700100</v>
      </c>
      <c r="D8" s="3"/>
      <c r="E8" s="3"/>
      <c r="F8" s="3"/>
      <c r="G8" s="3"/>
      <c r="H8" s="3"/>
      <c r="I8" s="3">
        <f t="shared" ref="I8:I17" si="0">SUM(D8:H8)</f>
        <v>0</v>
      </c>
    </row>
    <row r="9" spans="1:9" x14ac:dyDescent="0.15">
      <c r="A9" s="7"/>
      <c r="B9" t="s">
        <v>10</v>
      </c>
      <c r="C9" s="1">
        <v>700200</v>
      </c>
      <c r="D9" s="3"/>
      <c r="E9" s="3"/>
      <c r="F9" s="3"/>
      <c r="G9" s="3"/>
      <c r="H9" s="3"/>
      <c r="I9" s="3">
        <f t="shared" si="0"/>
        <v>0</v>
      </c>
    </row>
    <row r="10" spans="1:9" x14ac:dyDescent="0.15">
      <c r="A10" s="7"/>
      <c r="B10" t="s">
        <v>11</v>
      </c>
      <c r="C10" s="1">
        <v>700210</v>
      </c>
      <c r="D10" s="3">
        <v>55000</v>
      </c>
      <c r="E10" s="3">
        <v>56000</v>
      </c>
      <c r="F10" s="3"/>
      <c r="G10" s="3"/>
      <c r="H10" s="3"/>
      <c r="I10" s="3">
        <f t="shared" si="0"/>
        <v>111000</v>
      </c>
    </row>
    <row r="11" spans="1:9" x14ac:dyDescent="0.15">
      <c r="B11" t="s">
        <v>12</v>
      </c>
      <c r="C11" s="1">
        <v>700310</v>
      </c>
      <c r="D11" s="3"/>
      <c r="E11" s="3"/>
      <c r="F11" s="3"/>
      <c r="G11" s="3"/>
      <c r="H11" s="3"/>
      <c r="I11" s="3">
        <f t="shared" si="0"/>
        <v>0</v>
      </c>
    </row>
    <row r="12" spans="1:9" x14ac:dyDescent="0.15">
      <c r="B12" t="s">
        <v>13</v>
      </c>
      <c r="C12" s="1">
        <v>700310</v>
      </c>
      <c r="D12" s="3"/>
      <c r="E12" s="3"/>
      <c r="F12" s="3"/>
      <c r="G12" s="3"/>
      <c r="H12" s="3"/>
      <c r="I12" s="3">
        <f t="shared" si="0"/>
        <v>0</v>
      </c>
    </row>
    <row r="13" spans="1:9" x14ac:dyDescent="0.15">
      <c r="B13" t="s">
        <v>14</v>
      </c>
      <c r="C13" s="1">
        <v>700400</v>
      </c>
      <c r="D13" s="3">
        <v>1500</v>
      </c>
      <c r="E13" s="3">
        <v>1500</v>
      </c>
      <c r="F13" s="3"/>
      <c r="G13" s="3"/>
      <c r="H13" s="3"/>
      <c r="I13" s="3">
        <f t="shared" si="0"/>
        <v>3000</v>
      </c>
    </row>
    <row r="14" spans="1:9" x14ac:dyDescent="0.15">
      <c r="B14" t="s">
        <v>15</v>
      </c>
      <c r="C14" s="1">
        <v>700400</v>
      </c>
      <c r="D14" s="3"/>
      <c r="E14" s="3"/>
      <c r="F14" s="3"/>
      <c r="G14" s="3"/>
      <c r="H14" s="3"/>
      <c r="I14" s="3">
        <f t="shared" si="0"/>
        <v>0</v>
      </c>
    </row>
    <row r="15" spans="1:9" x14ac:dyDescent="0.15">
      <c r="B15" t="s">
        <v>16</v>
      </c>
      <c r="C15" s="1">
        <v>700500</v>
      </c>
      <c r="D15" s="3"/>
      <c r="E15" s="3"/>
      <c r="F15" s="3"/>
      <c r="G15" s="3"/>
      <c r="H15" s="3"/>
      <c r="I15" s="3">
        <f t="shared" si="0"/>
        <v>0</v>
      </c>
    </row>
    <row r="16" spans="1:9" x14ac:dyDescent="0.15">
      <c r="B16" t="s">
        <v>17</v>
      </c>
      <c r="C16" s="1">
        <v>700510</v>
      </c>
      <c r="D16" s="3"/>
      <c r="E16" s="3"/>
      <c r="F16" s="3"/>
      <c r="G16" s="3"/>
      <c r="H16" s="3"/>
      <c r="I16" s="3">
        <f t="shared" si="0"/>
        <v>0</v>
      </c>
    </row>
    <row r="17" spans="1:15" x14ac:dyDescent="0.15">
      <c r="B17" t="s">
        <v>18</v>
      </c>
      <c r="C17" s="1">
        <v>700530</v>
      </c>
      <c r="D17" s="3"/>
      <c r="E17" s="3"/>
      <c r="F17" s="3"/>
      <c r="G17" s="3"/>
      <c r="H17" s="3"/>
      <c r="I17" s="3">
        <f t="shared" si="0"/>
        <v>0</v>
      </c>
    </row>
    <row r="18" spans="1:15" x14ac:dyDescent="0.15">
      <c r="C18" s="1"/>
      <c r="D18" s="3"/>
      <c r="E18" s="3"/>
      <c r="F18" s="3"/>
      <c r="G18" s="3"/>
      <c r="H18" s="3"/>
      <c r="I18" s="3"/>
    </row>
    <row r="19" spans="1:15" ht="14" x14ac:dyDescent="0.2">
      <c r="B19" s="8" t="s">
        <v>19</v>
      </c>
      <c r="C19" s="9"/>
      <c r="D19" s="10">
        <f t="shared" ref="D19:I19" si="1">SUM(D8:D17)</f>
        <v>56500</v>
      </c>
      <c r="E19" s="10">
        <f t="shared" si="1"/>
        <v>57500</v>
      </c>
      <c r="F19" s="10">
        <f t="shared" si="1"/>
        <v>0</v>
      </c>
      <c r="G19" s="10">
        <f t="shared" si="1"/>
        <v>0</v>
      </c>
      <c r="H19" s="10">
        <f t="shared" si="1"/>
        <v>0</v>
      </c>
      <c r="I19" s="10">
        <f t="shared" si="1"/>
        <v>114000</v>
      </c>
    </row>
    <row r="20" spans="1:15" ht="14" x14ac:dyDescent="0.2">
      <c r="A20" t="s">
        <v>20</v>
      </c>
      <c r="C20" s="1"/>
      <c r="D20" s="3"/>
      <c r="E20" s="3"/>
      <c r="F20" s="10" t="s">
        <v>71</v>
      </c>
      <c r="G20" s="10"/>
      <c r="H20" s="10"/>
      <c r="I20" s="3"/>
    </row>
    <row r="21" spans="1:15" x14ac:dyDescent="0.15">
      <c r="B21" t="s">
        <v>114</v>
      </c>
      <c r="C21" s="1">
        <v>710100</v>
      </c>
      <c r="D21" s="3">
        <f>D8*0.365</f>
        <v>0</v>
      </c>
      <c r="E21" s="3">
        <f t="shared" ref="E21:H21" si="2">E8*0.365</f>
        <v>0</v>
      </c>
      <c r="F21" s="3">
        <f t="shared" si="2"/>
        <v>0</v>
      </c>
      <c r="G21" s="3">
        <f t="shared" si="2"/>
        <v>0</v>
      </c>
      <c r="H21" s="3">
        <f t="shared" si="2"/>
        <v>0</v>
      </c>
      <c r="I21" s="3">
        <f t="shared" ref="I21:I30" si="3">SUM(D21:H21)</f>
        <v>0</v>
      </c>
    </row>
    <row r="22" spans="1:15" x14ac:dyDescent="0.15">
      <c r="B22" t="s">
        <v>115</v>
      </c>
      <c r="C22" s="1">
        <v>710200</v>
      </c>
      <c r="D22" s="3">
        <f>D9*0.365</f>
        <v>0</v>
      </c>
      <c r="E22" s="3">
        <f t="shared" ref="E22:H22" si="4">E9*0.365</f>
        <v>0</v>
      </c>
      <c r="F22" s="3">
        <f t="shared" si="4"/>
        <v>0</v>
      </c>
      <c r="G22" s="3">
        <f t="shared" si="4"/>
        <v>0</v>
      </c>
      <c r="H22" s="3">
        <f t="shared" si="4"/>
        <v>0</v>
      </c>
      <c r="I22" s="3">
        <f>SUM(D22:H22)</f>
        <v>0</v>
      </c>
    </row>
    <row r="23" spans="1:15" x14ac:dyDescent="0.15">
      <c r="B23" t="s">
        <v>116</v>
      </c>
      <c r="C23" s="1">
        <v>710210</v>
      </c>
      <c r="D23" s="3">
        <f>D10*0.254</f>
        <v>13970</v>
      </c>
      <c r="E23" s="3">
        <f t="shared" ref="E23:H23" si="5">E10*0.254</f>
        <v>14224</v>
      </c>
      <c r="F23" s="3">
        <f t="shared" si="5"/>
        <v>0</v>
      </c>
      <c r="G23" s="3">
        <f t="shared" si="5"/>
        <v>0</v>
      </c>
      <c r="H23" s="3">
        <f t="shared" si="5"/>
        <v>0</v>
      </c>
      <c r="I23" s="3">
        <f t="shared" si="3"/>
        <v>28194</v>
      </c>
      <c r="K23" t="s">
        <v>21</v>
      </c>
    </row>
    <row r="24" spans="1:15" x14ac:dyDescent="0.15">
      <c r="B24" t="s">
        <v>117</v>
      </c>
      <c r="C24" s="1">
        <v>710310</v>
      </c>
      <c r="D24" s="3">
        <f>(D11+D12)*0.199</f>
        <v>0</v>
      </c>
      <c r="E24" s="3">
        <f t="shared" ref="E24:H24" si="6">(E11+E12)*0.199</f>
        <v>0</v>
      </c>
      <c r="F24" s="3">
        <f t="shared" si="6"/>
        <v>0</v>
      </c>
      <c r="G24" s="3">
        <f t="shared" si="6"/>
        <v>0</v>
      </c>
      <c r="H24" s="3">
        <f t="shared" si="6"/>
        <v>0</v>
      </c>
      <c r="I24" s="3">
        <f t="shared" si="3"/>
        <v>0</v>
      </c>
      <c r="K24" t="s">
        <v>3</v>
      </c>
      <c r="L24" t="s">
        <v>4</v>
      </c>
      <c r="M24" t="s">
        <v>5</v>
      </c>
      <c r="N24" t="s">
        <v>6</v>
      </c>
      <c r="O24" t="s">
        <v>7</v>
      </c>
    </row>
    <row r="25" spans="1:15" x14ac:dyDescent="0.15">
      <c r="B25" t="s">
        <v>121</v>
      </c>
      <c r="C25" s="1">
        <v>710300</v>
      </c>
      <c r="D25" s="3">
        <f>(21.06*390)*K25</f>
        <v>0</v>
      </c>
      <c r="E25" s="3">
        <f>(21.06*390)*L25</f>
        <v>0</v>
      </c>
      <c r="F25" s="3">
        <f>(21.06*390)*M25</f>
        <v>0</v>
      </c>
      <c r="G25" s="3">
        <f>(21.06*390)*N25</f>
        <v>0</v>
      </c>
      <c r="H25" s="3">
        <f>(21.06*390)*O25</f>
        <v>0</v>
      </c>
      <c r="I25" s="3">
        <f t="shared" si="3"/>
        <v>0</v>
      </c>
      <c r="K25" s="11"/>
      <c r="L25" s="11"/>
      <c r="M25" s="11"/>
      <c r="N25" s="11"/>
      <c r="O25" s="11"/>
    </row>
    <row r="26" spans="1:15" x14ac:dyDescent="0.15">
      <c r="B26" t="s">
        <v>118</v>
      </c>
      <c r="C26" s="1">
        <v>710500</v>
      </c>
      <c r="D26" s="3">
        <f>D15*0.318</f>
        <v>0</v>
      </c>
      <c r="E26" s="3">
        <f t="shared" ref="E26:H27" si="7">E15*0.318</f>
        <v>0</v>
      </c>
      <c r="F26" s="3">
        <f t="shared" si="7"/>
        <v>0</v>
      </c>
      <c r="G26" s="3">
        <f t="shared" si="7"/>
        <v>0</v>
      </c>
      <c r="H26" s="3">
        <f t="shared" si="7"/>
        <v>0</v>
      </c>
      <c r="I26" s="3">
        <f t="shared" si="3"/>
        <v>0</v>
      </c>
    </row>
    <row r="27" spans="1:15" x14ac:dyDescent="0.15">
      <c r="B27" t="s">
        <v>119</v>
      </c>
      <c r="C27" s="1">
        <v>710510</v>
      </c>
      <c r="D27" s="3">
        <f>D16*0.318</f>
        <v>0</v>
      </c>
      <c r="E27" s="3">
        <f t="shared" si="7"/>
        <v>0</v>
      </c>
      <c r="F27" s="3">
        <f t="shared" si="7"/>
        <v>0</v>
      </c>
      <c r="G27" s="3">
        <f t="shared" si="7"/>
        <v>0</v>
      </c>
      <c r="H27" s="3">
        <f t="shared" si="7"/>
        <v>0</v>
      </c>
      <c r="I27" s="3">
        <f>SUM(D27:H27)</f>
        <v>0</v>
      </c>
    </row>
    <row r="28" spans="1:15" x14ac:dyDescent="0.15">
      <c r="B28" t="s">
        <v>120</v>
      </c>
      <c r="C28" s="1">
        <v>710530</v>
      </c>
      <c r="D28" s="3">
        <f>D17*0.08</f>
        <v>0</v>
      </c>
      <c r="E28" s="3">
        <f t="shared" ref="E28:H28" si="8">E17*0.08</f>
        <v>0</v>
      </c>
      <c r="F28" s="3">
        <f t="shared" si="8"/>
        <v>0</v>
      </c>
      <c r="G28" s="3">
        <f t="shared" si="8"/>
        <v>0</v>
      </c>
      <c r="H28" s="3">
        <f t="shared" si="8"/>
        <v>0</v>
      </c>
      <c r="I28" s="3">
        <f>SUM(D28:H28)</f>
        <v>0</v>
      </c>
    </row>
    <row r="29" spans="1:15" x14ac:dyDescent="0.15">
      <c r="C29" s="1"/>
      <c r="D29" s="3"/>
      <c r="E29" s="3"/>
      <c r="F29" s="3"/>
      <c r="G29" s="3"/>
      <c r="H29" s="3"/>
      <c r="I29" s="3"/>
    </row>
    <row r="30" spans="1:15" x14ac:dyDescent="0.15">
      <c r="B30" t="s">
        <v>22</v>
      </c>
      <c r="C30" s="1"/>
      <c r="D30" s="3">
        <f>SUM(D21:D28)</f>
        <v>13970</v>
      </c>
      <c r="E30" s="3">
        <f>SUM(E21:E28)</f>
        <v>14224</v>
      </c>
      <c r="F30" s="3">
        <f>SUM(F21:F28)</f>
        <v>0</v>
      </c>
      <c r="G30" s="3">
        <f>SUM(G21:G28)</f>
        <v>0</v>
      </c>
      <c r="H30" s="3">
        <f>SUM(H21:H28)</f>
        <v>0</v>
      </c>
      <c r="I30" s="3">
        <f t="shared" si="3"/>
        <v>28194</v>
      </c>
    </row>
    <row r="31" spans="1:15" ht="14" x14ac:dyDescent="0.2">
      <c r="B31" s="12" t="s">
        <v>23</v>
      </c>
      <c r="D31" s="10">
        <f t="shared" ref="D31:I31" si="9">D19+D30</f>
        <v>70470</v>
      </c>
      <c r="E31" s="10">
        <f t="shared" si="9"/>
        <v>71724</v>
      </c>
      <c r="F31" s="10">
        <f t="shared" si="9"/>
        <v>0</v>
      </c>
      <c r="G31" s="10">
        <f t="shared" si="9"/>
        <v>0</v>
      </c>
      <c r="H31" s="10">
        <f t="shared" si="9"/>
        <v>0</v>
      </c>
      <c r="I31" s="10">
        <f t="shared" si="9"/>
        <v>142194</v>
      </c>
    </row>
    <row r="32" spans="1:15" ht="14" x14ac:dyDescent="0.2">
      <c r="B32" s="12"/>
      <c r="D32" s="10"/>
      <c r="E32" s="10"/>
      <c r="F32" s="10"/>
      <c r="G32" s="10"/>
      <c r="H32" s="10"/>
      <c r="I32" s="10"/>
    </row>
    <row r="33" spans="1:9" ht="14" x14ac:dyDescent="0.2">
      <c r="A33" t="s">
        <v>24</v>
      </c>
      <c r="B33" s="12"/>
      <c r="D33" s="10"/>
      <c r="E33" s="10"/>
      <c r="F33" s="10"/>
      <c r="G33" s="10"/>
      <c r="H33" s="10"/>
      <c r="I33" s="10"/>
    </row>
    <row r="34" spans="1:9" ht="14" x14ac:dyDescent="0.2">
      <c r="B34" s="13" t="s">
        <v>25</v>
      </c>
      <c r="C34" s="1">
        <v>730100</v>
      </c>
      <c r="D34" s="3"/>
      <c r="E34" s="3"/>
      <c r="F34" s="3"/>
      <c r="G34" s="3"/>
      <c r="H34" s="3"/>
      <c r="I34" s="3">
        <f>SUM(D34:H34)</f>
        <v>0</v>
      </c>
    </row>
    <row r="35" spans="1:9" ht="14" x14ac:dyDescent="0.2">
      <c r="B35" s="13" t="s">
        <v>26</v>
      </c>
      <c r="C35" s="1">
        <v>730200</v>
      </c>
      <c r="D35" s="3"/>
      <c r="E35" s="3"/>
      <c r="F35" s="3"/>
      <c r="G35" s="3"/>
      <c r="H35" s="3"/>
      <c r="I35" s="3">
        <f>SUM(D35:H35)</f>
        <v>0</v>
      </c>
    </row>
    <row r="36" spans="1:9" ht="14" x14ac:dyDescent="0.2">
      <c r="B36" s="12" t="s">
        <v>27</v>
      </c>
      <c r="D36" s="10">
        <f t="shared" ref="D36:I36" si="10">D34+D35</f>
        <v>0</v>
      </c>
      <c r="E36" s="10">
        <f t="shared" si="10"/>
        <v>0</v>
      </c>
      <c r="F36" s="10">
        <f t="shared" si="10"/>
        <v>0</v>
      </c>
      <c r="G36" s="10">
        <f t="shared" si="10"/>
        <v>0</v>
      </c>
      <c r="H36" s="10">
        <f t="shared" si="10"/>
        <v>0</v>
      </c>
      <c r="I36" s="10">
        <f t="shared" si="10"/>
        <v>0</v>
      </c>
    </row>
    <row r="37" spans="1:9" x14ac:dyDescent="0.15">
      <c r="C37" s="1"/>
      <c r="D37" s="3"/>
      <c r="E37" s="3"/>
      <c r="F37" s="3"/>
      <c r="G37" s="3"/>
      <c r="H37" s="3"/>
      <c r="I37" s="3"/>
    </row>
    <row r="38" spans="1:9" ht="14" x14ac:dyDescent="0.2">
      <c r="A38" t="s">
        <v>28</v>
      </c>
      <c r="C38" s="1"/>
      <c r="D38" s="3"/>
      <c r="E38" s="14"/>
      <c r="F38" s="14"/>
      <c r="G38" s="14"/>
      <c r="H38" s="14"/>
      <c r="I38" s="3"/>
    </row>
    <row r="39" spans="1:9" ht="14" x14ac:dyDescent="0.2">
      <c r="B39" t="s">
        <v>29</v>
      </c>
      <c r="C39" s="1">
        <v>720100</v>
      </c>
      <c r="D39" s="3"/>
      <c r="E39" s="14"/>
      <c r="F39" s="14"/>
      <c r="G39" s="10"/>
      <c r="H39" s="10"/>
      <c r="I39" s="3">
        <f t="shared" ref="I39:I48" si="11">SUM(D39:H39)</f>
        <v>0</v>
      </c>
    </row>
    <row r="40" spans="1:9" x14ac:dyDescent="0.15">
      <c r="B40" t="s">
        <v>30</v>
      </c>
      <c r="C40" s="1">
        <v>720300</v>
      </c>
      <c r="D40" s="3"/>
      <c r="E40" s="3"/>
      <c r="F40" s="3"/>
      <c r="G40" s="3"/>
      <c r="H40" s="3"/>
      <c r="I40" s="3">
        <f t="shared" si="11"/>
        <v>0</v>
      </c>
    </row>
    <row r="41" spans="1:9" x14ac:dyDescent="0.15">
      <c r="B41" t="s">
        <v>31</v>
      </c>
      <c r="C41" s="1">
        <v>720100</v>
      </c>
      <c r="D41" s="3"/>
      <c r="E41" s="3"/>
      <c r="F41" s="3"/>
      <c r="G41" s="3"/>
      <c r="H41" s="3"/>
      <c r="I41" s="3">
        <f t="shared" si="11"/>
        <v>0</v>
      </c>
    </row>
    <row r="42" spans="1:9" x14ac:dyDescent="0.15">
      <c r="B42" t="s">
        <v>32</v>
      </c>
      <c r="C42" s="1">
        <v>720300</v>
      </c>
      <c r="D42" s="3"/>
      <c r="E42" s="3"/>
      <c r="F42" s="3"/>
      <c r="G42" s="3"/>
      <c r="H42" s="3"/>
      <c r="I42" s="3">
        <f t="shared" si="11"/>
        <v>0</v>
      </c>
    </row>
    <row r="43" spans="1:9" x14ac:dyDescent="0.15">
      <c r="B43" t="s">
        <v>33</v>
      </c>
      <c r="C43" s="1">
        <v>720300</v>
      </c>
      <c r="D43" s="3"/>
      <c r="E43" s="3">
        <v>1500</v>
      </c>
      <c r="F43" s="3"/>
      <c r="G43" s="3"/>
      <c r="H43" s="3"/>
      <c r="I43" s="3">
        <f t="shared" si="11"/>
        <v>1500</v>
      </c>
    </row>
    <row r="44" spans="1:9" x14ac:dyDescent="0.15">
      <c r="B44" t="s">
        <v>34</v>
      </c>
      <c r="C44" s="1">
        <v>720200</v>
      </c>
      <c r="D44" s="3">
        <v>2500</v>
      </c>
      <c r="E44" s="3">
        <v>1500</v>
      </c>
      <c r="F44" s="3"/>
      <c r="G44" s="3"/>
      <c r="H44" s="3"/>
      <c r="I44" s="3">
        <f t="shared" si="11"/>
        <v>4000</v>
      </c>
    </row>
    <row r="45" spans="1:9" x14ac:dyDescent="0.15">
      <c r="B45" t="s">
        <v>35</v>
      </c>
      <c r="C45" s="1">
        <v>720400</v>
      </c>
      <c r="D45" s="3">
        <v>5000</v>
      </c>
      <c r="E45" s="3">
        <v>2000</v>
      </c>
      <c r="F45" s="3"/>
      <c r="G45" s="3"/>
      <c r="H45" s="3"/>
      <c r="I45" s="3">
        <f t="shared" si="11"/>
        <v>7000</v>
      </c>
    </row>
    <row r="46" spans="1:9" x14ac:dyDescent="0.15">
      <c r="B46" t="s">
        <v>36</v>
      </c>
      <c r="C46" s="1">
        <v>750100</v>
      </c>
      <c r="D46" s="3"/>
      <c r="E46" s="3"/>
      <c r="F46" s="3"/>
      <c r="G46" s="3"/>
      <c r="H46" s="3"/>
      <c r="I46" s="3">
        <f t="shared" si="11"/>
        <v>0</v>
      </c>
    </row>
    <row r="47" spans="1:9" x14ac:dyDescent="0.15">
      <c r="B47" t="s">
        <v>37</v>
      </c>
      <c r="C47" s="1">
        <v>720300</v>
      </c>
      <c r="D47" s="3"/>
      <c r="E47" s="3"/>
      <c r="F47" s="3"/>
      <c r="G47" s="3"/>
      <c r="H47" s="3"/>
      <c r="I47" s="3">
        <f t="shared" si="11"/>
        <v>0</v>
      </c>
    </row>
    <row r="48" spans="1:9" x14ac:dyDescent="0.15">
      <c r="B48" t="s">
        <v>38</v>
      </c>
      <c r="C48" s="1">
        <v>720500</v>
      </c>
      <c r="D48" s="3"/>
      <c r="E48" s="3"/>
      <c r="F48" s="3"/>
      <c r="G48" s="3"/>
      <c r="H48" s="3"/>
      <c r="I48" s="3">
        <f t="shared" si="11"/>
        <v>0</v>
      </c>
    </row>
    <row r="49" spans="1:9" ht="14" x14ac:dyDescent="0.2">
      <c r="B49" s="12" t="s">
        <v>39</v>
      </c>
      <c r="C49" s="9"/>
      <c r="D49" s="10">
        <f t="shared" ref="D49:I49" si="12">SUM(D39:D48)</f>
        <v>7500</v>
      </c>
      <c r="E49" s="10">
        <f t="shared" si="12"/>
        <v>5000</v>
      </c>
      <c r="F49" s="10">
        <f t="shared" si="12"/>
        <v>0</v>
      </c>
      <c r="G49" s="10">
        <f t="shared" si="12"/>
        <v>0</v>
      </c>
      <c r="H49" s="10">
        <f t="shared" si="12"/>
        <v>0</v>
      </c>
      <c r="I49" s="10">
        <f t="shared" si="12"/>
        <v>12500</v>
      </c>
    </row>
    <row r="50" spans="1:9" ht="14" x14ac:dyDescent="0.2">
      <c r="B50" s="12"/>
      <c r="C50" s="9"/>
      <c r="D50" s="10"/>
      <c r="E50" s="10"/>
      <c r="F50" s="10"/>
      <c r="G50" s="10"/>
      <c r="H50" s="10"/>
      <c r="I50" s="10"/>
    </row>
    <row r="51" spans="1:9" ht="14" x14ac:dyDescent="0.2">
      <c r="A51" t="s">
        <v>40</v>
      </c>
      <c r="B51" s="12"/>
      <c r="C51" s="9"/>
      <c r="D51" s="10"/>
      <c r="E51" s="10"/>
      <c r="F51" s="10"/>
      <c r="G51" s="10"/>
      <c r="H51" s="10"/>
      <c r="I51" s="10"/>
    </row>
    <row r="52" spans="1:9" ht="14" x14ac:dyDescent="0.2">
      <c r="B52" s="13" t="s">
        <v>41</v>
      </c>
      <c r="C52" s="15">
        <v>810200</v>
      </c>
      <c r="D52" s="10"/>
      <c r="E52" s="10"/>
      <c r="F52" s="10"/>
      <c r="G52" s="10"/>
      <c r="H52" s="10"/>
      <c r="I52" s="3">
        <f>SUM(D52:H52)</f>
        <v>0</v>
      </c>
    </row>
    <row r="53" spans="1:9" ht="14" x14ac:dyDescent="0.2">
      <c r="B53" s="13" t="s">
        <v>42</v>
      </c>
      <c r="C53" s="15">
        <v>810200</v>
      </c>
      <c r="D53" s="10"/>
      <c r="E53" s="10"/>
      <c r="F53" s="10"/>
      <c r="G53" s="10"/>
      <c r="H53" s="10"/>
      <c r="I53" s="3">
        <f>SUM(D53:H53)</f>
        <v>0</v>
      </c>
    </row>
    <row r="54" spans="1:9" ht="14" x14ac:dyDescent="0.2">
      <c r="B54" s="13" t="s">
        <v>43</v>
      </c>
      <c r="C54" s="15">
        <v>810200</v>
      </c>
      <c r="D54" s="10"/>
      <c r="E54" s="10"/>
      <c r="F54" s="10"/>
      <c r="G54" s="10"/>
      <c r="H54" s="10"/>
      <c r="I54" s="3">
        <f>SUM(D54:H54)</f>
        <v>0</v>
      </c>
    </row>
    <row r="55" spans="1:9" ht="14" x14ac:dyDescent="0.2">
      <c r="B55" s="12" t="s">
        <v>44</v>
      </c>
      <c r="C55" s="15"/>
      <c r="D55" s="10">
        <f t="shared" ref="D55:I55" si="13">SUM(D52:D54)</f>
        <v>0</v>
      </c>
      <c r="E55" s="10">
        <f t="shared" si="13"/>
        <v>0</v>
      </c>
      <c r="F55" s="10">
        <f t="shared" si="13"/>
        <v>0</v>
      </c>
      <c r="G55" s="10">
        <f t="shared" si="13"/>
        <v>0</v>
      </c>
      <c r="H55" s="10">
        <f t="shared" si="13"/>
        <v>0</v>
      </c>
      <c r="I55" s="10">
        <f t="shared" si="13"/>
        <v>0</v>
      </c>
    </row>
    <row r="56" spans="1:9" x14ac:dyDescent="0.15">
      <c r="C56" s="1"/>
      <c r="D56" s="3"/>
      <c r="E56" s="3"/>
      <c r="F56" s="3"/>
      <c r="G56" s="3"/>
      <c r="H56" s="3"/>
      <c r="I56" s="3"/>
    </row>
    <row r="57" spans="1:9" x14ac:dyDescent="0.15">
      <c r="A57" t="s">
        <v>45</v>
      </c>
      <c r="B57" t="s">
        <v>46</v>
      </c>
      <c r="C57" s="1">
        <v>720600</v>
      </c>
      <c r="D57">
        <v>2250</v>
      </c>
      <c r="E57">
        <v>1750</v>
      </c>
      <c r="G57" s="3"/>
      <c r="H57" s="3"/>
      <c r="I57" s="3">
        <f>SUM(D57:H57)</f>
        <v>4000</v>
      </c>
    </row>
    <row r="58" spans="1:9" x14ac:dyDescent="0.15">
      <c r="B58" t="s">
        <v>47</v>
      </c>
      <c r="C58" s="1">
        <v>720600</v>
      </c>
      <c r="G58" s="3"/>
      <c r="H58" s="3"/>
      <c r="I58" s="3">
        <f>SUM(D58:H58)</f>
        <v>0</v>
      </c>
    </row>
    <row r="59" spans="1:9" ht="14" x14ac:dyDescent="0.2">
      <c r="B59" t="s">
        <v>48</v>
      </c>
      <c r="C59" s="1">
        <v>720600</v>
      </c>
      <c r="D59" s="3"/>
      <c r="E59" s="3"/>
      <c r="F59" s="14"/>
      <c r="G59" s="14"/>
      <c r="H59" s="14"/>
      <c r="I59" s="3">
        <f>SUM(D59:H59)</f>
        <v>0</v>
      </c>
    </row>
    <row r="60" spans="1:9" ht="14" x14ac:dyDescent="0.2">
      <c r="B60" s="12" t="s">
        <v>49</v>
      </c>
      <c r="C60" s="1"/>
      <c r="D60" s="10">
        <f>SUM(D57:D59)</f>
        <v>2250</v>
      </c>
      <c r="E60" s="10">
        <f>SUM(E57:E59)</f>
        <v>1750</v>
      </c>
      <c r="F60" s="10">
        <f>SUM(F57:F59)</f>
        <v>0</v>
      </c>
      <c r="G60" s="10">
        <f>SUM(G57:G59)</f>
        <v>0</v>
      </c>
      <c r="H60" s="10">
        <f>SUM(H57:H59)</f>
        <v>0</v>
      </c>
      <c r="I60" s="10">
        <f>SUM(D60:H60)</f>
        <v>4000</v>
      </c>
    </row>
    <row r="61" spans="1:9" ht="14" x14ac:dyDescent="0.2">
      <c r="B61" s="12"/>
      <c r="C61" s="1"/>
      <c r="D61" s="10"/>
      <c r="E61" s="10"/>
      <c r="F61" s="10"/>
      <c r="G61" s="10"/>
      <c r="H61" s="10"/>
      <c r="I61" s="10"/>
    </row>
    <row r="62" spans="1:9" x14ac:dyDescent="0.15">
      <c r="A62" t="s">
        <v>50</v>
      </c>
      <c r="C62" s="1"/>
      <c r="D62" s="3"/>
      <c r="E62" s="3"/>
      <c r="F62" s="3"/>
      <c r="G62" s="3"/>
      <c r="H62" s="3"/>
      <c r="I62" s="3"/>
    </row>
    <row r="63" spans="1:9" x14ac:dyDescent="0.15">
      <c r="B63" t="s">
        <v>51</v>
      </c>
      <c r="C63" s="1">
        <v>780100</v>
      </c>
      <c r="D63" s="3"/>
      <c r="E63" s="3"/>
      <c r="F63" s="3"/>
      <c r="G63" s="3"/>
      <c r="H63" s="3"/>
      <c r="I63" s="3">
        <f>SUM(D63:H63)</f>
        <v>0</v>
      </c>
    </row>
    <row r="64" spans="1:9" x14ac:dyDescent="0.15">
      <c r="B64" t="s">
        <v>52</v>
      </c>
      <c r="C64" s="1">
        <v>770100</v>
      </c>
      <c r="D64" s="3"/>
      <c r="E64" s="3"/>
      <c r="F64" s="3"/>
      <c r="G64" s="3"/>
      <c r="H64" s="3"/>
      <c r="I64" s="3">
        <f>SUM(D64:H64)</f>
        <v>0</v>
      </c>
    </row>
    <row r="65" spans="1:9" x14ac:dyDescent="0.15">
      <c r="B65" t="s">
        <v>53</v>
      </c>
      <c r="C65" s="1">
        <v>770150</v>
      </c>
      <c r="D65" s="3"/>
      <c r="E65" s="3"/>
      <c r="F65" s="3"/>
      <c r="G65" s="3"/>
      <c r="H65" s="3"/>
      <c r="I65" s="3">
        <f>SUM(D65:H65)</f>
        <v>0</v>
      </c>
    </row>
    <row r="66" spans="1:9" x14ac:dyDescent="0.15">
      <c r="B66" t="s">
        <v>54</v>
      </c>
      <c r="C66" s="1">
        <v>770200</v>
      </c>
      <c r="D66" s="3"/>
      <c r="E66" s="3"/>
      <c r="F66" s="3"/>
      <c r="G66" s="3"/>
      <c r="H66" s="3"/>
      <c r="I66" s="3">
        <f>SUM(D66:H66)</f>
        <v>0</v>
      </c>
    </row>
    <row r="67" spans="1:9" x14ac:dyDescent="0.15">
      <c r="B67" t="s">
        <v>55</v>
      </c>
      <c r="C67" s="1">
        <v>770250</v>
      </c>
      <c r="D67" s="3"/>
      <c r="E67" s="3"/>
      <c r="F67" s="3"/>
      <c r="G67" s="3"/>
      <c r="H67" s="3"/>
      <c r="I67" s="3">
        <f>SUM(D67:H67)</f>
        <v>0</v>
      </c>
    </row>
    <row r="68" spans="1:9" ht="14" x14ac:dyDescent="0.2">
      <c r="B68" s="12" t="s">
        <v>56</v>
      </c>
      <c r="C68" s="1"/>
      <c r="D68" s="10">
        <f t="shared" ref="D68:I68" si="14">SUM(D63:D67)</f>
        <v>0</v>
      </c>
      <c r="E68" s="10">
        <f t="shared" si="14"/>
        <v>0</v>
      </c>
      <c r="F68" s="10">
        <f t="shared" si="14"/>
        <v>0</v>
      </c>
      <c r="G68" s="10">
        <f t="shared" si="14"/>
        <v>0</v>
      </c>
      <c r="H68" s="10">
        <f t="shared" si="14"/>
        <v>0</v>
      </c>
      <c r="I68" s="10">
        <f t="shared" si="14"/>
        <v>0</v>
      </c>
    </row>
    <row r="69" spans="1:9" ht="14" x14ac:dyDescent="0.2">
      <c r="B69" s="12"/>
      <c r="C69" s="1"/>
      <c r="D69" s="10"/>
      <c r="E69" s="10"/>
      <c r="F69" s="10"/>
      <c r="G69" s="10"/>
      <c r="H69" s="10"/>
      <c r="I69" s="10"/>
    </row>
    <row r="70" spans="1:9" x14ac:dyDescent="0.15">
      <c r="A70" t="s">
        <v>57</v>
      </c>
      <c r="B70" t="s">
        <v>58</v>
      </c>
      <c r="C70" s="1">
        <v>168100</v>
      </c>
      <c r="D70" s="3"/>
      <c r="E70" s="3"/>
      <c r="F70" s="3"/>
      <c r="G70" s="3"/>
      <c r="H70" s="3"/>
      <c r="I70" s="3">
        <f>SUM(D70:H70)</f>
        <v>0</v>
      </c>
    </row>
    <row r="71" spans="1:9" x14ac:dyDescent="0.15">
      <c r="A71" t="s">
        <v>59</v>
      </c>
      <c r="B71" t="s">
        <v>60</v>
      </c>
      <c r="C71" s="1">
        <v>168100</v>
      </c>
      <c r="D71" s="3"/>
      <c r="E71" s="3"/>
      <c r="F71" s="3"/>
      <c r="G71" s="3"/>
      <c r="H71" s="3"/>
      <c r="I71" s="3">
        <f>SUM(D71:H71)</f>
        <v>0</v>
      </c>
    </row>
    <row r="72" spans="1:9" ht="14" x14ac:dyDescent="0.2">
      <c r="B72" s="12" t="s">
        <v>61</v>
      </c>
      <c r="C72" s="1"/>
      <c r="D72" s="10">
        <f t="shared" ref="D72:I72" si="15">SUM(D70:D71)</f>
        <v>0</v>
      </c>
      <c r="E72" s="10">
        <f t="shared" si="15"/>
        <v>0</v>
      </c>
      <c r="F72" s="10">
        <f t="shared" si="15"/>
        <v>0</v>
      </c>
      <c r="G72" s="10">
        <f t="shared" si="15"/>
        <v>0</v>
      </c>
      <c r="H72" s="10">
        <f t="shared" si="15"/>
        <v>0</v>
      </c>
      <c r="I72" s="10">
        <f t="shared" si="15"/>
        <v>0</v>
      </c>
    </row>
    <row r="73" spans="1:9" ht="14" x14ac:dyDescent="0.2">
      <c r="B73" s="12"/>
      <c r="C73" s="1"/>
      <c r="D73" s="10"/>
      <c r="E73" s="10"/>
      <c r="F73" s="10"/>
      <c r="G73" s="10"/>
      <c r="H73" s="10"/>
      <c r="I73" s="10"/>
    </row>
    <row r="74" spans="1:9" ht="14" x14ac:dyDescent="0.2">
      <c r="A74" t="s">
        <v>62</v>
      </c>
      <c r="B74" s="12"/>
      <c r="C74" s="1"/>
      <c r="D74" s="10"/>
      <c r="E74" s="10"/>
      <c r="F74" s="10"/>
      <c r="G74" s="10"/>
      <c r="H74" s="10"/>
      <c r="I74" s="10"/>
    </row>
    <row r="75" spans="1:9" ht="14" x14ac:dyDescent="0.2">
      <c r="B75" s="13" t="s">
        <v>63</v>
      </c>
      <c r="C75" s="16">
        <v>810400</v>
      </c>
      <c r="D75" s="10"/>
      <c r="E75" s="10"/>
      <c r="F75" s="10"/>
      <c r="G75" s="10"/>
      <c r="H75" s="10"/>
      <c r="I75" s="3">
        <f t="shared" ref="I75:I78" si="16">SUM(D75:H75)</f>
        <v>0</v>
      </c>
    </row>
    <row r="76" spans="1:9" ht="14" x14ac:dyDescent="0.2">
      <c r="B76" s="13" t="s">
        <v>64</v>
      </c>
      <c r="C76" s="16">
        <v>810300</v>
      </c>
      <c r="D76" s="10"/>
      <c r="E76" s="10"/>
      <c r="F76" s="10"/>
      <c r="G76" s="10"/>
      <c r="H76" s="10"/>
      <c r="I76" s="3">
        <f t="shared" si="16"/>
        <v>0</v>
      </c>
    </row>
    <row r="77" spans="1:9" ht="14" x14ac:dyDescent="0.2">
      <c r="B77" s="13" t="s">
        <v>65</v>
      </c>
      <c r="C77" s="16">
        <v>810400</v>
      </c>
      <c r="D77" s="10"/>
      <c r="E77" s="10"/>
      <c r="F77" s="10"/>
      <c r="G77" s="10"/>
      <c r="H77" s="10"/>
      <c r="I77" s="3">
        <f t="shared" si="16"/>
        <v>0</v>
      </c>
    </row>
    <row r="78" spans="1:9" ht="14" x14ac:dyDescent="0.2">
      <c r="B78" s="13" t="s">
        <v>66</v>
      </c>
      <c r="C78" s="16">
        <v>810300</v>
      </c>
      <c r="D78" s="10"/>
      <c r="E78" s="10"/>
      <c r="F78" s="10"/>
      <c r="G78" s="10"/>
      <c r="H78" s="10"/>
      <c r="I78" s="3">
        <f t="shared" si="16"/>
        <v>0</v>
      </c>
    </row>
    <row r="79" spans="1:9" ht="14" x14ac:dyDescent="0.2">
      <c r="B79" s="12" t="s">
        <v>67</v>
      </c>
      <c r="C79" s="1"/>
      <c r="D79" s="10">
        <f t="shared" ref="D79:I79" si="17">SUM(D75:D78)</f>
        <v>0</v>
      </c>
      <c r="E79" s="10">
        <f t="shared" si="17"/>
        <v>0</v>
      </c>
      <c r="F79" s="10">
        <f t="shared" si="17"/>
        <v>0</v>
      </c>
      <c r="G79" s="10">
        <f t="shared" si="17"/>
        <v>0</v>
      </c>
      <c r="H79" s="10">
        <f t="shared" si="17"/>
        <v>0</v>
      </c>
      <c r="I79" s="10">
        <f t="shared" si="17"/>
        <v>0</v>
      </c>
    </row>
    <row r="80" spans="1:9" x14ac:dyDescent="0.15">
      <c r="C80" s="1"/>
      <c r="D80" s="3"/>
      <c r="E80" s="3"/>
      <c r="F80" s="3"/>
      <c r="G80" s="3"/>
      <c r="H80" s="3"/>
      <c r="I80" s="3"/>
    </row>
    <row r="81" spans="1:12" ht="14" x14ac:dyDescent="0.2">
      <c r="A81" s="17" t="s">
        <v>68</v>
      </c>
      <c r="B81" s="17"/>
      <c r="C81" s="9"/>
      <c r="D81" s="10">
        <f t="shared" ref="D81:I81" si="18">SUM(D31+D36+D49+D55+D60+D68+D72+D79)</f>
        <v>80220</v>
      </c>
      <c r="E81" s="10">
        <f t="shared" si="18"/>
        <v>78474</v>
      </c>
      <c r="F81" s="10">
        <f t="shared" si="18"/>
        <v>0</v>
      </c>
      <c r="G81" s="10">
        <f t="shared" si="18"/>
        <v>0</v>
      </c>
      <c r="H81" s="10">
        <f t="shared" si="18"/>
        <v>0</v>
      </c>
      <c r="I81" s="10">
        <f t="shared" si="18"/>
        <v>158694</v>
      </c>
    </row>
    <row r="82" spans="1:12" x14ac:dyDescent="0.15">
      <c r="C82" s="1"/>
      <c r="D82" s="3"/>
      <c r="E82" s="3"/>
      <c r="F82" s="3"/>
      <c r="G82" s="3"/>
      <c r="H82" s="3"/>
      <c r="I82" s="3"/>
    </row>
    <row r="83" spans="1:12" ht="14" x14ac:dyDescent="0.2">
      <c r="A83" s="17" t="s">
        <v>69</v>
      </c>
      <c r="B83" s="17"/>
      <c r="C83" s="9"/>
      <c r="D83" s="10">
        <f>D81-D25-D55-D72-D76-D78</f>
        <v>80220</v>
      </c>
      <c r="E83" s="10">
        <f t="shared" ref="E83:I83" si="19">E81-E25-E55-E72-E76-E78</f>
        <v>78474</v>
      </c>
      <c r="F83" s="10">
        <f t="shared" si="19"/>
        <v>0</v>
      </c>
      <c r="G83" s="10">
        <f t="shared" si="19"/>
        <v>0</v>
      </c>
      <c r="H83" s="10">
        <f t="shared" si="19"/>
        <v>0</v>
      </c>
      <c r="I83" s="10">
        <f t="shared" si="19"/>
        <v>158694</v>
      </c>
    </row>
    <row r="84" spans="1:12" ht="14" x14ac:dyDescent="0.2">
      <c r="A84" s="90" t="s">
        <v>72</v>
      </c>
      <c r="B84" s="89"/>
      <c r="C84" s="91">
        <v>810500</v>
      </c>
      <c r="D84" s="92">
        <v>3000</v>
      </c>
      <c r="E84" s="92">
        <v>3000</v>
      </c>
      <c r="F84" s="92">
        <f>SUM('Calculate F&amp;A FY22+'!I42)</f>
        <v>0</v>
      </c>
      <c r="G84" s="92">
        <f>SUM('Calculate F&amp;A FY22+'!I52)</f>
        <v>0</v>
      </c>
      <c r="H84" s="92">
        <f>SUM('Calculate F&amp;A FY22+'!I62)</f>
        <v>0</v>
      </c>
      <c r="I84" s="92">
        <f>SUM(D84:H84)</f>
        <v>6000</v>
      </c>
      <c r="L84" s="89" t="s">
        <v>124</v>
      </c>
    </row>
    <row r="85" spans="1:12" ht="14" x14ac:dyDescent="0.2">
      <c r="A85" s="17" t="s">
        <v>113</v>
      </c>
      <c r="C85" s="1"/>
      <c r="D85" s="3"/>
      <c r="E85" s="3"/>
      <c r="F85" s="10"/>
      <c r="G85" s="10"/>
      <c r="H85" s="10"/>
      <c r="I85" s="3"/>
    </row>
    <row r="86" spans="1:12" ht="14" x14ac:dyDescent="0.2">
      <c r="A86" s="17" t="s">
        <v>68</v>
      </c>
      <c r="B86" s="17"/>
      <c r="C86" s="9"/>
      <c r="D86" s="10">
        <f>D81+D84</f>
        <v>83220</v>
      </c>
      <c r="E86" s="10">
        <f>E81+E84</f>
        <v>81474</v>
      </c>
      <c r="F86" s="10">
        <f>F81+F84</f>
        <v>0</v>
      </c>
      <c r="G86" s="10">
        <f>G81+G84</f>
        <v>0</v>
      </c>
      <c r="H86" s="10">
        <f>H81+H84</f>
        <v>0</v>
      </c>
      <c r="I86" s="10">
        <f>SUM(D86:H86)</f>
        <v>164694</v>
      </c>
      <c r="L86" s="3">
        <f>165000-I86</f>
        <v>306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3"/>
  <sheetViews>
    <sheetView topLeftCell="A22" workbookViewId="0">
      <selection activeCell="B37" sqref="B37:B38"/>
    </sheetView>
  </sheetViews>
  <sheetFormatPr baseColWidth="10" defaultColWidth="8.83203125" defaultRowHeight="13" x14ac:dyDescent="0.15"/>
  <cols>
    <col min="1" max="1" width="25.83203125" bestFit="1" customWidth="1"/>
    <col min="2" max="2" width="13.6640625" customWidth="1"/>
    <col min="3" max="3" width="13.5" bestFit="1" customWidth="1"/>
    <col min="4" max="4" width="50.6640625" bestFit="1" customWidth="1"/>
    <col min="5" max="5" width="16.33203125" bestFit="1" customWidth="1"/>
    <col min="6" max="6" width="11.83203125" bestFit="1" customWidth="1"/>
    <col min="7" max="7" width="13.83203125" bestFit="1" customWidth="1"/>
    <col min="8" max="8" width="9" bestFit="1" customWidth="1"/>
    <col min="9" max="9" width="10.33203125" customWidth="1"/>
    <col min="10" max="10" width="12.33203125" customWidth="1"/>
  </cols>
  <sheetData>
    <row r="1" spans="1:13" x14ac:dyDescent="0.15">
      <c r="A1" s="19" t="s">
        <v>73</v>
      </c>
      <c r="B1" s="19"/>
      <c r="C1" s="19"/>
      <c r="D1" s="20" t="s">
        <v>74</v>
      </c>
      <c r="E1" s="19"/>
      <c r="F1" s="19"/>
      <c r="G1" s="19"/>
      <c r="H1" s="19"/>
      <c r="I1" s="19"/>
      <c r="J1" s="19"/>
      <c r="K1" s="19"/>
      <c r="L1" s="19"/>
      <c r="M1" s="19"/>
    </row>
    <row r="2" spans="1:13" x14ac:dyDescent="0.1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3" x14ac:dyDescent="0.15">
      <c r="A3" s="20" t="s">
        <v>75</v>
      </c>
      <c r="B3" s="21" t="s">
        <v>76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x14ac:dyDescent="0.15">
      <c r="A4" s="20"/>
      <c r="B4" s="93" t="s">
        <v>77</v>
      </c>
      <c r="C4" s="93"/>
      <c r="D4" s="93"/>
      <c r="E4" s="93"/>
      <c r="F4" s="93"/>
      <c r="G4" s="93"/>
      <c r="H4" s="93"/>
      <c r="I4" s="93"/>
      <c r="J4" s="93"/>
      <c r="K4" s="93"/>
      <c r="L4" s="19"/>
      <c r="M4" s="19"/>
    </row>
    <row r="5" spans="1:13" x14ac:dyDescent="0.15">
      <c r="A5" s="20"/>
      <c r="B5" s="22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x14ac:dyDescent="0.15">
      <c r="A6" s="20"/>
      <c r="B6" s="21" t="s">
        <v>78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1:13" x14ac:dyDescent="0.15">
      <c r="A7" s="20"/>
      <c r="B7" s="22" t="s">
        <v>79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x14ac:dyDescent="0.15">
      <c r="A8" s="20"/>
      <c r="B8" s="22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x14ac:dyDescent="0.15">
      <c r="A9" s="20"/>
      <c r="B9" s="22" t="s">
        <v>80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1:13" ht="14" thickBot="1" x14ac:dyDescent="0.2">
      <c r="A10" s="20"/>
      <c r="B10" s="22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1:13" x14ac:dyDescent="0.15">
      <c r="A11" s="20"/>
      <c r="B11" s="23"/>
      <c r="C11" s="24"/>
      <c r="D11" s="25" t="s">
        <v>81</v>
      </c>
      <c r="E11" s="24"/>
      <c r="F11" s="24"/>
      <c r="G11" s="24"/>
      <c r="H11" s="24"/>
      <c r="I11" s="25" t="s">
        <v>82</v>
      </c>
      <c r="J11" s="19"/>
      <c r="K11" s="19"/>
      <c r="L11" s="19"/>
      <c r="M11" s="19"/>
    </row>
    <row r="12" spans="1:13" ht="14" thickBot="1" x14ac:dyDescent="0.2">
      <c r="A12" s="26" t="s">
        <v>83</v>
      </c>
      <c r="B12" s="27"/>
      <c r="C12" s="28"/>
      <c r="D12" s="29">
        <f>D22+D32+D42+D52+D62+D72+D82</f>
        <v>158694</v>
      </c>
      <c r="E12" s="28"/>
      <c r="F12" s="28"/>
      <c r="G12" s="28"/>
      <c r="H12" s="28"/>
      <c r="I12" s="29">
        <f>I22+I32+I42+I52+I62+I72+I82</f>
        <v>0</v>
      </c>
      <c r="J12" s="19"/>
      <c r="K12" s="19"/>
      <c r="L12" s="19"/>
      <c r="M12" s="19"/>
    </row>
    <row r="13" spans="1:13" x14ac:dyDescent="0.15">
      <c r="A13" s="19"/>
      <c r="B13" s="19"/>
      <c r="C13" s="19"/>
      <c r="D13" s="19"/>
      <c r="E13" s="30"/>
      <c r="F13" s="19"/>
      <c r="G13" s="19"/>
      <c r="H13" s="19"/>
      <c r="I13" s="19"/>
      <c r="J13" s="19"/>
      <c r="K13" s="19"/>
      <c r="L13" s="19"/>
      <c r="M13" s="19"/>
    </row>
    <row r="14" spans="1:13" x14ac:dyDescent="0.15">
      <c r="A14" s="31" t="s">
        <v>84</v>
      </c>
      <c r="B14" s="32" t="s">
        <v>85</v>
      </c>
      <c r="C14" s="33"/>
      <c r="D14" s="33"/>
      <c r="E14" s="34" t="s">
        <v>86</v>
      </c>
      <c r="F14" s="19"/>
      <c r="G14" s="19"/>
      <c r="H14" s="19"/>
      <c r="I14" s="19"/>
      <c r="J14" s="19"/>
      <c r="K14" s="19"/>
      <c r="L14" s="19"/>
      <c r="M14" s="19"/>
    </row>
    <row r="15" spans="1:13" ht="57" thickBot="1" x14ac:dyDescent="0.2">
      <c r="A15" s="35" t="s">
        <v>87</v>
      </c>
      <c r="B15" s="36" t="s">
        <v>88</v>
      </c>
      <c r="C15" s="37" t="s">
        <v>89</v>
      </c>
      <c r="D15" s="38" t="s">
        <v>90</v>
      </c>
      <c r="E15" s="37" t="s">
        <v>89</v>
      </c>
      <c r="F15" s="39"/>
      <c r="G15" s="37" t="s">
        <v>89</v>
      </c>
      <c r="H15" s="22"/>
      <c r="I15" s="37" t="s">
        <v>89</v>
      </c>
      <c r="J15" s="37" t="s">
        <v>89</v>
      </c>
      <c r="K15" s="40" t="s">
        <v>91</v>
      </c>
      <c r="L15" s="41"/>
      <c r="M15" s="19"/>
    </row>
    <row r="16" spans="1:13" ht="14" thickBot="1" x14ac:dyDescent="0.2">
      <c r="A16" s="22"/>
      <c r="B16" s="36" t="s">
        <v>92</v>
      </c>
      <c r="C16" s="42" t="s">
        <v>93</v>
      </c>
      <c r="D16" s="43" t="s">
        <v>94</v>
      </c>
      <c r="E16" s="44" t="s">
        <v>95</v>
      </c>
      <c r="F16" s="42" t="s">
        <v>96</v>
      </c>
      <c r="G16" s="42" t="s">
        <v>97</v>
      </c>
      <c r="H16" s="45" t="s">
        <v>98</v>
      </c>
      <c r="I16" s="45" t="s">
        <v>99</v>
      </c>
      <c r="J16" s="46" t="s">
        <v>100</v>
      </c>
      <c r="K16" s="47" t="s">
        <v>101</v>
      </c>
      <c r="L16" s="48" t="s">
        <v>102</v>
      </c>
      <c r="M16" s="47" t="s">
        <v>103</v>
      </c>
    </row>
    <row r="17" spans="1:13" ht="14" thickBot="1" x14ac:dyDescent="0.2">
      <c r="A17" s="49" t="s">
        <v>104</v>
      </c>
      <c r="B17" s="50"/>
      <c r="C17" s="51">
        <f>ROUND(IF((B17=0),0,(B18-B17))/30,0)</f>
        <v>0</v>
      </c>
      <c r="D17" s="52">
        <f>SUM('Budget Worksheet'!D83)</f>
        <v>80220</v>
      </c>
      <c r="E17" s="53">
        <f>IF(ISERROR(D17/F22),0,(D17/F22))</f>
        <v>0</v>
      </c>
      <c r="F17" s="54">
        <f>IF(OR($B$18&lt;$K17,$B$17&gt;$L17),0,(MIN($B$18,$L17)-MAX($B$17,$K17)+1))</f>
        <v>0</v>
      </c>
      <c r="G17" s="54">
        <f>ROUND(IF(ISERROR(F17/365),0,(F17/365)*12),2)</f>
        <v>0</v>
      </c>
      <c r="H17" s="55">
        <f>IF(OR($B$18&lt;$K17,$B$17&gt;$L17),0,M17)</f>
        <v>0</v>
      </c>
      <c r="I17" s="56">
        <f t="shared" ref="I17:I19" si="0">(F17*$E$17)*H17</f>
        <v>0</v>
      </c>
      <c r="J17" s="57">
        <f>IF(ISERROR(I17/H17),0,(I17/H17))</f>
        <v>0</v>
      </c>
      <c r="K17" s="58">
        <v>43647</v>
      </c>
      <c r="L17" s="59">
        <v>44012</v>
      </c>
      <c r="M17" s="60">
        <f>IF($E$14="RSRCH",0.54,IF($E$14="OSA",0.33,0.55))</f>
        <v>0.54</v>
      </c>
    </row>
    <row r="18" spans="1:13" ht="14" thickBot="1" x14ac:dyDescent="0.2">
      <c r="A18" s="61" t="s">
        <v>105</v>
      </c>
      <c r="B18" s="50"/>
      <c r="C18" s="62"/>
      <c r="D18" s="63"/>
      <c r="E18" s="64"/>
      <c r="F18" s="54">
        <f t="shared" ref="F18:F21" si="1">IF(OR($B$18&lt;$K18,$B$17&gt;$L18),0,(MIN($B$18,$L18)-MAX($B$17,$K18)+1))</f>
        <v>0</v>
      </c>
      <c r="G18" s="54">
        <f t="shared" ref="G18:G21" si="2">ROUND(IF(ISERROR(F18/365),0,(F18/365)*12),2)</f>
        <v>0</v>
      </c>
      <c r="H18" s="55">
        <f t="shared" ref="H18:H21" si="3">IF(OR($B$18&lt;$K18,$B$17&gt;$L18),0,M18)</f>
        <v>0</v>
      </c>
      <c r="I18" s="56">
        <f t="shared" si="0"/>
        <v>0</v>
      </c>
      <c r="J18" s="57">
        <f t="shared" ref="J18:J21" si="4">IF(ISERROR(I18/H18),0,(I18/H18))</f>
        <v>0</v>
      </c>
      <c r="K18" s="58">
        <v>44013</v>
      </c>
      <c r="L18" s="59">
        <v>44377</v>
      </c>
      <c r="M18" s="60">
        <f>IF($E$14="RSRCH",0.54,IF($E$14="OSA",0.33,0.55))</f>
        <v>0.54</v>
      </c>
    </row>
    <row r="19" spans="1:13" x14ac:dyDescent="0.15">
      <c r="A19" s="19"/>
      <c r="B19" s="19"/>
      <c r="C19" s="65"/>
      <c r="D19" s="63"/>
      <c r="E19" s="64"/>
      <c r="F19" s="54">
        <f t="shared" si="1"/>
        <v>0</v>
      </c>
      <c r="G19" s="54">
        <f t="shared" si="2"/>
        <v>0</v>
      </c>
      <c r="H19" s="55">
        <f t="shared" si="3"/>
        <v>0</v>
      </c>
      <c r="I19" s="56">
        <f t="shared" si="0"/>
        <v>0</v>
      </c>
      <c r="J19" s="57">
        <f t="shared" si="4"/>
        <v>0</v>
      </c>
      <c r="K19" s="58">
        <v>44378</v>
      </c>
      <c r="L19" s="59">
        <v>44742</v>
      </c>
      <c r="M19" s="60">
        <f>IF($E$14="RSRCH",0.55,IF($E$14="OSA",0.35,0.59))</f>
        <v>0.55000000000000004</v>
      </c>
    </row>
    <row r="20" spans="1:13" x14ac:dyDescent="0.15">
      <c r="A20" s="22"/>
      <c r="B20" s="19"/>
      <c r="C20" s="39"/>
      <c r="D20" s="63"/>
      <c r="E20" s="64"/>
      <c r="F20" s="54">
        <f t="shared" si="1"/>
        <v>0</v>
      </c>
      <c r="G20" s="54">
        <f t="shared" si="2"/>
        <v>0</v>
      </c>
      <c r="H20" s="55">
        <f t="shared" si="3"/>
        <v>0</v>
      </c>
      <c r="I20" s="56">
        <f>(F20*$E$17)*H20</f>
        <v>0</v>
      </c>
      <c r="J20" s="57">
        <f t="shared" si="4"/>
        <v>0</v>
      </c>
      <c r="K20" s="58">
        <v>44743</v>
      </c>
      <c r="L20" s="59">
        <v>45107</v>
      </c>
      <c r="M20" s="60">
        <f t="shared" ref="M20:M21" si="5">IF($E$14="RSRCH",0.55,IF($E$14="OSA",0.35,0.59))</f>
        <v>0.55000000000000004</v>
      </c>
    </row>
    <row r="21" spans="1:13" x14ac:dyDescent="0.15">
      <c r="A21" s="19"/>
      <c r="B21" s="66"/>
      <c r="C21" s="67"/>
      <c r="D21" s="68"/>
      <c r="E21" s="69"/>
      <c r="F21" s="70">
        <f t="shared" si="1"/>
        <v>0</v>
      </c>
      <c r="G21" s="70">
        <f t="shared" si="2"/>
        <v>0</v>
      </c>
      <c r="H21" s="71">
        <f t="shared" si="3"/>
        <v>0</v>
      </c>
      <c r="I21" s="72">
        <f>(F21*$E$17)*H21</f>
        <v>0</v>
      </c>
      <c r="J21" s="73">
        <f t="shared" si="4"/>
        <v>0</v>
      </c>
      <c r="K21" s="58">
        <v>45108</v>
      </c>
      <c r="L21" s="59">
        <v>47664</v>
      </c>
      <c r="M21" s="60">
        <f t="shared" si="5"/>
        <v>0.55000000000000004</v>
      </c>
    </row>
    <row r="22" spans="1:13" x14ac:dyDescent="0.15">
      <c r="A22" s="19"/>
      <c r="B22" s="74" t="s">
        <v>106</v>
      </c>
      <c r="C22" s="75"/>
      <c r="D22" s="76">
        <f>SUM(D17:D21)</f>
        <v>80220</v>
      </c>
      <c r="E22" s="77"/>
      <c r="F22" s="78">
        <f>SUM(F17:F21)</f>
        <v>0</v>
      </c>
      <c r="G22" s="79">
        <f>SUM(G17:G21)</f>
        <v>0</v>
      </c>
      <c r="H22" s="80" t="e">
        <f>AVERAGEIF(H17:H21,"&lt;&gt;0")</f>
        <v>#DIV/0!</v>
      </c>
      <c r="I22" s="81">
        <f>SUM(I17:I21)</f>
        <v>0</v>
      </c>
      <c r="J22" s="82">
        <f>SUM(J17:J21)</f>
        <v>0</v>
      </c>
      <c r="K22" s="19"/>
      <c r="L22" s="19"/>
      <c r="M22" s="19"/>
    </row>
    <row r="23" spans="1:13" x14ac:dyDescent="0.15">
      <c r="A23" s="19"/>
      <c r="B23" s="19"/>
      <c r="C23" s="19"/>
      <c r="D23" s="19"/>
      <c r="E23" s="19"/>
      <c r="F23" s="83"/>
      <c r="G23" s="39"/>
      <c r="H23" s="19"/>
      <c r="I23" s="19"/>
      <c r="J23" s="19"/>
      <c r="K23" s="19"/>
      <c r="L23" s="19"/>
      <c r="M23" s="19"/>
    </row>
    <row r="24" spans="1:13" x14ac:dyDescent="0.15">
      <c r="A24" s="19"/>
      <c r="B24" s="19"/>
      <c r="C24" s="19"/>
      <c r="D24" s="19"/>
      <c r="E24" s="19"/>
      <c r="F24" s="39"/>
      <c r="G24" s="39"/>
      <c r="H24" s="19"/>
      <c r="I24" s="19"/>
      <c r="J24" s="19"/>
      <c r="K24" s="19"/>
      <c r="L24" s="19"/>
      <c r="M24" s="19"/>
    </row>
    <row r="25" spans="1:13" ht="14" thickBot="1" x14ac:dyDescent="0.2">
      <c r="A25" s="35" t="s">
        <v>107</v>
      </c>
      <c r="B25" s="36" t="s">
        <v>88</v>
      </c>
      <c r="C25" s="37" t="s">
        <v>89</v>
      </c>
      <c r="D25" s="38" t="s">
        <v>90</v>
      </c>
      <c r="E25" s="37" t="s">
        <v>89</v>
      </c>
      <c r="F25" s="39"/>
      <c r="G25" s="37" t="s">
        <v>89</v>
      </c>
      <c r="H25" s="22"/>
      <c r="I25" s="37" t="s">
        <v>89</v>
      </c>
      <c r="J25" s="37" t="s">
        <v>89</v>
      </c>
      <c r="K25" s="19"/>
      <c r="L25" s="19"/>
      <c r="M25" s="19"/>
    </row>
    <row r="26" spans="1:13" ht="14" thickBot="1" x14ac:dyDescent="0.2">
      <c r="A26" s="22"/>
      <c r="B26" s="36" t="s">
        <v>92</v>
      </c>
      <c r="C26" s="84" t="s">
        <v>93</v>
      </c>
      <c r="D26" s="43" t="s">
        <v>94</v>
      </c>
      <c r="E26" s="44" t="s">
        <v>95</v>
      </c>
      <c r="F26" s="42" t="s">
        <v>96</v>
      </c>
      <c r="G26" s="42" t="s">
        <v>97</v>
      </c>
      <c r="H26" s="45" t="s">
        <v>98</v>
      </c>
      <c r="I26" s="45" t="s">
        <v>99</v>
      </c>
      <c r="J26" s="46" t="s">
        <v>100</v>
      </c>
      <c r="K26" s="19"/>
      <c r="L26" s="19"/>
      <c r="M26" s="19"/>
    </row>
    <row r="27" spans="1:13" ht="14" thickBot="1" x14ac:dyDescent="0.2">
      <c r="A27" s="49" t="s">
        <v>104</v>
      </c>
      <c r="B27" s="50"/>
      <c r="C27" s="51">
        <f>ROUND(IF((B27=0),0,(B28-B27))/30,0)</f>
        <v>0</v>
      </c>
      <c r="D27" s="52">
        <f>SUM('Budget Worksheet'!E83)</f>
        <v>78474</v>
      </c>
      <c r="E27" s="53">
        <f>IF(ISERROR(D27/F32),0,(D27/F32))</f>
        <v>0</v>
      </c>
      <c r="F27" s="54">
        <f>IF(OR($B$28&lt;$K17,$B$27&gt;$L17),0,(MIN($B$28,$L17)-MAX($B$27,$K17)+1))</f>
        <v>0</v>
      </c>
      <c r="G27" s="54">
        <f>ROUND(IF(ISERROR(F27/365),0,(F27/365))*12,0)</f>
        <v>0</v>
      </c>
      <c r="H27" s="55">
        <f>IF(OR($B$28&lt;$K17,$B$27&gt;$L17),0,M17)</f>
        <v>0</v>
      </c>
      <c r="I27" s="56">
        <f>(F27*$E$27)*H27</f>
        <v>0</v>
      </c>
      <c r="J27" s="57">
        <f>IF(ISERROR(I27/H27),0,(I27/H27))</f>
        <v>0</v>
      </c>
      <c r="K27" s="19"/>
      <c r="L27" s="19"/>
      <c r="M27" s="19"/>
    </row>
    <row r="28" spans="1:13" ht="14" thickBot="1" x14ac:dyDescent="0.2">
      <c r="A28" s="61" t="s">
        <v>105</v>
      </c>
      <c r="B28" s="50"/>
      <c r="C28" s="19"/>
      <c r="D28" s="63"/>
      <c r="E28" s="64"/>
      <c r="F28" s="54">
        <f t="shared" ref="F28:F31" si="6">IF(OR($B$28&lt;$K18,$B$27&gt;$L18),0,(MIN($B$28,$L18)-MAX($B$27,$K18)+1))</f>
        <v>0</v>
      </c>
      <c r="G28" s="54">
        <f t="shared" ref="G28:G31" si="7">ROUND(IF(ISERROR(F28/365),0,(F28/365))*12,0)</f>
        <v>0</v>
      </c>
      <c r="H28" s="55">
        <f t="shared" ref="H28:H31" si="8">IF(OR($B$28&lt;$K18,$B$27&gt;$L18),0,M18)</f>
        <v>0</v>
      </c>
      <c r="I28" s="56">
        <f t="shared" ref="I28:I31" si="9">(F28*$E$27)*H28</f>
        <v>0</v>
      </c>
      <c r="J28" s="57">
        <f t="shared" ref="J28:J31" si="10">IF(ISERROR(I28/H28),0,(I28/H28))</f>
        <v>0</v>
      </c>
      <c r="K28" s="19"/>
      <c r="L28" s="19"/>
      <c r="M28" s="19"/>
    </row>
    <row r="29" spans="1:13" x14ac:dyDescent="0.15">
      <c r="A29" s="19"/>
      <c r="B29" s="19"/>
      <c r="C29" s="39"/>
      <c r="D29" s="63"/>
      <c r="E29" s="64"/>
      <c r="F29" s="54">
        <f t="shared" si="6"/>
        <v>0</v>
      </c>
      <c r="G29" s="54">
        <f t="shared" si="7"/>
        <v>0</v>
      </c>
      <c r="H29" s="55">
        <f t="shared" si="8"/>
        <v>0</v>
      </c>
      <c r="I29" s="56">
        <f t="shared" si="9"/>
        <v>0</v>
      </c>
      <c r="J29" s="57">
        <f t="shared" si="10"/>
        <v>0</v>
      </c>
      <c r="K29" s="19"/>
      <c r="L29" s="19"/>
      <c r="M29" s="19"/>
    </row>
    <row r="30" spans="1:13" x14ac:dyDescent="0.15">
      <c r="A30" s="22"/>
      <c r="B30" s="19"/>
      <c r="C30" s="39"/>
      <c r="D30" s="63"/>
      <c r="E30" s="64"/>
      <c r="F30" s="54">
        <f t="shared" si="6"/>
        <v>0</v>
      </c>
      <c r="G30" s="54">
        <f t="shared" si="7"/>
        <v>0</v>
      </c>
      <c r="H30" s="55">
        <f t="shared" si="8"/>
        <v>0</v>
      </c>
      <c r="I30" s="56">
        <f t="shared" si="9"/>
        <v>0</v>
      </c>
      <c r="J30" s="57">
        <f t="shared" si="10"/>
        <v>0</v>
      </c>
      <c r="K30" s="19"/>
      <c r="L30" s="19"/>
      <c r="M30" s="19"/>
    </row>
    <row r="31" spans="1:13" x14ac:dyDescent="0.15">
      <c r="A31" s="19"/>
      <c r="B31" s="66"/>
      <c r="C31" s="67"/>
      <c r="D31" s="68"/>
      <c r="E31" s="69"/>
      <c r="F31" s="70">
        <f t="shared" si="6"/>
        <v>0</v>
      </c>
      <c r="G31" s="70">
        <f t="shared" si="7"/>
        <v>0</v>
      </c>
      <c r="H31" s="71">
        <f t="shared" si="8"/>
        <v>0</v>
      </c>
      <c r="I31" s="72">
        <f t="shared" si="9"/>
        <v>0</v>
      </c>
      <c r="J31" s="73">
        <f t="shared" si="10"/>
        <v>0</v>
      </c>
      <c r="K31" s="19"/>
      <c r="L31" s="19"/>
      <c r="M31" s="19"/>
    </row>
    <row r="32" spans="1:13" x14ac:dyDescent="0.15">
      <c r="A32" s="19"/>
      <c r="B32" s="74" t="s">
        <v>106</v>
      </c>
      <c r="C32" s="75"/>
      <c r="D32" s="76">
        <f>SUM(D27:D31)</f>
        <v>78474</v>
      </c>
      <c r="E32" s="77"/>
      <c r="F32" s="78">
        <f>SUM(F27:F31)</f>
        <v>0</v>
      </c>
      <c r="G32" s="79">
        <f>SUM(G27:G31)</f>
        <v>0</v>
      </c>
      <c r="H32" s="80" t="e">
        <f>AVERAGEIF(H27:H31,"&lt;&gt;0")</f>
        <v>#DIV/0!</v>
      </c>
      <c r="I32" s="81">
        <f>SUM(I27:I31)</f>
        <v>0</v>
      </c>
      <c r="J32" s="82">
        <f>SUM(J27:J31)</f>
        <v>0</v>
      </c>
      <c r="K32" s="85"/>
      <c r="L32" s="19"/>
      <c r="M32" s="19"/>
    </row>
    <row r="33" spans="1:13" x14ac:dyDescent="0.15">
      <c r="A33" s="19"/>
      <c r="B33" s="19"/>
      <c r="C33" s="19"/>
      <c r="D33" s="19"/>
      <c r="E33" s="19"/>
      <c r="F33" s="39"/>
      <c r="G33" s="19"/>
      <c r="H33" s="19"/>
      <c r="I33" s="19"/>
      <c r="J33" s="19"/>
      <c r="K33" s="85"/>
      <c r="L33" s="19"/>
      <c r="M33" s="19"/>
    </row>
    <row r="34" spans="1:13" x14ac:dyDescent="0.15">
      <c r="A34" s="19"/>
      <c r="B34" s="19"/>
      <c r="C34" s="86"/>
      <c r="D34" s="19"/>
      <c r="E34" s="19"/>
      <c r="F34" s="39"/>
      <c r="G34" s="19"/>
      <c r="H34" s="19"/>
      <c r="I34" s="19"/>
      <c r="J34" s="19"/>
      <c r="K34" s="85"/>
      <c r="L34" s="19"/>
      <c r="M34" s="19"/>
    </row>
    <row r="35" spans="1:13" ht="14" thickBot="1" x14ac:dyDescent="0.2">
      <c r="A35" s="35" t="s">
        <v>108</v>
      </c>
      <c r="B35" s="36" t="s">
        <v>88</v>
      </c>
      <c r="C35" s="37" t="s">
        <v>89</v>
      </c>
      <c r="D35" s="38" t="s">
        <v>90</v>
      </c>
      <c r="E35" s="37" t="s">
        <v>89</v>
      </c>
      <c r="F35" s="39"/>
      <c r="G35" s="37" t="s">
        <v>89</v>
      </c>
      <c r="H35" s="22"/>
      <c r="I35" s="37" t="s">
        <v>89</v>
      </c>
      <c r="J35" s="37" t="s">
        <v>89</v>
      </c>
      <c r="K35" s="19"/>
      <c r="L35" s="19"/>
      <c r="M35" s="19"/>
    </row>
    <row r="36" spans="1:13" ht="14" thickBot="1" x14ac:dyDescent="0.2">
      <c r="A36" s="22"/>
      <c r="B36" s="36" t="s">
        <v>92</v>
      </c>
      <c r="C36" s="42" t="s">
        <v>93</v>
      </c>
      <c r="D36" s="43" t="s">
        <v>94</v>
      </c>
      <c r="E36" s="44" t="s">
        <v>95</v>
      </c>
      <c r="F36" s="42" t="s">
        <v>96</v>
      </c>
      <c r="G36" s="42" t="s">
        <v>97</v>
      </c>
      <c r="H36" s="45" t="s">
        <v>98</v>
      </c>
      <c r="I36" s="45" t="s">
        <v>99</v>
      </c>
      <c r="J36" s="46" t="s">
        <v>100</v>
      </c>
      <c r="K36" s="19"/>
      <c r="L36" s="19"/>
      <c r="M36" s="19"/>
    </row>
    <row r="37" spans="1:13" ht="14" thickBot="1" x14ac:dyDescent="0.2">
      <c r="A37" s="49" t="s">
        <v>104</v>
      </c>
      <c r="B37" s="50"/>
      <c r="C37" s="51">
        <f>ROUND(IF((B37=0),0,(B38-B37))/30,0)</f>
        <v>0</v>
      </c>
      <c r="D37" s="52">
        <f>SUM('Budget Worksheet'!F83)</f>
        <v>0</v>
      </c>
      <c r="E37" s="53">
        <f>IF(ISERROR(D37/F42),0,(D37/F42))</f>
        <v>0</v>
      </c>
      <c r="F37" s="87">
        <f>IF(OR($B$38&lt;$K17,$B$37&gt;$L17),0,(MIN($B$38,$L17)-MAX($B$37,$K17)+1))</f>
        <v>0</v>
      </c>
      <c r="G37" s="54">
        <f>ROUND(IF(ISERROR(F37/365),0,(F37/365))*12,0)</f>
        <v>0</v>
      </c>
      <c r="H37" s="55">
        <f>IF(OR($B$38&lt;$K17,$B$37&gt;$L17),0,M17)</f>
        <v>0</v>
      </c>
      <c r="I37" s="56">
        <f>(F37*$E$37)*H37</f>
        <v>0</v>
      </c>
      <c r="J37" s="57">
        <f>IF(ISERROR(I37/H37),0,(I37/H37))</f>
        <v>0</v>
      </c>
      <c r="K37" s="19"/>
      <c r="L37" s="19"/>
      <c r="M37" s="19"/>
    </row>
    <row r="38" spans="1:13" ht="14" thickBot="1" x14ac:dyDescent="0.2">
      <c r="A38" s="61" t="s">
        <v>105</v>
      </c>
      <c r="B38" s="50"/>
      <c r="C38" s="19"/>
      <c r="D38" s="63"/>
      <c r="E38" s="64"/>
      <c r="F38" s="54">
        <f t="shared" ref="F38:F41" si="11">IF(OR($B$38&lt;$K18,$B$37&gt;$L18),0,(MIN($B$38,$L18)-MAX($B$37,$K18)+1))</f>
        <v>0</v>
      </c>
      <c r="G38" s="54">
        <f t="shared" ref="G38:G41" si="12">ROUND(IF(ISERROR(F38/365),0,(F38/365))*12,0)</f>
        <v>0</v>
      </c>
      <c r="H38" s="55">
        <f t="shared" ref="H38:H41" si="13">IF(OR($B$38&lt;$K18,$B$37&gt;$L18),0,M18)</f>
        <v>0</v>
      </c>
      <c r="I38" s="56">
        <f t="shared" ref="I38:I41" si="14">(F38*$E$37)*H38</f>
        <v>0</v>
      </c>
      <c r="J38" s="57">
        <f t="shared" ref="J38:J41" si="15">IF(ISERROR(I38/H38),0,(I38/H38))</f>
        <v>0</v>
      </c>
      <c r="K38" s="85"/>
      <c r="L38" s="85"/>
      <c r="M38" s="19"/>
    </row>
    <row r="39" spans="1:13" x14ac:dyDescent="0.15">
      <c r="A39" s="19"/>
      <c r="B39" s="19"/>
      <c r="C39" s="39"/>
      <c r="D39" s="63"/>
      <c r="E39" s="64"/>
      <c r="F39" s="54">
        <f t="shared" si="11"/>
        <v>0</v>
      </c>
      <c r="G39" s="54">
        <f t="shared" si="12"/>
        <v>0</v>
      </c>
      <c r="H39" s="55">
        <f t="shared" si="13"/>
        <v>0</v>
      </c>
      <c r="I39" s="56">
        <f t="shared" si="14"/>
        <v>0</v>
      </c>
      <c r="J39" s="57">
        <f t="shared" si="15"/>
        <v>0</v>
      </c>
      <c r="K39" s="85"/>
      <c r="L39" s="85"/>
      <c r="M39" s="19"/>
    </row>
    <row r="40" spans="1:13" x14ac:dyDescent="0.15">
      <c r="A40" s="22"/>
      <c r="B40" s="19"/>
      <c r="C40" s="39"/>
      <c r="D40" s="63"/>
      <c r="E40" s="64"/>
      <c r="F40" s="54">
        <f t="shared" si="11"/>
        <v>0</v>
      </c>
      <c r="G40" s="54">
        <f t="shared" si="12"/>
        <v>0</v>
      </c>
      <c r="H40" s="55">
        <f t="shared" si="13"/>
        <v>0</v>
      </c>
      <c r="I40" s="56">
        <f t="shared" si="14"/>
        <v>0</v>
      </c>
      <c r="J40" s="57">
        <f t="shared" si="15"/>
        <v>0</v>
      </c>
      <c r="K40" s="85"/>
      <c r="L40" s="85"/>
      <c r="M40" s="19"/>
    </row>
    <row r="41" spans="1:13" x14ac:dyDescent="0.15">
      <c r="A41" s="19"/>
      <c r="B41" s="66"/>
      <c r="C41" s="67"/>
      <c r="D41" s="68"/>
      <c r="E41" s="69"/>
      <c r="F41" s="70">
        <f t="shared" si="11"/>
        <v>0</v>
      </c>
      <c r="G41" s="70">
        <f t="shared" si="12"/>
        <v>0</v>
      </c>
      <c r="H41" s="71">
        <f t="shared" si="13"/>
        <v>0</v>
      </c>
      <c r="I41" s="72">
        <f t="shared" si="14"/>
        <v>0</v>
      </c>
      <c r="J41" s="73">
        <f t="shared" si="15"/>
        <v>0</v>
      </c>
      <c r="K41" s="19"/>
      <c r="L41" s="19"/>
      <c r="M41" s="19"/>
    </row>
    <row r="42" spans="1:13" x14ac:dyDescent="0.15">
      <c r="A42" s="19"/>
      <c r="B42" s="74" t="s">
        <v>106</v>
      </c>
      <c r="C42" s="75"/>
      <c r="D42" s="76">
        <f>SUM(D37:D41)</f>
        <v>0</v>
      </c>
      <c r="E42" s="77"/>
      <c r="F42" s="78">
        <f>SUM(F37:F41)</f>
        <v>0</v>
      </c>
      <c r="G42" s="79">
        <f>SUM(G37:G41)</f>
        <v>0</v>
      </c>
      <c r="H42" s="80" t="e">
        <f>AVERAGEIF(H37:H41,"&lt;&gt;0")</f>
        <v>#DIV/0!</v>
      </c>
      <c r="I42" s="81">
        <f>SUM(I37:I41)</f>
        <v>0</v>
      </c>
      <c r="J42" s="82">
        <f>SUM(J37:J41)</f>
        <v>0</v>
      </c>
      <c r="K42" s="85"/>
      <c r="L42" s="19"/>
      <c r="M42" s="19"/>
    </row>
    <row r="43" spans="1:13" x14ac:dyDescent="0.15">
      <c r="A43" s="19"/>
      <c r="B43" s="19"/>
      <c r="C43" s="19"/>
      <c r="D43" s="19"/>
      <c r="E43" s="19"/>
      <c r="F43" s="39"/>
      <c r="G43" s="19"/>
      <c r="H43" s="19"/>
      <c r="I43" s="19"/>
      <c r="J43" s="19"/>
      <c r="K43" s="85"/>
      <c r="L43" s="19"/>
      <c r="M43" s="19"/>
    </row>
    <row r="44" spans="1:13" x14ac:dyDescent="0.15">
      <c r="A44" s="19"/>
      <c r="B44" s="19"/>
      <c r="C44" s="19"/>
      <c r="D44" s="19"/>
      <c r="E44" s="19"/>
      <c r="F44" s="39"/>
      <c r="G44" s="19"/>
      <c r="H44" s="19"/>
      <c r="I44" s="19"/>
      <c r="J44" s="19"/>
      <c r="K44" s="19"/>
      <c r="L44" s="19"/>
      <c r="M44" s="19"/>
    </row>
    <row r="45" spans="1:13" ht="14" thickBot="1" x14ac:dyDescent="0.2">
      <c r="A45" s="35" t="s">
        <v>109</v>
      </c>
      <c r="B45" s="36" t="s">
        <v>88</v>
      </c>
      <c r="C45" s="37" t="s">
        <v>89</v>
      </c>
      <c r="D45" s="38" t="s">
        <v>90</v>
      </c>
      <c r="E45" s="37" t="s">
        <v>89</v>
      </c>
      <c r="F45" s="39"/>
      <c r="G45" s="37" t="s">
        <v>89</v>
      </c>
      <c r="H45" s="22"/>
      <c r="I45" s="37" t="s">
        <v>89</v>
      </c>
      <c r="J45" s="37" t="s">
        <v>89</v>
      </c>
      <c r="K45" s="85"/>
      <c r="L45" s="19"/>
      <c r="M45" s="19"/>
    </row>
    <row r="46" spans="1:13" ht="14" thickBot="1" x14ac:dyDescent="0.2">
      <c r="A46" s="22"/>
      <c r="B46" s="36" t="s">
        <v>92</v>
      </c>
      <c r="C46" s="42" t="s">
        <v>93</v>
      </c>
      <c r="D46" s="43" t="s">
        <v>94</v>
      </c>
      <c r="E46" s="44" t="s">
        <v>95</v>
      </c>
      <c r="F46" s="42" t="s">
        <v>96</v>
      </c>
      <c r="G46" s="42" t="s">
        <v>97</v>
      </c>
      <c r="H46" s="45" t="s">
        <v>98</v>
      </c>
      <c r="I46" s="45" t="s">
        <v>99</v>
      </c>
      <c r="J46" s="46" t="s">
        <v>100</v>
      </c>
      <c r="K46" s="19"/>
      <c r="L46" s="19"/>
      <c r="M46" s="19"/>
    </row>
    <row r="47" spans="1:13" ht="14" thickBot="1" x14ac:dyDescent="0.2">
      <c r="A47" s="49" t="s">
        <v>104</v>
      </c>
      <c r="B47" s="50"/>
      <c r="C47" s="51">
        <f>ROUND(IF((B47=0),0,(B48-B47))/30,0)</f>
        <v>0</v>
      </c>
      <c r="D47" s="52">
        <f>SUM('Budget Worksheet'!G83)</f>
        <v>0</v>
      </c>
      <c r="E47" s="53">
        <f>IF(ISERROR(D47/F52),0,(D47/F52))</f>
        <v>0</v>
      </c>
      <c r="F47" s="87">
        <f>IF(OR($B$48&lt;$K17,$B$47&gt;$L17),0,(MIN($B$48,$L17)-MAX($B$47,$K17)+1))</f>
        <v>0</v>
      </c>
      <c r="G47" s="54">
        <f>ROUND(IF(ISERROR(F47/365),0,(F47/365))*12,0)</f>
        <v>0</v>
      </c>
      <c r="H47" s="55">
        <f>IF(OR($B$48&lt;$K17,$B$47&gt;$L17),0,M17)</f>
        <v>0</v>
      </c>
      <c r="I47" s="56">
        <f>(F47*$E$47)*H47</f>
        <v>0</v>
      </c>
      <c r="J47" s="57">
        <f>IF(ISERROR(I47/H47),0,(I47/H47))</f>
        <v>0</v>
      </c>
      <c r="K47" s="19"/>
      <c r="L47" s="19"/>
      <c r="M47" s="19"/>
    </row>
    <row r="48" spans="1:13" ht="14" thickBot="1" x14ac:dyDescent="0.2">
      <c r="A48" s="61" t="s">
        <v>105</v>
      </c>
      <c r="B48" s="50"/>
      <c r="C48" s="19"/>
      <c r="D48" s="63"/>
      <c r="E48" s="64"/>
      <c r="F48" s="54">
        <f t="shared" ref="F48:F51" si="16">IF(OR($B$48&lt;$K18,$B$47&gt;$L18),0,(MIN($B$48,$L18)-MAX($B$47,$K18)+1))</f>
        <v>0</v>
      </c>
      <c r="G48" s="54">
        <f t="shared" ref="G48:G51" si="17">ROUND(IF(ISERROR(F48/365),0,(F48/365))*12,0)</f>
        <v>0</v>
      </c>
      <c r="H48" s="55">
        <f t="shared" ref="H48:H51" si="18">IF(OR($B$48&lt;$K18,$B$47&gt;$L18),0,M18)</f>
        <v>0</v>
      </c>
      <c r="I48" s="56">
        <f t="shared" ref="I48:I51" si="19">(F48*$E$47)*H48</f>
        <v>0</v>
      </c>
      <c r="J48" s="57">
        <f t="shared" ref="J48:J51" si="20">IF(ISERROR(I48/H48),0,(I48/H48))</f>
        <v>0</v>
      </c>
      <c r="K48" s="88"/>
      <c r="L48" s="19"/>
      <c r="M48" s="19"/>
    </row>
    <row r="49" spans="1:13" x14ac:dyDescent="0.15">
      <c r="A49" s="19"/>
      <c r="B49" s="19"/>
      <c r="C49" s="39"/>
      <c r="D49" s="63"/>
      <c r="E49" s="64"/>
      <c r="F49" s="54">
        <f t="shared" si="16"/>
        <v>0</v>
      </c>
      <c r="G49" s="54">
        <f t="shared" si="17"/>
        <v>0</v>
      </c>
      <c r="H49" s="55">
        <f t="shared" si="18"/>
        <v>0</v>
      </c>
      <c r="I49" s="56">
        <f t="shared" si="19"/>
        <v>0</v>
      </c>
      <c r="J49" s="57">
        <f t="shared" si="20"/>
        <v>0</v>
      </c>
      <c r="K49" s="19"/>
      <c r="L49" s="19"/>
      <c r="M49" s="19"/>
    </row>
    <row r="50" spans="1:13" x14ac:dyDescent="0.15">
      <c r="A50" s="22"/>
      <c r="B50" s="19"/>
      <c r="C50" s="39"/>
      <c r="D50" s="63"/>
      <c r="E50" s="64"/>
      <c r="F50" s="54">
        <f t="shared" si="16"/>
        <v>0</v>
      </c>
      <c r="G50" s="54">
        <f t="shared" si="17"/>
        <v>0</v>
      </c>
      <c r="H50" s="55">
        <f t="shared" si="18"/>
        <v>0</v>
      </c>
      <c r="I50" s="56">
        <f t="shared" si="19"/>
        <v>0</v>
      </c>
      <c r="J50" s="57">
        <f t="shared" si="20"/>
        <v>0</v>
      </c>
      <c r="K50" s="88"/>
      <c r="L50" s="19"/>
      <c r="M50" s="19"/>
    </row>
    <row r="51" spans="1:13" x14ac:dyDescent="0.15">
      <c r="A51" s="19"/>
      <c r="B51" s="66"/>
      <c r="C51" s="67"/>
      <c r="D51" s="68"/>
      <c r="E51" s="69"/>
      <c r="F51" s="70">
        <f t="shared" si="16"/>
        <v>0</v>
      </c>
      <c r="G51" s="70">
        <f t="shared" si="17"/>
        <v>0</v>
      </c>
      <c r="H51" s="71">
        <f t="shared" si="18"/>
        <v>0</v>
      </c>
      <c r="I51" s="72">
        <f t="shared" si="19"/>
        <v>0</v>
      </c>
      <c r="J51" s="73">
        <f t="shared" si="20"/>
        <v>0</v>
      </c>
      <c r="K51" s="19"/>
      <c r="L51" s="19"/>
      <c r="M51" s="19"/>
    </row>
    <row r="52" spans="1:13" x14ac:dyDescent="0.15">
      <c r="A52" s="19"/>
      <c r="B52" s="74" t="s">
        <v>106</v>
      </c>
      <c r="C52" s="75"/>
      <c r="D52" s="76">
        <f>SUM(D47:D51)</f>
        <v>0</v>
      </c>
      <c r="E52" s="77"/>
      <c r="F52" s="78">
        <f>SUM(F47:F51)</f>
        <v>0</v>
      </c>
      <c r="G52" s="79">
        <f>SUM(G47:G51)</f>
        <v>0</v>
      </c>
      <c r="H52" s="80" t="e">
        <f>AVERAGEIF(H47:H51,"&lt;&gt;0")</f>
        <v>#DIV/0!</v>
      </c>
      <c r="I52" s="81">
        <f>SUM(I47:I51)</f>
        <v>0</v>
      </c>
      <c r="J52" s="82">
        <f>SUM(J47:J51)</f>
        <v>0</v>
      </c>
      <c r="K52" s="19"/>
      <c r="L52" s="19"/>
      <c r="M52" s="19"/>
    </row>
    <row r="53" spans="1:13" x14ac:dyDescent="0.15">
      <c r="A53" s="19"/>
      <c r="B53" s="19"/>
      <c r="C53" s="19"/>
      <c r="D53" s="19"/>
      <c r="E53" s="19"/>
      <c r="F53" s="39"/>
      <c r="G53" s="19"/>
      <c r="H53" s="19"/>
      <c r="I53" s="19"/>
      <c r="J53" s="19"/>
      <c r="K53" s="19"/>
      <c r="L53" s="19"/>
      <c r="M53" s="19"/>
    </row>
    <row r="54" spans="1:13" x14ac:dyDescent="0.15">
      <c r="A54" s="19"/>
      <c r="B54" s="19"/>
      <c r="C54" s="19"/>
      <c r="D54" s="19"/>
      <c r="E54" s="19"/>
      <c r="F54" s="39"/>
      <c r="G54" s="19"/>
      <c r="H54" s="19"/>
      <c r="I54" s="19"/>
      <c r="J54" s="19"/>
      <c r="K54" s="19"/>
      <c r="L54" s="19"/>
      <c r="M54" s="19"/>
    </row>
    <row r="55" spans="1:13" ht="14" thickBot="1" x14ac:dyDescent="0.2">
      <c r="A55" s="35" t="s">
        <v>110</v>
      </c>
      <c r="B55" s="36" t="s">
        <v>88</v>
      </c>
      <c r="C55" s="37" t="s">
        <v>89</v>
      </c>
      <c r="D55" s="38" t="s">
        <v>90</v>
      </c>
      <c r="E55" s="37" t="s">
        <v>89</v>
      </c>
      <c r="F55" s="39"/>
      <c r="G55" s="37" t="s">
        <v>89</v>
      </c>
      <c r="H55" s="22"/>
      <c r="I55" s="37" t="s">
        <v>89</v>
      </c>
      <c r="J55" s="37" t="s">
        <v>89</v>
      </c>
      <c r="K55" s="19"/>
      <c r="L55" s="19"/>
      <c r="M55" s="19"/>
    </row>
    <row r="56" spans="1:13" ht="14" thickBot="1" x14ac:dyDescent="0.2">
      <c r="A56" s="22"/>
      <c r="B56" s="36" t="s">
        <v>92</v>
      </c>
      <c r="C56" s="42" t="s">
        <v>93</v>
      </c>
      <c r="D56" s="43" t="s">
        <v>94</v>
      </c>
      <c r="E56" s="44" t="s">
        <v>95</v>
      </c>
      <c r="F56" s="42" t="s">
        <v>96</v>
      </c>
      <c r="G56" s="42" t="s">
        <v>97</v>
      </c>
      <c r="H56" s="45" t="s">
        <v>98</v>
      </c>
      <c r="I56" s="45" t="s">
        <v>99</v>
      </c>
      <c r="J56" s="46" t="s">
        <v>100</v>
      </c>
      <c r="K56" s="85"/>
      <c r="L56" s="19"/>
      <c r="M56" s="19"/>
    </row>
    <row r="57" spans="1:13" ht="14" thickBot="1" x14ac:dyDescent="0.2">
      <c r="A57" s="49" t="s">
        <v>104</v>
      </c>
      <c r="B57" s="50"/>
      <c r="C57" s="51">
        <f>ROUND(IF((B57=0),0,(B58-B57))/30,0)</f>
        <v>0</v>
      </c>
      <c r="D57" s="52">
        <f>SUM('Budget Worksheet'!H83)</f>
        <v>0</v>
      </c>
      <c r="E57" s="53">
        <f>IF(ISERROR(D57/F62),0,(D57/F62))</f>
        <v>0</v>
      </c>
      <c r="F57" s="87">
        <f>IF(OR($B$58&lt;$K17,$B$57&gt;$L17),0,(MIN($B$58,$L17)-MAX($B$57,$K17)+1))</f>
        <v>0</v>
      </c>
      <c r="G57" s="54">
        <f>ROUND(IF(ISERROR(F57/365),0,(F57/365))*12,0)</f>
        <v>0</v>
      </c>
      <c r="H57" s="55">
        <f>IF(OR($B$58&lt;$K17,$B$57&gt;$L17),0,M17)</f>
        <v>0</v>
      </c>
      <c r="I57" s="56">
        <f>(F57*$E$57)*H57</f>
        <v>0</v>
      </c>
      <c r="J57" s="57">
        <f>IF(ISERROR(I57/H57),0,(I57/H57))</f>
        <v>0</v>
      </c>
      <c r="K57" s="19"/>
      <c r="L57" s="19"/>
      <c r="M57" s="19"/>
    </row>
    <row r="58" spans="1:13" ht="14" thickBot="1" x14ac:dyDescent="0.2">
      <c r="A58" s="61" t="s">
        <v>105</v>
      </c>
      <c r="B58" s="50"/>
      <c r="C58" s="19"/>
      <c r="D58" s="63"/>
      <c r="E58" s="64"/>
      <c r="F58" s="54">
        <f t="shared" ref="F58:F61" si="21">IF(OR($B$58&lt;$K18,$B$57&gt;$L18),0,(MIN($B$58,$L18)-MAX($B$57,$K18)+1))</f>
        <v>0</v>
      </c>
      <c r="G58" s="54">
        <f t="shared" ref="G58:G61" si="22">ROUND(IF(ISERROR(F58/365),0,(F58/365))*12,0)</f>
        <v>0</v>
      </c>
      <c r="H58" s="55">
        <f t="shared" ref="H58:H61" si="23">IF(OR($B$58&lt;$K18,$B$57&gt;$L18),0,M18)</f>
        <v>0</v>
      </c>
      <c r="I58" s="56">
        <f t="shared" ref="I58:I61" si="24">(F58*$E$57)*H58</f>
        <v>0</v>
      </c>
      <c r="J58" s="57">
        <f t="shared" ref="J58:J61" si="25">IF(ISERROR(I58/H58),0,(I58/H58))</f>
        <v>0</v>
      </c>
      <c r="K58" s="19"/>
      <c r="L58" s="19"/>
      <c r="M58" s="19"/>
    </row>
    <row r="59" spans="1:13" x14ac:dyDescent="0.15">
      <c r="A59" s="19"/>
      <c r="B59" s="19"/>
      <c r="C59" s="39"/>
      <c r="D59" s="63"/>
      <c r="E59" s="64"/>
      <c r="F59" s="54">
        <f t="shared" si="21"/>
        <v>0</v>
      </c>
      <c r="G59" s="54">
        <f t="shared" si="22"/>
        <v>0</v>
      </c>
      <c r="H59" s="55">
        <f t="shared" si="23"/>
        <v>0</v>
      </c>
      <c r="I59" s="56">
        <f t="shared" si="24"/>
        <v>0</v>
      </c>
      <c r="J59" s="57">
        <f t="shared" si="25"/>
        <v>0</v>
      </c>
      <c r="K59" s="19"/>
      <c r="L59" s="19"/>
      <c r="M59" s="19"/>
    </row>
    <row r="60" spans="1:13" x14ac:dyDescent="0.15">
      <c r="A60" s="22"/>
      <c r="B60" s="19"/>
      <c r="C60" s="39"/>
      <c r="D60" s="63"/>
      <c r="E60" s="64"/>
      <c r="F60" s="54">
        <f t="shared" si="21"/>
        <v>0</v>
      </c>
      <c r="G60" s="54">
        <f t="shared" si="22"/>
        <v>0</v>
      </c>
      <c r="H60" s="55">
        <f t="shared" si="23"/>
        <v>0</v>
      </c>
      <c r="I60" s="56">
        <f t="shared" si="24"/>
        <v>0</v>
      </c>
      <c r="J60" s="57">
        <f t="shared" si="25"/>
        <v>0</v>
      </c>
      <c r="K60" s="19"/>
      <c r="L60" s="19"/>
      <c r="M60" s="19"/>
    </row>
    <row r="61" spans="1:13" x14ac:dyDescent="0.15">
      <c r="A61" s="19"/>
      <c r="B61" s="66"/>
      <c r="C61" s="67"/>
      <c r="D61" s="68"/>
      <c r="E61" s="69"/>
      <c r="F61" s="70">
        <f t="shared" si="21"/>
        <v>0</v>
      </c>
      <c r="G61" s="70">
        <f t="shared" si="22"/>
        <v>0</v>
      </c>
      <c r="H61" s="71">
        <f t="shared" si="23"/>
        <v>0</v>
      </c>
      <c r="I61" s="72">
        <f t="shared" si="24"/>
        <v>0</v>
      </c>
      <c r="J61" s="73">
        <f t="shared" si="25"/>
        <v>0</v>
      </c>
      <c r="K61" s="19"/>
      <c r="L61" s="19"/>
      <c r="M61" s="19"/>
    </row>
    <row r="62" spans="1:13" x14ac:dyDescent="0.15">
      <c r="A62" s="19"/>
      <c r="B62" s="74" t="s">
        <v>106</v>
      </c>
      <c r="C62" s="75"/>
      <c r="D62" s="76">
        <f>SUM(D57:D61)</f>
        <v>0</v>
      </c>
      <c r="E62" s="77"/>
      <c r="F62" s="78">
        <f>SUM(F57:F61)</f>
        <v>0</v>
      </c>
      <c r="G62" s="79">
        <f>SUM(G57:G61)</f>
        <v>0</v>
      </c>
      <c r="H62" s="80" t="e">
        <f>AVERAGEIF(H57:H61,"&lt;&gt;0")</f>
        <v>#DIV/0!</v>
      </c>
      <c r="I62" s="81">
        <f>SUM(I57:I61)</f>
        <v>0</v>
      </c>
      <c r="J62" s="82">
        <f>SUM(J57:J61)</f>
        <v>0</v>
      </c>
      <c r="K62" s="19"/>
      <c r="L62" s="19"/>
      <c r="M62" s="19"/>
    </row>
    <row r="63" spans="1:13" x14ac:dyDescent="0.15">
      <c r="A63" s="19"/>
      <c r="B63" s="19"/>
      <c r="C63" s="19"/>
      <c r="D63" s="19"/>
      <c r="E63" s="19"/>
      <c r="F63" s="39"/>
      <c r="G63" s="19"/>
      <c r="H63" s="19"/>
      <c r="I63" s="19"/>
      <c r="J63" s="19"/>
      <c r="K63" s="19"/>
      <c r="L63" s="19"/>
      <c r="M63" s="19"/>
    </row>
    <row r="64" spans="1:13" x14ac:dyDescent="0.15">
      <c r="A64" s="19"/>
      <c r="B64" s="19"/>
      <c r="C64" s="19"/>
      <c r="D64" s="19"/>
      <c r="E64" s="19"/>
      <c r="F64" s="39"/>
      <c r="G64" s="19"/>
      <c r="H64" s="19"/>
      <c r="I64" s="19"/>
      <c r="J64" s="19"/>
      <c r="K64" s="19"/>
      <c r="L64" s="19"/>
      <c r="M64" s="19"/>
    </row>
    <row r="65" spans="1:13" ht="14" thickBot="1" x14ac:dyDescent="0.2">
      <c r="A65" s="35" t="s">
        <v>111</v>
      </c>
      <c r="B65" s="36" t="s">
        <v>88</v>
      </c>
      <c r="C65" s="37" t="s">
        <v>89</v>
      </c>
      <c r="D65" s="38" t="s">
        <v>90</v>
      </c>
      <c r="E65" s="37" t="s">
        <v>89</v>
      </c>
      <c r="F65" s="39"/>
      <c r="G65" s="37" t="s">
        <v>89</v>
      </c>
      <c r="H65" s="22"/>
      <c r="I65" s="37" t="s">
        <v>89</v>
      </c>
      <c r="J65" s="37" t="s">
        <v>89</v>
      </c>
      <c r="K65" s="19"/>
      <c r="L65" s="19"/>
      <c r="M65" s="19"/>
    </row>
    <row r="66" spans="1:13" ht="14" thickBot="1" x14ac:dyDescent="0.2">
      <c r="A66" s="22"/>
      <c r="B66" s="36" t="s">
        <v>92</v>
      </c>
      <c r="C66" s="42" t="s">
        <v>93</v>
      </c>
      <c r="D66" s="43" t="s">
        <v>94</v>
      </c>
      <c r="E66" s="44" t="s">
        <v>95</v>
      </c>
      <c r="F66" s="42" t="s">
        <v>96</v>
      </c>
      <c r="G66" s="42" t="s">
        <v>97</v>
      </c>
      <c r="H66" s="45" t="s">
        <v>98</v>
      </c>
      <c r="I66" s="45" t="s">
        <v>99</v>
      </c>
      <c r="J66" s="46" t="s">
        <v>100</v>
      </c>
      <c r="K66" s="19"/>
      <c r="L66" s="19"/>
      <c r="M66" s="19"/>
    </row>
    <row r="67" spans="1:13" ht="14" thickBot="1" x14ac:dyDescent="0.2">
      <c r="A67" s="49" t="s">
        <v>104</v>
      </c>
      <c r="B67" s="50"/>
      <c r="C67" s="51">
        <f>ROUND(IF((B67=0),0,(B68-B67))/30,0)</f>
        <v>0</v>
      </c>
      <c r="D67" s="52">
        <v>0</v>
      </c>
      <c r="E67" s="53">
        <f>IF(ISERROR(D67/F72),0,(D67/F72))</f>
        <v>0</v>
      </c>
      <c r="F67" s="87">
        <f>IF(OR($B$68&lt;$K17,$B$67&gt;$L17),0,(MIN($B$68,$L17)-MAX($B$67,$K17)+1))</f>
        <v>0</v>
      </c>
      <c r="G67" s="54">
        <f>ROUND(IF(ISERROR(F67/365),0,(F67/365))*12,0)</f>
        <v>0</v>
      </c>
      <c r="H67" s="55">
        <f>IF(OR($B$68&lt;$K17,$B$67&gt;$L17),0,M17)</f>
        <v>0</v>
      </c>
      <c r="I67" s="56">
        <f>(F67*$E$67)*H67</f>
        <v>0</v>
      </c>
      <c r="J67" s="57">
        <f>IF(ISERROR(I67/H67),0,(I67/H67))</f>
        <v>0</v>
      </c>
      <c r="K67" s="19"/>
      <c r="L67" s="19"/>
      <c r="M67" s="19"/>
    </row>
    <row r="68" spans="1:13" ht="14" thickBot="1" x14ac:dyDescent="0.2">
      <c r="A68" s="61" t="s">
        <v>105</v>
      </c>
      <c r="B68" s="50"/>
      <c r="C68" s="19"/>
      <c r="D68" s="63"/>
      <c r="E68" s="64"/>
      <c r="F68" s="54">
        <f t="shared" ref="F68:F71" si="26">IF(OR($B$68&lt;$K18,$B$67&gt;$L18),0,(MIN($B$68,$L18)-MAX($B$67,$K18)+1))</f>
        <v>0</v>
      </c>
      <c r="G68" s="54">
        <f t="shared" ref="G68:G71" si="27">ROUND(IF(ISERROR(F68/365),0,(F68/365))*12,0)</f>
        <v>0</v>
      </c>
      <c r="H68" s="55">
        <f t="shared" ref="H68:H71" si="28">IF(OR($B$68&lt;$K18,$B$67&gt;$L18),0,M18)</f>
        <v>0</v>
      </c>
      <c r="I68" s="56">
        <f t="shared" ref="I68:I71" si="29">(F68*$E$67)*H68</f>
        <v>0</v>
      </c>
      <c r="J68" s="57">
        <f t="shared" ref="J68:J71" si="30">IF(ISERROR(I68/H68),0,(I68/H68))</f>
        <v>0</v>
      </c>
      <c r="K68" s="19"/>
      <c r="L68" s="19"/>
      <c r="M68" s="19"/>
    </row>
    <row r="69" spans="1:13" x14ac:dyDescent="0.15">
      <c r="A69" s="19"/>
      <c r="B69" s="19"/>
      <c r="C69" s="39"/>
      <c r="D69" s="63"/>
      <c r="E69" s="64"/>
      <c r="F69" s="54">
        <f t="shared" si="26"/>
        <v>0</v>
      </c>
      <c r="G69" s="54">
        <f t="shared" si="27"/>
        <v>0</v>
      </c>
      <c r="H69" s="55">
        <f t="shared" si="28"/>
        <v>0</v>
      </c>
      <c r="I69" s="56">
        <f t="shared" si="29"/>
        <v>0</v>
      </c>
      <c r="J69" s="57">
        <f t="shared" si="30"/>
        <v>0</v>
      </c>
      <c r="K69" s="19"/>
      <c r="L69" s="19"/>
      <c r="M69" s="19"/>
    </row>
    <row r="70" spans="1:13" x14ac:dyDescent="0.15">
      <c r="A70" s="22"/>
      <c r="B70" s="19"/>
      <c r="C70" s="39"/>
      <c r="D70" s="63"/>
      <c r="E70" s="64"/>
      <c r="F70" s="54">
        <f t="shared" si="26"/>
        <v>0</v>
      </c>
      <c r="G70" s="54">
        <f t="shared" si="27"/>
        <v>0</v>
      </c>
      <c r="H70" s="55">
        <f t="shared" si="28"/>
        <v>0</v>
      </c>
      <c r="I70" s="56">
        <f t="shared" si="29"/>
        <v>0</v>
      </c>
      <c r="J70" s="57">
        <f t="shared" si="30"/>
        <v>0</v>
      </c>
      <c r="K70" s="19"/>
      <c r="L70" s="19"/>
      <c r="M70" s="19"/>
    </row>
    <row r="71" spans="1:13" x14ac:dyDescent="0.15">
      <c r="A71" s="19"/>
      <c r="B71" s="66"/>
      <c r="C71" s="67"/>
      <c r="D71" s="68"/>
      <c r="E71" s="69"/>
      <c r="F71" s="70">
        <f t="shared" si="26"/>
        <v>0</v>
      </c>
      <c r="G71" s="70">
        <f t="shared" si="27"/>
        <v>0</v>
      </c>
      <c r="H71" s="71">
        <f t="shared" si="28"/>
        <v>0</v>
      </c>
      <c r="I71" s="72">
        <f t="shared" si="29"/>
        <v>0</v>
      </c>
      <c r="J71" s="73">
        <f t="shared" si="30"/>
        <v>0</v>
      </c>
      <c r="K71" s="19"/>
      <c r="L71" s="19"/>
      <c r="M71" s="19"/>
    </row>
    <row r="72" spans="1:13" x14ac:dyDescent="0.15">
      <c r="A72" s="19"/>
      <c r="B72" s="74" t="s">
        <v>106</v>
      </c>
      <c r="C72" s="75"/>
      <c r="D72" s="76">
        <f>SUM(D67:D71)</f>
        <v>0</v>
      </c>
      <c r="E72" s="77"/>
      <c r="F72" s="78">
        <f>SUM(F67:F71)</f>
        <v>0</v>
      </c>
      <c r="G72" s="79">
        <f>SUM(G67:G71)</f>
        <v>0</v>
      </c>
      <c r="H72" s="80" t="e">
        <f>AVERAGEIF(H67:H71,"&lt;&gt;0")</f>
        <v>#DIV/0!</v>
      </c>
      <c r="I72" s="81">
        <f>SUM(I67:I71)</f>
        <v>0</v>
      </c>
      <c r="J72" s="82">
        <f>SUM(J67:J71)</f>
        <v>0</v>
      </c>
      <c r="K72" s="19"/>
      <c r="L72" s="19"/>
      <c r="M72" s="19"/>
    </row>
    <row r="73" spans="1:13" x14ac:dyDescent="0.15">
      <c r="A73" s="19"/>
      <c r="B73" s="19"/>
      <c r="C73" s="19"/>
      <c r="D73" s="19"/>
      <c r="E73" s="19"/>
      <c r="F73" s="39"/>
      <c r="G73" s="19"/>
      <c r="H73" s="19"/>
      <c r="I73" s="19"/>
      <c r="J73" s="19"/>
      <c r="K73" s="19"/>
      <c r="L73" s="19"/>
      <c r="M73" s="19"/>
    </row>
    <row r="74" spans="1:13" x14ac:dyDescent="0.15">
      <c r="A74" s="19"/>
      <c r="B74" s="19"/>
      <c r="C74" s="19"/>
      <c r="D74" s="19"/>
      <c r="E74" s="19"/>
      <c r="F74" s="39"/>
      <c r="G74" s="19"/>
      <c r="H74" s="19"/>
      <c r="I74" s="19"/>
      <c r="J74" s="19"/>
      <c r="K74" s="19"/>
      <c r="L74" s="19"/>
      <c r="M74" s="19"/>
    </row>
    <row r="75" spans="1:13" ht="14" thickBot="1" x14ac:dyDescent="0.2">
      <c r="A75" s="35" t="s">
        <v>112</v>
      </c>
      <c r="B75" s="36" t="s">
        <v>88</v>
      </c>
      <c r="C75" s="37" t="s">
        <v>89</v>
      </c>
      <c r="D75" s="38" t="s">
        <v>90</v>
      </c>
      <c r="E75" s="37" t="s">
        <v>89</v>
      </c>
      <c r="F75" s="39"/>
      <c r="G75" s="37" t="s">
        <v>89</v>
      </c>
      <c r="H75" s="22"/>
      <c r="I75" s="37" t="s">
        <v>89</v>
      </c>
      <c r="J75" s="37" t="s">
        <v>89</v>
      </c>
      <c r="K75" s="19"/>
      <c r="L75" s="19"/>
      <c r="M75" s="19"/>
    </row>
    <row r="76" spans="1:13" ht="14" thickBot="1" x14ac:dyDescent="0.2">
      <c r="A76" s="22"/>
      <c r="B76" s="36" t="s">
        <v>92</v>
      </c>
      <c r="C76" s="42" t="s">
        <v>93</v>
      </c>
      <c r="D76" s="43" t="s">
        <v>94</v>
      </c>
      <c r="E76" s="44" t="s">
        <v>95</v>
      </c>
      <c r="F76" s="42" t="s">
        <v>96</v>
      </c>
      <c r="G76" s="42" t="s">
        <v>97</v>
      </c>
      <c r="H76" s="45" t="s">
        <v>98</v>
      </c>
      <c r="I76" s="45" t="s">
        <v>99</v>
      </c>
      <c r="J76" s="46" t="s">
        <v>100</v>
      </c>
      <c r="K76" s="19"/>
      <c r="L76" s="19"/>
      <c r="M76" s="19"/>
    </row>
    <row r="77" spans="1:13" ht="14" thickBot="1" x14ac:dyDescent="0.2">
      <c r="A77" s="49" t="s">
        <v>104</v>
      </c>
      <c r="B77" s="50"/>
      <c r="C77" s="51">
        <f>ROUND(IF((B77=0),0,(B78-B77))/30,0)</f>
        <v>0</v>
      </c>
      <c r="D77" s="52">
        <v>0</v>
      </c>
      <c r="E77" s="53">
        <f>IF(ISERROR(D77/F82),0,(D77/F82))</f>
        <v>0</v>
      </c>
      <c r="F77" s="87">
        <f>IF(OR($B$78&lt;$K17,$B$77&gt;$L17),0,(MIN($B$78,$L17)-MAX($B$77,$K17)+1))</f>
        <v>0</v>
      </c>
      <c r="G77" s="54">
        <f>ROUND(IF(ISERROR(F77/365),0,(F77/365))*12,0)</f>
        <v>0</v>
      </c>
      <c r="H77" s="55">
        <f>IF(OR($B$78&lt;$K17,$B$77&gt;$L17),0,M17)</f>
        <v>0</v>
      </c>
      <c r="I77" s="56">
        <f>(F77*$E$77)*H77</f>
        <v>0</v>
      </c>
      <c r="J77" s="57">
        <f>IF(ISERROR(I77/H77),0,(I77/H77))</f>
        <v>0</v>
      </c>
      <c r="K77" s="19"/>
      <c r="L77" s="19"/>
      <c r="M77" s="19"/>
    </row>
    <row r="78" spans="1:13" ht="14" thickBot="1" x14ac:dyDescent="0.2">
      <c r="A78" s="61" t="s">
        <v>105</v>
      </c>
      <c r="B78" s="50"/>
      <c r="C78" s="19"/>
      <c r="D78" s="63"/>
      <c r="E78" s="64"/>
      <c r="F78" s="54">
        <f t="shared" ref="F78:F81" si="31">IF(OR($B$78&lt;$K18,$B$77&gt;$L18),0,(MIN($B$78,$L18)-MAX($B$77,$K18)+1))</f>
        <v>0</v>
      </c>
      <c r="G78" s="54">
        <f t="shared" ref="G78:G81" si="32">ROUND(IF(ISERROR(F78/365),0,(F78/365))*12,0)</f>
        <v>0</v>
      </c>
      <c r="H78" s="55">
        <f t="shared" ref="H78:H81" si="33">IF(OR($B$78&lt;$K18,$B$77&gt;$L18),0,M18)</f>
        <v>0</v>
      </c>
      <c r="I78" s="56">
        <f t="shared" ref="I78:I81" si="34">(F78*$E$77)*H78</f>
        <v>0</v>
      </c>
      <c r="J78" s="57">
        <f t="shared" ref="J78:J81" si="35">IF(ISERROR(I78/H78),0,(I78/H78))</f>
        <v>0</v>
      </c>
      <c r="K78" s="19"/>
      <c r="L78" s="19"/>
      <c r="M78" s="19"/>
    </row>
    <row r="79" spans="1:13" x14ac:dyDescent="0.15">
      <c r="A79" s="19"/>
      <c r="B79" s="19"/>
      <c r="C79" s="39"/>
      <c r="D79" s="63"/>
      <c r="E79" s="64"/>
      <c r="F79" s="54">
        <f t="shared" si="31"/>
        <v>0</v>
      </c>
      <c r="G79" s="54">
        <f t="shared" si="32"/>
        <v>0</v>
      </c>
      <c r="H79" s="55">
        <f t="shared" si="33"/>
        <v>0</v>
      </c>
      <c r="I79" s="56">
        <f t="shared" si="34"/>
        <v>0</v>
      </c>
      <c r="J79" s="57">
        <f t="shared" si="35"/>
        <v>0</v>
      </c>
      <c r="K79" s="19"/>
      <c r="L79" s="19"/>
      <c r="M79" s="19"/>
    </row>
    <row r="80" spans="1:13" x14ac:dyDescent="0.15">
      <c r="A80" s="22"/>
      <c r="B80" s="19"/>
      <c r="C80" s="39"/>
      <c r="D80" s="63"/>
      <c r="E80" s="64"/>
      <c r="F80" s="54">
        <f t="shared" si="31"/>
        <v>0</v>
      </c>
      <c r="G80" s="54">
        <f t="shared" si="32"/>
        <v>0</v>
      </c>
      <c r="H80" s="55">
        <f t="shared" si="33"/>
        <v>0</v>
      </c>
      <c r="I80" s="56">
        <f t="shared" si="34"/>
        <v>0</v>
      </c>
      <c r="J80" s="57">
        <f t="shared" si="35"/>
        <v>0</v>
      </c>
      <c r="K80" s="19"/>
      <c r="L80" s="19"/>
      <c r="M80" s="19"/>
    </row>
    <row r="81" spans="1:13" x14ac:dyDescent="0.15">
      <c r="A81" s="19"/>
      <c r="B81" s="66"/>
      <c r="C81" s="67"/>
      <c r="D81" s="68"/>
      <c r="E81" s="69"/>
      <c r="F81" s="70">
        <f t="shared" si="31"/>
        <v>0</v>
      </c>
      <c r="G81" s="70">
        <f t="shared" si="32"/>
        <v>0</v>
      </c>
      <c r="H81" s="71">
        <f t="shared" si="33"/>
        <v>0</v>
      </c>
      <c r="I81" s="72">
        <f t="shared" si="34"/>
        <v>0</v>
      </c>
      <c r="J81" s="73">
        <f t="shared" si="35"/>
        <v>0</v>
      </c>
      <c r="K81" s="19"/>
      <c r="L81" s="19"/>
      <c r="M81" s="19"/>
    </row>
    <row r="82" spans="1:13" x14ac:dyDescent="0.15">
      <c r="A82" s="19"/>
      <c r="B82" s="74" t="s">
        <v>106</v>
      </c>
      <c r="C82" s="75"/>
      <c r="D82" s="76">
        <f>SUM(D77:D81)</f>
        <v>0</v>
      </c>
      <c r="E82" s="77"/>
      <c r="F82" s="78">
        <f>SUM(F77:F81)</f>
        <v>0</v>
      </c>
      <c r="G82" s="79">
        <f>SUM(G77:G81)</f>
        <v>0</v>
      </c>
      <c r="H82" s="80" t="e">
        <f>AVERAGEIF(H77:H81,"&lt;&gt;0")</f>
        <v>#DIV/0!</v>
      </c>
      <c r="I82" s="81">
        <f>SUM(I77:I81)</f>
        <v>0</v>
      </c>
      <c r="J82" s="82">
        <f>SUM(J77:J81)</f>
        <v>0</v>
      </c>
      <c r="K82" s="19"/>
      <c r="L82" s="19"/>
      <c r="M82" s="19"/>
    </row>
    <row r="83" spans="1:13" x14ac:dyDescent="0.1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</row>
  </sheetData>
  <mergeCells count="1">
    <mergeCell ref="B4:K4"/>
  </mergeCells>
  <dataValidations count="11">
    <dataValidation type="list" allowBlank="1" showErrorMessage="1" errorTitle="F&amp;A Error" error="You must select one of the three valid options from the dropdown." sqref="E14" xr:uid="{00000000-0002-0000-0100-000000000000}">
      <formula1>$P$1:$P$3</formula1>
    </dataValidation>
    <dataValidation type="date" allowBlank="1" showInputMessage="1" showErrorMessage="1" errorTitle="Project Start Date" error="The Project Start date must be less than or equal to the Project End Date." sqref="B47 B27 B57 B67 B77 B37" xr:uid="{00000000-0002-0000-0100-000001000000}">
      <formula1>41275</formula1>
      <formula2>47848</formula2>
    </dataValidation>
    <dataValidation type="date" operator="greaterThanOrEqual" showErrorMessage="1" errorTitle="End Date" error="This date must be greater than or equal to the Project Start Date." promptTitle="Enter End Date" prompt="Date should be either the AWARD End Date or the PROJECT budget period End Date." sqref="B18 B28 B38 B48 B58 B68 B78" xr:uid="{00000000-0002-0000-0100-000002000000}">
      <formula1>B17</formula1>
    </dataValidation>
    <dataValidation type="custom" operator="greaterThan" allowBlank="1" showInputMessage="1" showErrorMessage="1" errorTitle="MTDC Amount" error="This amount must be greater than 0." promptTitle="MTDC" prompt="Enter the Modified Total Direct Cost amount (the amount that is eligible for F&amp;A)." sqref="D17" xr:uid="{00000000-0002-0000-0100-000003000000}">
      <formula1>IF(C57=0,D57=0,D57&gt;0)</formula1>
    </dataValidation>
    <dataValidation type="custom" operator="greaterThanOrEqual" allowBlank="1" showInputMessage="1" showErrorMessage="1" errorTitle="MTDC Amount" error="This amount must be greater than 0." promptTitle="MTDC" prompt="Enter the Modified Total Direct Cost amount (the amount that is eligible for F&amp;A)." sqref="D27" xr:uid="{00000000-0002-0000-0100-000004000000}">
      <formula1>IF(C57=0,D57=0,D57&gt;0)</formula1>
    </dataValidation>
    <dataValidation type="date" allowBlank="1" showInputMessage="1" showErrorMessage="1" errorTitle="Project Start Date" error="The Project Start date must be less than or equal to the Project End Date." sqref="B17" xr:uid="{00000000-0002-0000-0100-000005000000}">
      <formula1>40179</formula1>
      <formula2>47848</formula2>
    </dataValidation>
    <dataValidation type="custom" operator="greaterThan" allowBlank="1" showInputMessage="1" showErrorMessage="1" errorTitle="MTDC Amount" error="This amount must be greater than 0." promptTitle="MTDC" prompt="Enter the Modified Total Direct Cost amount (the amount that is eligible for F&amp;A)." sqref="D57" xr:uid="{00000000-0002-0000-0100-000006000000}">
      <formula1>IF(C57=0,D57=0,D57&gt;0)</formula1>
    </dataValidation>
    <dataValidation type="custom" operator="greaterThan" allowBlank="1" showInputMessage="1" showErrorMessage="1" errorTitle="MTDC Amount" error="This amount must be greater than 0." promptTitle="MTDC" prompt="Enter the Modified Total Direct Cost amount (the amount that is eligible for F&amp;A)." sqref="D67" xr:uid="{00000000-0002-0000-0100-000007000000}">
      <formula1>IF(C57=0,D57=0,D57&gt;0)</formula1>
    </dataValidation>
    <dataValidation type="custom" operator="greaterThan" allowBlank="1" showInputMessage="1" showErrorMessage="1" errorTitle="MTDC Amount" error="This amount must be greater than 0." promptTitle="MTDC" prompt="Enter the Modified Total Direct Cost amount (the amount that is eligible for F&amp;A)." sqref="D77" xr:uid="{00000000-0002-0000-0100-000008000000}">
      <formula1>IF(C57=0,D57=0,D57&gt;0)</formula1>
    </dataValidation>
    <dataValidation type="custom" operator="greaterThan" allowBlank="1" showInputMessage="1" showErrorMessage="1" errorTitle="MTDC Amount" error="This amount must be greater than 0." promptTitle="MTDC" prompt="Enter the Modified Total Direct Cost amount (the amount that is eligible for F&amp;A)." sqref="D47" xr:uid="{00000000-0002-0000-0100-000009000000}">
      <formula1>IF(C57=0,D57=0,D57&gt;0)</formula1>
    </dataValidation>
    <dataValidation type="custom" operator="greaterThan" allowBlank="1" showInputMessage="1" showErrorMessage="1" errorTitle="MTDC Amount" error="This amount must be greater than 0." promptTitle="MTDC" prompt="Enter the Modified Total Direct Cost amount (the amount that is eligible for F&amp;A)." sqref="D37" xr:uid="{00000000-0002-0000-0100-00000A000000}">
      <formula1>IF(C57=0,D57=0,D57&gt;0)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 Worksheet</vt:lpstr>
      <vt:lpstr>Calculate F&amp;A FY22+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Launa M Shun</dc:creator>
  <cp:lastModifiedBy>Andrew Charles Read</cp:lastModifiedBy>
  <dcterms:created xsi:type="dcterms:W3CDTF">2016-06-14T15:08:02Z</dcterms:created>
  <dcterms:modified xsi:type="dcterms:W3CDTF">2020-08-03T20:58:45Z</dcterms:modified>
</cp:coreProperties>
</file>