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c2f3e93834003a/2022-2023-UPSSITECH_1A/GESTION_DE_PROJET/GP-M1-ECONOMIE/"/>
    </mc:Choice>
  </mc:AlternateContent>
  <xr:revisionPtr revIDLastSave="489" documentId="8_{BC19CB48-C4B0-4F11-95B0-D678CF868E54}" xr6:coauthVersionLast="47" xr6:coauthVersionMax="47" xr10:uidLastSave="{1E873211-8A94-45DA-B4C0-605399D58543}"/>
  <bookViews>
    <workbookView xWindow="19095" yWindow="10800" windowWidth="19410" windowHeight="10905" xr2:uid="{81FD65B9-1D73-4768-BEE9-90040A409261}"/>
  </bookViews>
  <sheets>
    <sheet name="APPLICATION 2" sheetId="1" r:id="rId1"/>
    <sheet name="APPLICATION 3" sheetId="2" r:id="rId2"/>
    <sheet name="TD3-AWK" sheetId="3" r:id="rId3"/>
  </sheets>
  <definedNames>
    <definedName name="_xlnm._FilterDatabase" localSheetId="0" hidden="1">'APPLICATION 2'!$A$1:$G$1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C20" i="1"/>
  <c r="B20" i="1"/>
  <c r="B19" i="1"/>
  <c r="G17" i="1"/>
  <c r="C15" i="1"/>
  <c r="D15" i="1"/>
  <c r="E15" i="1"/>
  <c r="F15" i="1"/>
  <c r="G15" i="1"/>
  <c r="B15" i="1"/>
  <c r="B32" i="2" l="1"/>
  <c r="B25" i="2"/>
  <c r="D24" i="2"/>
  <c r="E24" i="2"/>
  <c r="F24" i="2"/>
  <c r="G24" i="2"/>
  <c r="C24" i="2"/>
  <c r="J28" i="2"/>
  <c r="L31" i="2" s="1"/>
  <c r="B7" i="2"/>
  <c r="B12" i="2"/>
  <c r="O7" i="2"/>
  <c r="O8" i="2" s="1"/>
  <c r="N7" i="2"/>
  <c r="N8" i="2" s="1"/>
  <c r="N10" i="2" s="1"/>
  <c r="F10" i="2" s="1"/>
  <c r="F12" i="2" s="1"/>
  <c r="M7" i="2"/>
  <c r="M8" i="2" s="1"/>
  <c r="L7" i="2"/>
  <c r="L8" i="2" s="1"/>
  <c r="L10" i="2" s="1"/>
  <c r="D10" i="2" s="1"/>
  <c r="D12" i="2" s="1"/>
  <c r="K7" i="2"/>
  <c r="J7" i="2"/>
  <c r="B39" i="1"/>
  <c r="B67" i="1"/>
  <c r="E61" i="1"/>
  <c r="E62" i="1"/>
  <c r="E63" i="1"/>
  <c r="E64" i="1"/>
  <c r="E60" i="1"/>
  <c r="D4" i="1"/>
  <c r="D7" i="1" s="1"/>
  <c r="E4" i="1"/>
  <c r="F4" i="1"/>
  <c r="G4" i="1"/>
  <c r="G7" i="1" s="1"/>
  <c r="C4" i="1"/>
  <c r="B18" i="1"/>
  <c r="E7" i="1"/>
  <c r="F7" i="1"/>
  <c r="C7" i="1"/>
  <c r="D9" i="1" l="1"/>
  <c r="D10" i="1" s="1"/>
  <c r="D13" i="1" s="1"/>
  <c r="D18" i="1" s="1"/>
  <c r="D19" i="1" s="1"/>
  <c r="G9" i="1"/>
  <c r="G10" i="1"/>
  <c r="G13" i="1" s="1"/>
  <c r="G18" i="1" s="1"/>
  <c r="G19" i="1" s="1"/>
  <c r="C9" i="1"/>
  <c r="C10" i="1" s="1"/>
  <c r="C13" i="1" s="1"/>
  <c r="C18" i="1" s="1"/>
  <c r="E9" i="1"/>
  <c r="E10" i="1"/>
  <c r="E13" i="1" s="1"/>
  <c r="E18" i="1" s="1"/>
  <c r="E19" i="1" s="1"/>
  <c r="F9" i="1"/>
  <c r="F10" i="1"/>
  <c r="F13" i="1" s="1"/>
  <c r="F18" i="1" s="1"/>
  <c r="F19" i="1" s="1"/>
  <c r="L30" i="2"/>
  <c r="L29" i="2"/>
  <c r="B33" i="2"/>
  <c r="B35" i="2" s="1"/>
  <c r="N35" i="2"/>
  <c r="N37" i="2" s="1"/>
  <c r="L28" i="2"/>
  <c r="N28" i="2" s="1"/>
  <c r="J29" i="2" s="1"/>
  <c r="K29" i="2" s="1"/>
  <c r="M29" i="2" s="1"/>
  <c r="L32" i="2"/>
  <c r="L35" i="2"/>
  <c r="L37" i="2" s="1"/>
  <c r="K28" i="2"/>
  <c r="B13" i="2"/>
  <c r="B15" i="2" s="1"/>
  <c r="M10" i="2"/>
  <c r="O10" i="2"/>
  <c r="J8" i="2"/>
  <c r="J13" i="2" s="1"/>
  <c r="J14" i="2" s="1"/>
  <c r="K8" i="2"/>
  <c r="K10" i="2" s="1"/>
  <c r="C19" i="1" l="1"/>
  <c r="N39" i="2"/>
  <c r="G23" i="2" s="1"/>
  <c r="G25" i="2" s="1"/>
  <c r="G28" i="2"/>
  <c r="G32" i="2" s="1"/>
  <c r="L39" i="2"/>
  <c r="E23" i="2" s="1"/>
  <c r="E25" i="2" s="1"/>
  <c r="E28" i="2"/>
  <c r="E32" i="2" s="1"/>
  <c r="E33" i="2" s="1"/>
  <c r="M28" i="2"/>
  <c r="N29" i="2"/>
  <c r="J30" i="2" s="1"/>
  <c r="K30" i="2" s="1"/>
  <c r="M30" i="2" s="1"/>
  <c r="C10" i="2"/>
  <c r="C12" i="2" s="1"/>
  <c r="K35" i="2"/>
  <c r="K37" i="2" s="1"/>
  <c r="E10" i="2"/>
  <c r="E12" i="2" s="1"/>
  <c r="M35" i="2"/>
  <c r="M37" i="2" s="1"/>
  <c r="G10" i="2"/>
  <c r="G12" i="2" s="1"/>
  <c r="C6" i="2"/>
  <c r="C7" i="2" s="1"/>
  <c r="F6" i="2"/>
  <c r="F7" i="2" s="1"/>
  <c r="F13" i="2" s="1"/>
  <c r="E6" i="2"/>
  <c r="E7" i="2" s="1"/>
  <c r="D6" i="2"/>
  <c r="D7" i="2" s="1"/>
  <c r="D13" i="2" s="1"/>
  <c r="G6" i="2"/>
  <c r="G7" i="2" s="1"/>
  <c r="J10" i="2"/>
  <c r="J35" i="2" s="1"/>
  <c r="J37" i="2" s="1"/>
  <c r="G33" i="2" l="1"/>
  <c r="C13" i="2"/>
  <c r="C15" i="2" s="1"/>
  <c r="D15" i="2" s="1"/>
  <c r="K39" i="2"/>
  <c r="D23" i="2" s="1"/>
  <c r="D28" i="2"/>
  <c r="D32" i="2" s="1"/>
  <c r="G13" i="2"/>
  <c r="N30" i="2"/>
  <c r="J31" i="2" s="1"/>
  <c r="K31" i="2" s="1"/>
  <c r="M31" i="2" s="1"/>
  <c r="M39" i="2"/>
  <c r="F23" i="2" s="1"/>
  <c r="F28" i="2"/>
  <c r="F32" i="2" s="1"/>
  <c r="J39" i="2"/>
  <c r="C23" i="2" s="1"/>
  <c r="C28" i="2"/>
  <c r="C32" i="2" s="1"/>
  <c r="E13" i="2"/>
  <c r="E15" i="2" s="1"/>
  <c r="F15" i="2" s="1"/>
  <c r="F25" i="2" l="1"/>
  <c r="F33" i="2" s="1"/>
  <c r="N31" i="2"/>
  <c r="J32" i="2" s="1"/>
  <c r="K32" i="2" s="1"/>
  <c r="M32" i="2" s="1"/>
  <c r="C25" i="2"/>
  <c r="C33" i="2" s="1"/>
  <c r="C35" i="2" s="1"/>
  <c r="G15" i="2"/>
  <c r="D25" i="2"/>
  <c r="D33" i="2" s="1"/>
  <c r="D35" i="2" l="1"/>
  <c r="E35" i="2" s="1"/>
  <c r="F35" i="2" s="1"/>
  <c r="G35" i="2" s="1"/>
  <c r="N32" i="2"/>
</calcChain>
</file>

<file path=xl/sharedStrings.xml><?xml version="1.0" encoding="utf-8"?>
<sst xmlns="http://schemas.openxmlformats.org/spreadsheetml/2006/main" count="167" uniqueCount="118">
  <si>
    <t>Chiffre d'affaire (CA)</t>
  </si>
  <si>
    <t>-CV</t>
  </si>
  <si>
    <t>-CF</t>
  </si>
  <si>
    <t>-Amotissement</t>
  </si>
  <si>
    <t>-impot</t>
  </si>
  <si>
    <t>=Résultat avant impot</t>
  </si>
  <si>
    <t>=Résulat après impot</t>
  </si>
  <si>
    <t>+Amortissement</t>
  </si>
  <si>
    <t>=CAF</t>
  </si>
  <si>
    <t>-Investissement</t>
  </si>
  <si>
    <t>=FNT</t>
  </si>
  <si>
    <t>+VR nette d'IS</t>
  </si>
  <si>
    <t>F0 D1</t>
  </si>
  <si>
    <t>F1 D2</t>
  </si>
  <si>
    <t>F2 D3</t>
  </si>
  <si>
    <t>F3 D4</t>
  </si>
  <si>
    <t>F4 D5</t>
  </si>
  <si>
    <t>F5 D6</t>
  </si>
  <si>
    <t>BFR=2/12*CA
DeltaBFR=2/12*DeltaCA</t>
  </si>
  <si>
    <t>-Varaition de BFR (Delta BFR)</t>
  </si>
  <si>
    <t>ISPV=PV*1/4</t>
  </si>
  <si>
    <t>VAN 10% = 786</t>
  </si>
  <si>
    <t>VAN 5% = -6500+525*1,05^-1+1385*1,05^-2+…+3445*1,05^-5=2 110 000€</t>
  </si>
  <si>
    <t>VAN 15% = -269</t>
  </si>
  <si>
    <t>VAN 13% = 125</t>
  </si>
  <si>
    <t>VAN 14% = -76</t>
  </si>
  <si>
    <t>En réalité : TRI(ou TIR)=13,6%</t>
  </si>
  <si>
    <t>IP = VAN/I+1=2110/600+1=1,35 -&gt; Ce qui veut dire que si on investit 1€ dans le projet ça nous rapporte 1,35€</t>
  </si>
  <si>
    <t>=FNT Cumulé</t>
  </si>
  <si>
    <t>=FNT Actualisé (voir décomposition du calcul de la VAN)</t>
  </si>
  <si>
    <r>
      <t>=12*0,2182=</t>
    </r>
    <r>
      <rPr>
        <b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,618</t>
    </r>
  </si>
  <si>
    <r>
      <t>(d-4)/(5-4)=589/(2110+589)-&gt;d=</t>
    </r>
    <r>
      <rPr>
        <b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,2182</t>
    </r>
  </si>
  <si>
    <r>
      <t>=30*0,618=</t>
    </r>
    <r>
      <rPr>
        <b/>
        <sz val="11"/>
        <color rgb="FFFF0000"/>
        <rFont val="Calibri"/>
        <family val="2"/>
        <scheme val="minor"/>
      </rPr>
      <t>19</t>
    </r>
  </si>
  <si>
    <t>PRCE : 4ans 2 mois 19 jours -&gt; Rentable mais risqué</t>
  </si>
  <si>
    <t>1. LB : Moyenne des VAN</t>
  </si>
  <si>
    <t>P1</t>
  </si>
  <si>
    <t>P2</t>
  </si>
  <si>
    <t>P3</t>
  </si>
  <si>
    <t>P4</t>
  </si>
  <si>
    <t>P5</t>
  </si>
  <si>
    <t>3. Maximax</t>
  </si>
  <si>
    <t>4. Savage (Minimax)</t>
  </si>
  <si>
    <t>2. Wald (Maximin)</t>
  </si>
  <si>
    <t>E1</t>
  </si>
  <si>
    <t>E2</t>
  </si>
  <si>
    <t>E3</t>
  </si>
  <si>
    <t>Max</t>
  </si>
  <si>
    <t>5. Hurwicz (avec coef d'optimisme de 0,2)</t>
  </si>
  <si>
    <t>=alpha*max+(1-alpha)*min</t>
  </si>
  <si>
    <t>alpha=0,15</t>
  </si>
  <si>
    <t>P1=89,25</t>
  </si>
  <si>
    <t>P5=90,5</t>
  </si>
  <si>
    <t>Date</t>
  </si>
  <si>
    <t>Total emploi</t>
  </si>
  <si>
    <t>Ressources</t>
  </si>
  <si>
    <t>Emploi (ou besoins)</t>
  </si>
  <si>
    <t>Total ressources</t>
  </si>
  <si>
    <t>Ecart annuel (Ressources - Emplois)</t>
  </si>
  <si>
    <t>Trésorerie initiale</t>
  </si>
  <si>
    <t>Trésorerie finale à la date considérée</t>
  </si>
  <si>
    <t>Plan de financement initial</t>
  </si>
  <si>
    <t>Investissement</t>
  </si>
  <si>
    <t>F0:D1</t>
  </si>
  <si>
    <t>F1:D2</t>
  </si>
  <si>
    <t>F2:D3</t>
  </si>
  <si>
    <t>F3:D4</t>
  </si>
  <si>
    <t>F4:D5</t>
  </si>
  <si>
    <t>F5:D6</t>
  </si>
  <si>
    <t>Toutes les valeurs sont en k€</t>
  </si>
  <si>
    <t xml:space="preserve">Cession d'actif </t>
  </si>
  <si>
    <t>Augmentation BFR</t>
  </si>
  <si>
    <t>Dividendes</t>
  </si>
  <si>
    <t>CAF</t>
  </si>
  <si>
    <t>Diminution BFR</t>
  </si>
  <si>
    <t>Calcul de la CAF</t>
  </si>
  <si>
    <t>Chiffre d'affaire</t>
  </si>
  <si>
    <t>- Charges variables</t>
  </si>
  <si>
    <t>- Charges fixes</t>
  </si>
  <si>
    <t>- Amortissement</t>
  </si>
  <si>
    <t>+ Amortissement</t>
  </si>
  <si>
    <t>D0:F1</t>
  </si>
  <si>
    <t>D2:F3</t>
  </si>
  <si>
    <t>D1:F2</t>
  </si>
  <si>
    <t>D3:F4</t>
  </si>
  <si>
    <t>D4:F5</t>
  </si>
  <si>
    <t>D5:F6</t>
  </si>
  <si>
    <t>Toujours la meme !</t>
  </si>
  <si>
    <t>- Impot (IS)</t>
  </si>
  <si>
    <t>Resultat av impot - IS</t>
  </si>
  <si>
    <t>Plan de financement ajusté</t>
  </si>
  <si>
    <t>Remboursement par amortissement constant</t>
  </si>
  <si>
    <t>Période</t>
  </si>
  <si>
    <t>Capital du en début de période</t>
  </si>
  <si>
    <t>Intérets</t>
  </si>
  <si>
    <t xml:space="preserve">Amortissement </t>
  </si>
  <si>
    <t>Annuité</t>
  </si>
  <si>
    <t>Capital du en fin de période</t>
  </si>
  <si>
    <t>Année 1</t>
  </si>
  <si>
    <t>Année 2</t>
  </si>
  <si>
    <t>Année 3</t>
  </si>
  <si>
    <t>Année 4</t>
  </si>
  <si>
    <t>Année 5</t>
  </si>
  <si>
    <t>Emprunt bancaire</t>
  </si>
  <si>
    <t>Données</t>
  </si>
  <si>
    <t>Dividende</t>
  </si>
  <si>
    <t>Taux</t>
  </si>
  <si>
    <t>Augmentation de capital</t>
  </si>
  <si>
    <t>Nombre d'années</t>
  </si>
  <si>
    <t>CAF Initiale</t>
  </si>
  <si>
    <t>-3/4 d'intérets</t>
  </si>
  <si>
    <t xml:space="preserve">Nouvelle CAF </t>
  </si>
  <si>
    <t>-Ammortissement</t>
  </si>
  <si>
    <t>Nouveau résultat</t>
  </si>
  <si>
    <t>Remboursement emprunt</t>
  </si>
  <si>
    <t>Augmentation du capital</t>
  </si>
  <si>
    <t>Nouvel emprunt</t>
  </si>
  <si>
    <t>Financement propre : Cession d'actifs, diminution du BFR et augmentation du capital</t>
  </si>
  <si>
    <t>Financement extérieur : Nouvel emprunt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</si>
</sst>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44" fontId="1" fillId="2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44" fontId="0" fillId="2" borderId="1" xfId="0" applyNumberFormat="1" applyFill="1" applyBorder="1" applyAlignment="1">
      <alignment vertical="center"/>
    </xf>
    <xf numFmtId="0" fontId="0" fillId="2" borderId="1" xfId="0" quotePrefix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44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4" fontId="0" fillId="0" borderId="0" xfId="0" applyNumberFormat="1" applyAlignment="1">
      <alignment vertical="center"/>
    </xf>
    <xf numFmtId="0" fontId="0" fillId="3" borderId="1" xfId="0" applyFill="1" applyBorder="1" applyAlignment="1">
      <alignment vertical="center"/>
    </xf>
    <xf numFmtId="44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44" fontId="1" fillId="4" borderId="1" xfId="0" applyNumberFormat="1" applyFont="1" applyFill="1" applyBorder="1" applyAlignment="1">
      <alignment vertical="center"/>
    </xf>
    <xf numFmtId="0" fontId="2" fillId="2" borderId="2" xfId="0" quotePrefix="1" applyFont="1" applyFill="1" applyBorder="1" applyAlignment="1">
      <alignment vertical="center"/>
    </xf>
    <xf numFmtId="44" fontId="2" fillId="2" borderId="2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44" fontId="0" fillId="0" borderId="1" xfId="0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0" xfId="0" quotePrefix="1" applyAlignment="1">
      <alignment vertical="center"/>
    </xf>
    <xf numFmtId="44" fontId="0" fillId="0" borderId="0" xfId="0" quotePrefix="1" applyNumberFormat="1" applyAlignment="1">
      <alignment vertical="center"/>
    </xf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44" fontId="0" fillId="5" borderId="1" xfId="1" applyFont="1" applyFill="1" applyBorder="1"/>
    <xf numFmtId="44" fontId="0" fillId="6" borderId="1" xfId="1" applyFont="1" applyFill="1" applyBorder="1"/>
    <xf numFmtId="0" fontId="1" fillId="5" borderId="1" xfId="0" applyFont="1" applyFill="1" applyBorder="1"/>
    <xf numFmtId="0" fontId="0" fillId="5" borderId="1" xfId="0" quotePrefix="1" applyFill="1" applyBorder="1"/>
    <xf numFmtId="0" fontId="0" fillId="7" borderId="1" xfId="0" quotePrefix="1" applyFill="1" applyBorder="1"/>
    <xf numFmtId="44" fontId="0" fillId="7" borderId="1" xfId="1" applyFont="1" applyFill="1" applyBorder="1"/>
    <xf numFmtId="44" fontId="0" fillId="0" borderId="0" xfId="0" applyNumberFormat="1"/>
    <xf numFmtId="44" fontId="0" fillId="5" borderId="1" xfId="0" applyNumberFormat="1" applyFill="1" applyBorder="1"/>
    <xf numFmtId="9" fontId="0" fillId="0" borderId="0" xfId="0" applyNumberFormat="1"/>
    <xf numFmtId="0" fontId="1" fillId="4" borderId="1" xfId="0" applyFont="1" applyFill="1" applyBorder="1"/>
    <xf numFmtId="44" fontId="0" fillId="0" borderId="0" xfId="1" applyFon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CB00-B9AF-4A3D-ABFD-6E25490B4A2E}">
  <dimension ref="A1:I75"/>
  <sheetViews>
    <sheetView tabSelected="1" topLeftCell="A57" workbookViewId="0">
      <selection activeCell="E60" sqref="E60"/>
    </sheetView>
  </sheetViews>
  <sheetFormatPr baseColWidth="10" defaultRowHeight="15" x14ac:dyDescent="0.25"/>
  <cols>
    <col min="1" max="1" width="52.140625" style="1" customWidth="1"/>
    <col min="2" max="4" width="14.28515625" style="10" bestFit="1" customWidth="1"/>
    <col min="5" max="7" width="15.28515625" style="10" bestFit="1" customWidth="1"/>
    <col min="8" max="8" width="26.42578125" style="1" customWidth="1"/>
    <col min="9" max="16384" width="11.42578125" style="1"/>
  </cols>
  <sheetData>
    <row r="1" spans="1:8" s="4" customFormat="1" x14ac:dyDescent="0.25">
      <c r="A1" s="13"/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</row>
    <row r="2" spans="1:8" s="4" customFormat="1" x14ac:dyDescent="0.25">
      <c r="A2" s="2" t="s">
        <v>0</v>
      </c>
      <c r="B2" s="3">
        <v>0</v>
      </c>
      <c r="C2" s="3">
        <v>3000000</v>
      </c>
      <c r="D2" s="3">
        <v>4800000</v>
      </c>
      <c r="E2" s="3">
        <v>6300000</v>
      </c>
      <c r="F2" s="3">
        <v>6900000</v>
      </c>
      <c r="G2" s="3">
        <v>6000000</v>
      </c>
    </row>
    <row r="3" spans="1:8" x14ac:dyDescent="0.25">
      <c r="A3" s="11"/>
      <c r="B3" s="12"/>
      <c r="C3" s="12"/>
      <c r="D3" s="12"/>
      <c r="E3" s="12"/>
      <c r="F3" s="12"/>
      <c r="G3" s="12"/>
    </row>
    <row r="4" spans="1:8" x14ac:dyDescent="0.25">
      <c r="A4" s="6" t="s">
        <v>1</v>
      </c>
      <c r="B4" s="5"/>
      <c r="C4" s="5">
        <f>-(C2-C2*0.6)</f>
        <v>-1200000</v>
      </c>
      <c r="D4" s="5">
        <f t="shared" ref="D4:G4" si="0">-(D2-D2*0.6)</f>
        <v>-1920000</v>
      </c>
      <c r="E4" s="5">
        <f t="shared" si="0"/>
        <v>-2520000</v>
      </c>
      <c r="F4" s="5">
        <f t="shared" si="0"/>
        <v>-2760000</v>
      </c>
      <c r="G4" s="5">
        <f t="shared" si="0"/>
        <v>-2400000</v>
      </c>
    </row>
    <row r="5" spans="1:8" x14ac:dyDescent="0.25">
      <c r="A5" s="6" t="s">
        <v>2</v>
      </c>
      <c r="B5" s="5"/>
      <c r="C5" s="5">
        <v>-1100000</v>
      </c>
      <c r="D5" s="5">
        <v>-1100000</v>
      </c>
      <c r="E5" s="5">
        <v>-1100000</v>
      </c>
      <c r="F5" s="5">
        <v>-1100000</v>
      </c>
      <c r="G5" s="5">
        <v>-1100000</v>
      </c>
    </row>
    <row r="6" spans="1:8" x14ac:dyDescent="0.25">
      <c r="A6" s="6" t="s">
        <v>3</v>
      </c>
      <c r="B6" s="5"/>
      <c r="C6" s="5">
        <v>-1200000</v>
      </c>
      <c r="D6" s="5">
        <v>-1200000</v>
      </c>
      <c r="E6" s="5">
        <v>-1200000</v>
      </c>
      <c r="F6" s="5">
        <v>-1200000</v>
      </c>
      <c r="G6" s="5">
        <v>-1200000</v>
      </c>
    </row>
    <row r="7" spans="1:8" s="9" customFormat="1" x14ac:dyDescent="0.25">
      <c r="A7" s="7" t="s">
        <v>5</v>
      </c>
      <c r="B7" s="8"/>
      <c r="C7" s="8">
        <f>SUM(C2:C6)</f>
        <v>-500000</v>
      </c>
      <c r="D7" s="8">
        <f t="shared" ref="D7:G7" si="1">SUM(D2:D6)</f>
        <v>580000</v>
      </c>
      <c r="E7" s="8">
        <f t="shared" si="1"/>
        <v>1480000</v>
      </c>
      <c r="F7" s="8">
        <f t="shared" si="1"/>
        <v>1840000</v>
      </c>
      <c r="G7" s="8">
        <f t="shared" si="1"/>
        <v>1300000</v>
      </c>
    </row>
    <row r="8" spans="1:8" x14ac:dyDescent="0.25">
      <c r="A8" s="11"/>
      <c r="B8" s="12"/>
      <c r="C8" s="12"/>
      <c r="D8" s="12"/>
      <c r="E8" s="12"/>
      <c r="F8" s="12"/>
      <c r="G8" s="12"/>
    </row>
    <row r="9" spans="1:8" x14ac:dyDescent="0.25">
      <c r="A9" s="6" t="s">
        <v>4</v>
      </c>
      <c r="B9" s="5"/>
      <c r="C9" s="5">
        <f>ABS(C7*0.25)</f>
        <v>125000</v>
      </c>
      <c r="D9" s="5">
        <f t="shared" ref="D9:G9" si="2">ABS(D7*0.25)</f>
        <v>145000</v>
      </c>
      <c r="E9" s="5">
        <f t="shared" si="2"/>
        <v>370000</v>
      </c>
      <c r="F9" s="5">
        <f t="shared" si="2"/>
        <v>460000</v>
      </c>
      <c r="G9" s="5">
        <f t="shared" si="2"/>
        <v>325000</v>
      </c>
    </row>
    <row r="10" spans="1:8" s="9" customFormat="1" x14ac:dyDescent="0.25">
      <c r="A10" s="7" t="s">
        <v>6</v>
      </c>
      <c r="B10" s="8"/>
      <c r="C10" s="8">
        <f>C7-C9</f>
        <v>-625000</v>
      </c>
      <c r="D10" s="8">
        <f t="shared" ref="D10:G10" si="3">D7-D9</f>
        <v>435000</v>
      </c>
      <c r="E10" s="8">
        <f t="shared" si="3"/>
        <v>1110000</v>
      </c>
      <c r="F10" s="8">
        <f t="shared" si="3"/>
        <v>1380000</v>
      </c>
      <c r="G10" s="8">
        <f t="shared" si="3"/>
        <v>975000</v>
      </c>
    </row>
    <row r="11" spans="1:8" x14ac:dyDescent="0.25">
      <c r="A11" s="11"/>
      <c r="B11" s="12"/>
      <c r="C11" s="12"/>
      <c r="D11" s="12"/>
      <c r="E11" s="12"/>
      <c r="F11" s="12"/>
      <c r="G11" s="12"/>
    </row>
    <row r="12" spans="1:8" x14ac:dyDescent="0.25">
      <c r="A12" s="6" t="s">
        <v>7</v>
      </c>
      <c r="B12" s="5"/>
      <c r="C12" s="5">
        <v>1200000</v>
      </c>
      <c r="D12" s="5">
        <v>1200000</v>
      </c>
      <c r="E12" s="5">
        <v>1200000</v>
      </c>
      <c r="F12" s="5">
        <v>1200000</v>
      </c>
      <c r="G12" s="5">
        <v>1200000</v>
      </c>
    </row>
    <row r="13" spans="1:8" s="9" customFormat="1" x14ac:dyDescent="0.25">
      <c r="A13" s="7" t="s">
        <v>8</v>
      </c>
      <c r="B13" s="8"/>
      <c r="C13" s="8">
        <f>SUM(C10:C12)</f>
        <v>575000</v>
      </c>
      <c r="D13" s="8">
        <f t="shared" ref="D13:G13" si="4">SUM(D10:D12)</f>
        <v>1635000</v>
      </c>
      <c r="E13" s="8">
        <f t="shared" si="4"/>
        <v>2310000</v>
      </c>
      <c r="F13" s="8">
        <f t="shared" si="4"/>
        <v>2580000</v>
      </c>
      <c r="G13" s="8">
        <f t="shared" si="4"/>
        <v>2175000</v>
      </c>
    </row>
    <row r="14" spans="1:8" x14ac:dyDescent="0.25">
      <c r="A14" s="11"/>
      <c r="B14" s="12"/>
      <c r="C14" s="12"/>
      <c r="D14" s="12"/>
      <c r="E14" s="12"/>
      <c r="F14" s="12"/>
      <c r="G14" s="12"/>
    </row>
    <row r="15" spans="1:8" ht="30" x14ac:dyDescent="0.25">
      <c r="A15" s="6" t="s">
        <v>19</v>
      </c>
      <c r="B15" s="5">
        <f>-(2/12*ABS(C2-B2))</f>
        <v>-500000</v>
      </c>
      <c r="C15" s="5">
        <f t="shared" ref="C15:G15" si="5">-(2/12*ABS(D2-C2))</f>
        <v>-300000</v>
      </c>
      <c r="D15" s="5">
        <f t="shared" si="5"/>
        <v>-250000</v>
      </c>
      <c r="E15" s="5">
        <f t="shared" si="5"/>
        <v>-100000</v>
      </c>
      <c r="F15" s="5">
        <f t="shared" si="5"/>
        <v>-150000</v>
      </c>
      <c r="G15" s="5">
        <f t="shared" si="5"/>
        <v>-1000000</v>
      </c>
      <c r="H15" s="17" t="s">
        <v>18</v>
      </c>
    </row>
    <row r="16" spans="1:8" x14ac:dyDescent="0.25">
      <c r="A16" s="6" t="s">
        <v>9</v>
      </c>
      <c r="B16" s="5">
        <v>-6000000</v>
      </c>
      <c r="C16" s="5"/>
      <c r="D16" s="5"/>
      <c r="E16" s="5"/>
      <c r="F16" s="5"/>
      <c r="G16" s="5"/>
    </row>
    <row r="17" spans="1:9" x14ac:dyDescent="0.25">
      <c r="A17" s="6" t="s">
        <v>11</v>
      </c>
      <c r="B17" s="5"/>
      <c r="C17" s="5"/>
      <c r="D17" s="5"/>
      <c r="E17" s="5"/>
      <c r="F17" s="5"/>
      <c r="G17" s="5">
        <f>360000-1/4*360000</f>
        <v>270000</v>
      </c>
      <c r="H17" s="1" t="s">
        <v>20</v>
      </c>
    </row>
    <row r="18" spans="1:9" s="9" customFormat="1" x14ac:dyDescent="0.25">
      <c r="A18" s="15" t="s">
        <v>10</v>
      </c>
      <c r="B18" s="16">
        <f>SUM(B13:B17)</f>
        <v>-6500000</v>
      </c>
      <c r="C18" s="16">
        <f>SUM(C13:C17)</f>
        <v>275000</v>
      </c>
      <c r="D18" s="16">
        <f t="shared" ref="D18:G18" si="6">SUM(D13:D17)</f>
        <v>1385000</v>
      </c>
      <c r="E18" s="16">
        <f t="shared" si="6"/>
        <v>2210000</v>
      </c>
      <c r="F18" s="16">
        <f t="shared" si="6"/>
        <v>2430000</v>
      </c>
      <c r="G18" s="16">
        <f t="shared" si="6"/>
        <v>1445000</v>
      </c>
    </row>
    <row r="19" spans="1:9" x14ac:dyDescent="0.25">
      <c r="A19" s="19" t="s">
        <v>29</v>
      </c>
      <c r="B19" s="18">
        <f>B18*1.05^(0)</f>
        <v>-6500000</v>
      </c>
      <c r="C19" s="18">
        <f>C18*1.05^(-1)</f>
        <v>261904.76190476189</v>
      </c>
      <c r="D19" s="18">
        <f>D18*1.05^(-2)</f>
        <v>1256235.8276643991</v>
      </c>
      <c r="E19" s="18">
        <f>E18*1.05^(-3)</f>
        <v>1909081.0927545619</v>
      </c>
      <c r="F19" s="18">
        <f>F18*1.05^(-4)</f>
        <v>1999167.0137442732</v>
      </c>
      <c r="G19" s="18">
        <f>G18*1.05^(-5)</f>
        <v>1132195.3105469232</v>
      </c>
    </row>
    <row r="20" spans="1:9" s="4" customFormat="1" x14ac:dyDescent="0.25">
      <c r="A20" s="19" t="s">
        <v>28</v>
      </c>
      <c r="B20" s="18">
        <f>B18</f>
        <v>-6500000</v>
      </c>
      <c r="C20" s="18">
        <f>B20+C19</f>
        <v>-6238095.2380952379</v>
      </c>
      <c r="D20" s="18">
        <f t="shared" ref="D20:G20" si="7">C20+D19</f>
        <v>-4981859.4104308393</v>
      </c>
      <c r="E20" s="18">
        <f t="shared" si="7"/>
        <v>-3072778.3176762774</v>
      </c>
      <c r="F20" s="18">
        <f t="shared" si="7"/>
        <v>-1073611.3039320041</v>
      </c>
      <c r="G20" s="18">
        <f t="shared" si="7"/>
        <v>58584.006614919053</v>
      </c>
    </row>
    <row r="21" spans="1:9" s="4" customFormat="1" x14ac:dyDescent="0.25">
      <c r="I21" s="1"/>
    </row>
    <row r="24" spans="1:9" x14ac:dyDescent="0.25">
      <c r="A24" s="1" t="s">
        <v>22</v>
      </c>
    </row>
    <row r="25" spans="1:9" x14ac:dyDescent="0.25">
      <c r="A25" s="1" t="s">
        <v>21</v>
      </c>
    </row>
    <row r="26" spans="1:9" x14ac:dyDescent="0.25">
      <c r="A26" s="1" t="s">
        <v>23</v>
      </c>
    </row>
    <row r="27" spans="1:9" x14ac:dyDescent="0.25">
      <c r="A27" s="1" t="s">
        <v>24</v>
      </c>
    </row>
    <row r="28" spans="1:9" x14ac:dyDescent="0.25">
      <c r="A28" s="1" t="s">
        <v>25</v>
      </c>
    </row>
    <row r="29" spans="1:9" x14ac:dyDescent="0.25">
      <c r="A29" s="1" t="s">
        <v>26</v>
      </c>
    </row>
    <row r="31" spans="1:9" x14ac:dyDescent="0.25">
      <c r="A31" s="1" t="s">
        <v>27</v>
      </c>
    </row>
    <row r="32" spans="1:9" x14ac:dyDescent="0.25">
      <c r="A32" s="1" t="s">
        <v>31</v>
      </c>
    </row>
    <row r="33" spans="1:2" x14ac:dyDescent="0.25">
      <c r="A33" s="20" t="s">
        <v>30</v>
      </c>
    </row>
    <row r="34" spans="1:2" x14ac:dyDescent="0.25">
      <c r="A34" s="20" t="s">
        <v>32</v>
      </c>
    </row>
    <row r="35" spans="1:2" x14ac:dyDescent="0.25">
      <c r="A35" s="1" t="s">
        <v>33</v>
      </c>
    </row>
    <row r="38" spans="1:2" x14ac:dyDescent="0.25">
      <c r="A38" s="1" t="s">
        <v>34</v>
      </c>
    </row>
    <row r="39" spans="1:2" x14ac:dyDescent="0.25">
      <c r="A39" s="1" t="s">
        <v>35</v>
      </c>
      <c r="B39" s="1">
        <f>(75+100+170)/3</f>
        <v>115</v>
      </c>
    </row>
    <row r="40" spans="1:2" x14ac:dyDescent="0.25">
      <c r="A40" s="1" t="s">
        <v>36</v>
      </c>
      <c r="B40" s="1">
        <v>27</v>
      </c>
    </row>
    <row r="41" spans="1:2" x14ac:dyDescent="0.25">
      <c r="A41" s="1" t="s">
        <v>37</v>
      </c>
      <c r="B41" s="1">
        <v>97</v>
      </c>
    </row>
    <row r="42" spans="1:2" x14ac:dyDescent="0.25">
      <c r="A42" s="1" t="s">
        <v>38</v>
      </c>
      <c r="B42" s="1">
        <v>25</v>
      </c>
    </row>
    <row r="43" spans="1:2" x14ac:dyDescent="0.25">
      <c r="A43" s="1" t="s">
        <v>39</v>
      </c>
      <c r="B43" s="1">
        <v>123</v>
      </c>
    </row>
    <row r="45" spans="1:2" x14ac:dyDescent="0.25">
      <c r="A45" s="1" t="s">
        <v>42</v>
      </c>
    </row>
    <row r="46" spans="1:2" x14ac:dyDescent="0.25">
      <c r="A46" s="1" t="s">
        <v>35</v>
      </c>
      <c r="B46" s="1">
        <v>75</v>
      </c>
    </row>
    <row r="47" spans="1:2" x14ac:dyDescent="0.25">
      <c r="A47" s="1" t="s">
        <v>36</v>
      </c>
      <c r="B47" s="1">
        <v>-50</v>
      </c>
    </row>
    <row r="48" spans="1:2" x14ac:dyDescent="0.25">
      <c r="A48" s="1" t="s">
        <v>37</v>
      </c>
      <c r="B48" s="1">
        <v>-20</v>
      </c>
    </row>
    <row r="49" spans="1:5" x14ac:dyDescent="0.25">
      <c r="A49" s="1" t="s">
        <v>38</v>
      </c>
      <c r="B49" s="1">
        <v>-10</v>
      </c>
    </row>
    <row r="50" spans="1:5" x14ac:dyDescent="0.25">
      <c r="A50" s="1" t="s">
        <v>39</v>
      </c>
      <c r="B50" s="1">
        <v>80</v>
      </c>
    </row>
    <row r="52" spans="1:5" x14ac:dyDescent="0.25">
      <c r="A52" s="1" t="s">
        <v>40</v>
      </c>
    </row>
    <row r="53" spans="1:5" x14ac:dyDescent="0.25">
      <c r="A53" s="1" t="s">
        <v>35</v>
      </c>
      <c r="B53" s="1">
        <v>170</v>
      </c>
    </row>
    <row r="54" spans="1:5" x14ac:dyDescent="0.25">
      <c r="A54" s="1" t="s">
        <v>36</v>
      </c>
      <c r="B54" s="1">
        <v>120</v>
      </c>
    </row>
    <row r="55" spans="1:5" x14ac:dyDescent="0.25">
      <c r="A55" s="1" t="s">
        <v>37</v>
      </c>
      <c r="B55" s="1">
        <v>200</v>
      </c>
    </row>
    <row r="56" spans="1:5" x14ac:dyDescent="0.25">
      <c r="A56" s="1" t="s">
        <v>38</v>
      </c>
      <c r="B56" s="1">
        <v>45</v>
      </c>
    </row>
    <row r="57" spans="1:5" x14ac:dyDescent="0.25">
      <c r="A57" s="1" t="s">
        <v>39</v>
      </c>
      <c r="B57" s="1">
        <v>150</v>
      </c>
    </row>
    <row r="59" spans="1:5" x14ac:dyDescent="0.25">
      <c r="A59" s="1" t="s">
        <v>41</v>
      </c>
      <c r="B59" s="10" t="s">
        <v>43</v>
      </c>
      <c r="C59" s="10" t="s">
        <v>44</v>
      </c>
      <c r="D59" s="10" t="s">
        <v>45</v>
      </c>
      <c r="E59" s="10" t="s">
        <v>46</v>
      </c>
    </row>
    <row r="60" spans="1:5" x14ac:dyDescent="0.25">
      <c r="A60" s="1" t="s">
        <v>35</v>
      </c>
      <c r="B60" s="1">
        <v>125</v>
      </c>
      <c r="C60" s="1">
        <v>40</v>
      </c>
      <c r="D60" s="1">
        <v>0</v>
      </c>
      <c r="E60" s="1">
        <f>MAX(B60:D60)</f>
        <v>125</v>
      </c>
    </row>
    <row r="61" spans="1:5" x14ac:dyDescent="0.25">
      <c r="A61" s="1" t="s">
        <v>36</v>
      </c>
      <c r="B61" s="1">
        <v>250</v>
      </c>
      <c r="C61" s="1">
        <v>130</v>
      </c>
      <c r="D61" s="1">
        <v>50</v>
      </c>
      <c r="E61" s="1">
        <f t="shared" ref="E61:E64" si="8">MAX(B61:D61)</f>
        <v>250</v>
      </c>
    </row>
    <row r="62" spans="1:5" x14ac:dyDescent="0.25">
      <c r="A62" s="1" t="s">
        <v>37</v>
      </c>
      <c r="B62" s="1">
        <v>0</v>
      </c>
      <c r="C62" s="1">
        <v>30</v>
      </c>
      <c r="D62" s="1">
        <v>190</v>
      </c>
      <c r="E62" s="1">
        <f t="shared" si="8"/>
        <v>190</v>
      </c>
    </row>
    <row r="63" spans="1:5" x14ac:dyDescent="0.25">
      <c r="A63" s="1" t="s">
        <v>38</v>
      </c>
      <c r="B63" s="1">
        <v>210</v>
      </c>
      <c r="C63" s="1">
        <v>100</v>
      </c>
      <c r="D63" s="1">
        <v>125</v>
      </c>
      <c r="E63" s="1">
        <f t="shared" si="8"/>
        <v>210</v>
      </c>
    </row>
    <row r="64" spans="1:5" x14ac:dyDescent="0.25">
      <c r="A64" s="1" t="s">
        <v>39</v>
      </c>
      <c r="B64" s="1">
        <v>120</v>
      </c>
      <c r="C64" s="1">
        <v>0</v>
      </c>
      <c r="D64" s="1">
        <v>20</v>
      </c>
      <c r="E64" s="1">
        <f t="shared" si="8"/>
        <v>120</v>
      </c>
    </row>
    <row r="66" spans="1:2" x14ac:dyDescent="0.25">
      <c r="A66" s="1" t="s">
        <v>47</v>
      </c>
      <c r="B66" s="21" t="s">
        <v>48</v>
      </c>
    </row>
    <row r="67" spans="1:2" x14ac:dyDescent="0.25">
      <c r="A67" s="1" t="s">
        <v>35</v>
      </c>
      <c r="B67" s="1">
        <f>0.2*170+0.8*75</f>
        <v>94</v>
      </c>
    </row>
    <row r="68" spans="1:2" x14ac:dyDescent="0.25">
      <c r="A68" s="1" t="s">
        <v>36</v>
      </c>
      <c r="B68" s="1">
        <v>-16</v>
      </c>
    </row>
    <row r="69" spans="1:2" x14ac:dyDescent="0.25">
      <c r="A69" s="1" t="s">
        <v>37</v>
      </c>
      <c r="B69" s="1">
        <v>24</v>
      </c>
    </row>
    <row r="70" spans="1:2" x14ac:dyDescent="0.25">
      <c r="A70" s="1" t="s">
        <v>38</v>
      </c>
      <c r="B70" s="1">
        <v>1</v>
      </c>
    </row>
    <row r="71" spans="1:2" x14ac:dyDescent="0.25">
      <c r="A71" s="1" t="s">
        <v>39</v>
      </c>
      <c r="B71" s="1">
        <v>94</v>
      </c>
    </row>
    <row r="73" spans="1:2" x14ac:dyDescent="0.25">
      <c r="A73" s="20" t="s">
        <v>49</v>
      </c>
    </row>
    <row r="74" spans="1:2" x14ac:dyDescent="0.25">
      <c r="A74" s="1" t="s">
        <v>50</v>
      </c>
    </row>
    <row r="75" spans="1:2" x14ac:dyDescent="0.25">
      <c r="A75" s="1" t="s">
        <v>51</v>
      </c>
    </row>
  </sheetData>
  <autoFilter ref="A1:G1" xr:uid="{B949CB00-B9AF-4A3D-ABFD-6E25490B4A2E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1455-AB52-4498-8D69-B760B4586FA5}">
  <dimension ref="A1:O45"/>
  <sheetViews>
    <sheetView workbookViewId="0">
      <selection activeCell="F37" sqref="F37"/>
    </sheetView>
  </sheetViews>
  <sheetFormatPr baseColWidth="10" defaultRowHeight="15" x14ac:dyDescent="0.25"/>
  <cols>
    <col min="1" max="1" width="34.42578125" bestFit="1" customWidth="1"/>
    <col min="2" max="2" width="12.85546875" bestFit="1" customWidth="1"/>
    <col min="3" max="7" width="11.7109375" bestFit="1" customWidth="1"/>
    <col min="9" max="9" width="25" customWidth="1"/>
    <col min="10" max="10" width="28.85546875" bestFit="1" customWidth="1"/>
    <col min="11" max="11" width="11.85546875" bestFit="1" customWidth="1"/>
    <col min="12" max="12" width="15.140625" bestFit="1" customWidth="1"/>
    <col min="13" max="13" width="11.85546875" bestFit="1" customWidth="1"/>
    <col min="14" max="14" width="25.85546875" bestFit="1" customWidth="1"/>
    <col min="15" max="15" width="11.85546875" bestFit="1" customWidth="1"/>
  </cols>
  <sheetData>
    <row r="1" spans="1:15" x14ac:dyDescent="0.25">
      <c r="A1" s="22" t="s">
        <v>60</v>
      </c>
    </row>
    <row r="2" spans="1:15" x14ac:dyDescent="0.25">
      <c r="A2" s="23" t="s">
        <v>52</v>
      </c>
      <c r="B2" s="23" t="s">
        <v>62</v>
      </c>
      <c r="C2" s="23" t="s">
        <v>63</v>
      </c>
      <c r="D2" s="23" t="s">
        <v>64</v>
      </c>
      <c r="E2" s="23" t="s">
        <v>65</v>
      </c>
      <c r="F2" s="23" t="s">
        <v>66</v>
      </c>
      <c r="G2" s="23" t="s">
        <v>67</v>
      </c>
      <c r="I2" s="27" t="s">
        <v>74</v>
      </c>
      <c r="J2" s="23" t="s">
        <v>80</v>
      </c>
      <c r="K2" s="23" t="s">
        <v>82</v>
      </c>
      <c r="L2" s="23" t="s">
        <v>81</v>
      </c>
      <c r="M2" s="23" t="s">
        <v>83</v>
      </c>
      <c r="N2" s="23" t="s">
        <v>84</v>
      </c>
      <c r="O2" s="23" t="s">
        <v>85</v>
      </c>
    </row>
    <row r="3" spans="1:15" x14ac:dyDescent="0.25">
      <c r="A3" s="24" t="s">
        <v>55</v>
      </c>
      <c r="B3" s="26"/>
      <c r="C3" s="26"/>
      <c r="D3" s="26"/>
      <c r="E3" s="26"/>
      <c r="F3" s="26"/>
      <c r="G3" s="26"/>
      <c r="I3" s="23" t="s">
        <v>75</v>
      </c>
      <c r="J3" s="25">
        <v>16000</v>
      </c>
      <c r="K3" s="25">
        <v>16000</v>
      </c>
      <c r="L3" s="25">
        <v>16000</v>
      </c>
      <c r="M3" s="25">
        <v>16000</v>
      </c>
      <c r="N3" s="25">
        <v>16000</v>
      </c>
      <c r="O3" s="25">
        <v>16000</v>
      </c>
    </row>
    <row r="4" spans="1:15" x14ac:dyDescent="0.25">
      <c r="A4" s="23" t="s">
        <v>61</v>
      </c>
      <c r="B4" s="25">
        <v>6000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I4" s="28" t="s">
        <v>76</v>
      </c>
      <c r="J4" s="25">
        <v>11200</v>
      </c>
      <c r="K4" s="25">
        <v>11200</v>
      </c>
      <c r="L4" s="25">
        <v>11200</v>
      </c>
      <c r="M4" s="25">
        <v>11200</v>
      </c>
      <c r="N4" s="25">
        <v>11200</v>
      </c>
      <c r="O4" s="25">
        <v>11200</v>
      </c>
    </row>
    <row r="5" spans="1:15" x14ac:dyDescent="0.25">
      <c r="A5" s="23" t="s">
        <v>70</v>
      </c>
      <c r="B5" s="25">
        <v>4000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I5" s="28" t="s">
        <v>77</v>
      </c>
      <c r="J5" s="25">
        <v>1800</v>
      </c>
      <c r="K5" s="25">
        <v>1800</v>
      </c>
      <c r="L5" s="25">
        <v>1800</v>
      </c>
      <c r="M5" s="25">
        <v>1800</v>
      </c>
      <c r="N5" s="25">
        <v>1800</v>
      </c>
      <c r="O5" s="25">
        <v>1800</v>
      </c>
    </row>
    <row r="6" spans="1:15" x14ac:dyDescent="0.25">
      <c r="A6" s="23" t="s">
        <v>71</v>
      </c>
      <c r="B6" s="25">
        <v>0</v>
      </c>
      <c r="C6" s="25">
        <f>$J$14</f>
        <v>135</v>
      </c>
      <c r="D6" s="25">
        <f>$J$14</f>
        <v>135</v>
      </c>
      <c r="E6" s="25">
        <f>$J$14</f>
        <v>135</v>
      </c>
      <c r="F6" s="25">
        <f>$J$14</f>
        <v>135</v>
      </c>
      <c r="G6" s="25">
        <f>$J$14</f>
        <v>135</v>
      </c>
      <c r="I6" s="28" t="s">
        <v>78</v>
      </c>
      <c r="J6" s="25">
        <v>1200</v>
      </c>
      <c r="K6" s="25">
        <v>1200</v>
      </c>
      <c r="L6" s="25">
        <v>1200</v>
      </c>
      <c r="M6" s="25">
        <v>1200</v>
      </c>
      <c r="N6" s="25">
        <v>1200</v>
      </c>
      <c r="O6" s="25">
        <v>1200</v>
      </c>
    </row>
    <row r="7" spans="1:15" x14ac:dyDescent="0.25">
      <c r="A7" s="24" t="s">
        <v>53</v>
      </c>
      <c r="B7" s="26">
        <f t="shared" ref="B7:G7" si="0">SUM(B4:B6)</f>
        <v>10000</v>
      </c>
      <c r="C7" s="26">
        <f t="shared" si="0"/>
        <v>135</v>
      </c>
      <c r="D7" s="26">
        <f t="shared" si="0"/>
        <v>135</v>
      </c>
      <c r="E7" s="26">
        <f t="shared" si="0"/>
        <v>135</v>
      </c>
      <c r="F7" s="26">
        <f t="shared" si="0"/>
        <v>135</v>
      </c>
      <c r="G7" s="26">
        <f t="shared" si="0"/>
        <v>135</v>
      </c>
      <c r="I7" s="28" t="s">
        <v>5</v>
      </c>
      <c r="J7" s="25">
        <f t="shared" ref="J7:O7" si="1">J3-J4-J5-J6</f>
        <v>1800</v>
      </c>
      <c r="K7" s="25">
        <f t="shared" si="1"/>
        <v>1800</v>
      </c>
      <c r="L7" s="25">
        <f t="shared" si="1"/>
        <v>1800</v>
      </c>
      <c r="M7" s="25">
        <f t="shared" si="1"/>
        <v>1800</v>
      </c>
      <c r="N7" s="25">
        <f t="shared" si="1"/>
        <v>1800</v>
      </c>
      <c r="O7" s="25">
        <f t="shared" si="1"/>
        <v>1800</v>
      </c>
    </row>
    <row r="8" spans="1:15" x14ac:dyDescent="0.25">
      <c r="A8" s="24" t="s">
        <v>54</v>
      </c>
      <c r="B8" s="26"/>
      <c r="C8" s="26"/>
      <c r="D8" s="26"/>
      <c r="E8" s="26"/>
      <c r="F8" s="26"/>
      <c r="G8" s="26"/>
      <c r="I8" s="28" t="s">
        <v>87</v>
      </c>
      <c r="J8" s="32">
        <f>J7*0.25</f>
        <v>450</v>
      </c>
      <c r="K8" s="32">
        <f t="shared" ref="K8:O8" si="2">K7*0.25</f>
        <v>450</v>
      </c>
      <c r="L8" s="32">
        <f t="shared" si="2"/>
        <v>450</v>
      </c>
      <c r="M8" s="32">
        <f t="shared" si="2"/>
        <v>450</v>
      </c>
      <c r="N8" s="32">
        <f t="shared" si="2"/>
        <v>450</v>
      </c>
      <c r="O8" s="32">
        <f t="shared" si="2"/>
        <v>450</v>
      </c>
    </row>
    <row r="9" spans="1:15" x14ac:dyDescent="0.25">
      <c r="A9" s="23" t="s">
        <v>69</v>
      </c>
      <c r="B9" s="25">
        <v>250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I9" s="28" t="s">
        <v>79</v>
      </c>
      <c r="J9" s="25">
        <v>1200</v>
      </c>
      <c r="K9" s="25">
        <v>1200</v>
      </c>
      <c r="L9" s="25">
        <v>1200</v>
      </c>
      <c r="M9" s="25">
        <v>1200</v>
      </c>
      <c r="N9" s="25">
        <v>1200</v>
      </c>
      <c r="O9" s="25">
        <v>1200</v>
      </c>
    </row>
    <row r="10" spans="1:15" x14ac:dyDescent="0.25">
      <c r="A10" s="23" t="s">
        <v>72</v>
      </c>
      <c r="B10" s="25">
        <v>0</v>
      </c>
      <c r="C10" s="25">
        <f>K10</f>
        <v>2550</v>
      </c>
      <c r="D10" s="25">
        <f>L10</f>
        <v>2550</v>
      </c>
      <c r="E10" s="25">
        <f>M10</f>
        <v>2550</v>
      </c>
      <c r="F10" s="25">
        <f>N10</f>
        <v>2550</v>
      </c>
      <c r="G10" s="25">
        <f>O10</f>
        <v>2550</v>
      </c>
      <c r="I10" s="29" t="s">
        <v>8</v>
      </c>
      <c r="J10" s="30">
        <f>J7-J8+J9</f>
        <v>2550</v>
      </c>
      <c r="K10" s="30">
        <f t="shared" ref="K10:O10" si="3">K7-K8+K9</f>
        <v>2550</v>
      </c>
      <c r="L10" s="30">
        <f t="shared" si="3"/>
        <v>2550</v>
      </c>
      <c r="M10" s="30">
        <f t="shared" si="3"/>
        <v>2550</v>
      </c>
      <c r="N10" s="30">
        <f t="shared" si="3"/>
        <v>2550</v>
      </c>
      <c r="O10" s="30">
        <f t="shared" si="3"/>
        <v>2550</v>
      </c>
    </row>
    <row r="11" spans="1:15" x14ac:dyDescent="0.25">
      <c r="A11" s="23" t="s">
        <v>73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4000</v>
      </c>
      <c r="I11" s="22" t="s">
        <v>86</v>
      </c>
    </row>
    <row r="12" spans="1:15" x14ac:dyDescent="0.25">
      <c r="A12" s="24" t="s">
        <v>56</v>
      </c>
      <c r="B12" s="26">
        <f t="shared" ref="B12:G12" si="4">SUM(B9:B11)</f>
        <v>250</v>
      </c>
      <c r="C12" s="26">
        <f t="shared" si="4"/>
        <v>2550</v>
      </c>
      <c r="D12" s="26">
        <f t="shared" si="4"/>
        <v>2550</v>
      </c>
      <c r="E12" s="26">
        <f t="shared" si="4"/>
        <v>2550</v>
      </c>
      <c r="F12" s="26">
        <f t="shared" si="4"/>
        <v>2550</v>
      </c>
      <c r="G12" s="26">
        <f t="shared" si="4"/>
        <v>6550</v>
      </c>
    </row>
    <row r="13" spans="1:15" x14ac:dyDescent="0.25">
      <c r="A13" s="23" t="s">
        <v>57</v>
      </c>
      <c r="B13" s="25">
        <f>B12-B7</f>
        <v>-9750</v>
      </c>
      <c r="C13" s="25">
        <f t="shared" ref="C13:G13" si="5">C12-C7</f>
        <v>2415</v>
      </c>
      <c r="D13" s="25">
        <f t="shared" si="5"/>
        <v>2415</v>
      </c>
      <c r="E13" s="25">
        <f t="shared" si="5"/>
        <v>2415</v>
      </c>
      <c r="F13" s="25">
        <f t="shared" si="5"/>
        <v>2415</v>
      </c>
      <c r="G13" s="25">
        <f t="shared" si="5"/>
        <v>6415</v>
      </c>
      <c r="I13" t="s">
        <v>88</v>
      </c>
      <c r="J13" s="31">
        <f>J7-J8</f>
        <v>1350</v>
      </c>
    </row>
    <row r="14" spans="1:15" x14ac:dyDescent="0.25">
      <c r="A14" s="23" t="s">
        <v>58</v>
      </c>
      <c r="B14" s="25">
        <v>-100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I14" s="33">
        <v>0.1</v>
      </c>
      <c r="J14" s="31">
        <f>J13*0.1</f>
        <v>135</v>
      </c>
    </row>
    <row r="15" spans="1:15" x14ac:dyDescent="0.25">
      <c r="A15" s="23" t="s">
        <v>59</v>
      </c>
      <c r="B15" s="25">
        <f>B13+B14</f>
        <v>-9850</v>
      </c>
      <c r="C15" s="25">
        <f>B15+C13</f>
        <v>-7435</v>
      </c>
      <c r="D15" s="25">
        <f t="shared" ref="D15:G15" si="6">C15+D13</f>
        <v>-5020</v>
      </c>
      <c r="E15" s="25">
        <f t="shared" si="6"/>
        <v>-2605</v>
      </c>
      <c r="F15" s="25">
        <f t="shared" si="6"/>
        <v>-190</v>
      </c>
      <c r="G15" s="25">
        <f t="shared" si="6"/>
        <v>6225</v>
      </c>
    </row>
    <row r="16" spans="1:15" x14ac:dyDescent="0.25">
      <c r="A16" t="s">
        <v>68</v>
      </c>
    </row>
    <row r="18" spans="1:14" x14ac:dyDescent="0.25">
      <c r="A18" s="22" t="s">
        <v>89</v>
      </c>
    </row>
    <row r="19" spans="1:14" x14ac:dyDescent="0.25">
      <c r="A19" s="23" t="s">
        <v>52</v>
      </c>
      <c r="B19" s="23" t="s">
        <v>62</v>
      </c>
      <c r="C19" s="23" t="s">
        <v>63</v>
      </c>
      <c r="D19" s="23" t="s">
        <v>64</v>
      </c>
      <c r="E19" s="23" t="s">
        <v>65</v>
      </c>
      <c r="F19" s="23" t="s">
        <v>66</v>
      </c>
      <c r="G19" s="23" t="s">
        <v>67</v>
      </c>
      <c r="I19" s="22" t="s">
        <v>103</v>
      </c>
    </row>
    <row r="20" spans="1:14" x14ac:dyDescent="0.25">
      <c r="A20" s="24" t="s">
        <v>55</v>
      </c>
      <c r="B20" s="26"/>
      <c r="C20" s="26"/>
      <c r="D20" s="26"/>
      <c r="E20" s="26"/>
      <c r="F20" s="26"/>
      <c r="G20" s="26"/>
      <c r="I20" t="s">
        <v>106</v>
      </c>
      <c r="J20">
        <v>2000</v>
      </c>
    </row>
    <row r="21" spans="1:14" x14ac:dyDescent="0.25">
      <c r="A21" s="23" t="s">
        <v>61</v>
      </c>
      <c r="B21" s="25">
        <v>6000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I21" t="s">
        <v>102</v>
      </c>
      <c r="J21">
        <v>8000</v>
      </c>
    </row>
    <row r="22" spans="1:14" x14ac:dyDescent="0.25">
      <c r="A22" s="23" t="s">
        <v>70</v>
      </c>
      <c r="B22" s="25">
        <v>4000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I22" t="s">
        <v>105</v>
      </c>
      <c r="J22">
        <v>0.06</v>
      </c>
    </row>
    <row r="23" spans="1:14" x14ac:dyDescent="0.25">
      <c r="A23" s="23" t="s">
        <v>71</v>
      </c>
      <c r="B23" s="25">
        <v>0</v>
      </c>
      <c r="C23" s="25">
        <f>J39*$J$23</f>
        <v>99</v>
      </c>
      <c r="D23" s="25">
        <f>K39*$J$23</f>
        <v>106.2</v>
      </c>
      <c r="E23" s="25">
        <f>L39*$J$23</f>
        <v>113.4</v>
      </c>
      <c r="F23" s="25">
        <f>M39*$J$23</f>
        <v>120.60000000000001</v>
      </c>
      <c r="G23" s="25">
        <f>N39*$J$23</f>
        <v>127.80000000000001</v>
      </c>
      <c r="I23" t="s">
        <v>104</v>
      </c>
      <c r="J23">
        <v>0.1</v>
      </c>
    </row>
    <row r="24" spans="1:14" x14ac:dyDescent="0.25">
      <c r="A24" s="23" t="s">
        <v>113</v>
      </c>
      <c r="B24" s="25"/>
      <c r="C24" s="25">
        <f>$J$21/$J$24</f>
        <v>1600</v>
      </c>
      <c r="D24" s="25">
        <f t="shared" ref="D24:G24" si="7">$J$21/$J$24</f>
        <v>1600</v>
      </c>
      <c r="E24" s="25">
        <f t="shared" si="7"/>
        <v>1600</v>
      </c>
      <c r="F24" s="25">
        <f t="shared" si="7"/>
        <v>1600</v>
      </c>
      <c r="G24" s="25">
        <f t="shared" si="7"/>
        <v>1600</v>
      </c>
      <c r="I24" t="s">
        <v>107</v>
      </c>
      <c r="J24">
        <v>5</v>
      </c>
    </row>
    <row r="25" spans="1:14" x14ac:dyDescent="0.25">
      <c r="A25" s="24" t="s">
        <v>53</v>
      </c>
      <c r="B25" s="26">
        <f>SUM(B21:B24)</f>
        <v>10000</v>
      </c>
      <c r="C25" s="26">
        <f>SUM(C21:C24)</f>
        <v>1699</v>
      </c>
      <c r="D25" s="26">
        <f t="shared" ref="D25:G25" si="8">SUM(D21:D24)</f>
        <v>1706.2</v>
      </c>
      <c r="E25" s="26">
        <f t="shared" si="8"/>
        <v>1713.4</v>
      </c>
      <c r="F25" s="26">
        <f t="shared" si="8"/>
        <v>1720.6</v>
      </c>
      <c r="G25" s="26">
        <f t="shared" si="8"/>
        <v>1727.8</v>
      </c>
    </row>
    <row r="26" spans="1:14" x14ac:dyDescent="0.25">
      <c r="A26" s="24" t="s">
        <v>54</v>
      </c>
      <c r="B26" s="26"/>
      <c r="C26" s="26"/>
      <c r="D26" s="26"/>
      <c r="E26" s="26"/>
      <c r="F26" s="26"/>
      <c r="G26" s="26"/>
      <c r="I26" s="22" t="s">
        <v>90</v>
      </c>
    </row>
    <row r="27" spans="1:14" x14ac:dyDescent="0.25">
      <c r="A27" s="23" t="s">
        <v>69</v>
      </c>
      <c r="B27" s="25">
        <v>250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I27" s="34" t="s">
        <v>91</v>
      </c>
      <c r="J27" s="34" t="s">
        <v>92</v>
      </c>
      <c r="K27" s="34" t="s">
        <v>93</v>
      </c>
      <c r="L27" s="34" t="s">
        <v>94</v>
      </c>
      <c r="M27" s="34" t="s">
        <v>95</v>
      </c>
      <c r="N27" s="34" t="s">
        <v>96</v>
      </c>
    </row>
    <row r="28" spans="1:14" x14ac:dyDescent="0.25">
      <c r="A28" s="23" t="s">
        <v>72</v>
      </c>
      <c r="B28" s="25">
        <v>0</v>
      </c>
      <c r="C28" s="25">
        <f>J37</f>
        <v>2190</v>
      </c>
      <c r="D28" s="25">
        <f>K37</f>
        <v>2262</v>
      </c>
      <c r="E28" s="25">
        <f>L37</f>
        <v>2334</v>
      </c>
      <c r="F28" s="25">
        <f>M37</f>
        <v>2406</v>
      </c>
      <c r="G28" s="25">
        <f>N37</f>
        <v>2478</v>
      </c>
      <c r="I28" s="23" t="s">
        <v>97</v>
      </c>
      <c r="J28" s="23">
        <f>J21</f>
        <v>8000</v>
      </c>
      <c r="K28" s="23">
        <f>J28*$J$22</f>
        <v>480</v>
      </c>
      <c r="L28" s="23">
        <f>$J$28/$J$24</f>
        <v>1600</v>
      </c>
      <c r="M28" s="23">
        <f>K28+L28</f>
        <v>2080</v>
      </c>
      <c r="N28" s="23">
        <f>J28-L28</f>
        <v>6400</v>
      </c>
    </row>
    <row r="29" spans="1:14" x14ac:dyDescent="0.25">
      <c r="A29" s="23" t="s">
        <v>73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4000</v>
      </c>
      <c r="I29" s="23" t="s">
        <v>98</v>
      </c>
      <c r="J29" s="23">
        <f>N28</f>
        <v>6400</v>
      </c>
      <c r="K29" s="23">
        <f>J29*$J$22</f>
        <v>384</v>
      </c>
      <c r="L29" s="23">
        <f>$J$28/$J$24</f>
        <v>1600</v>
      </c>
      <c r="M29" s="23">
        <f>K29+L29</f>
        <v>1984</v>
      </c>
      <c r="N29" s="23">
        <f>J29-L29</f>
        <v>4800</v>
      </c>
    </row>
    <row r="30" spans="1:14" x14ac:dyDescent="0.25">
      <c r="A30" s="23" t="s">
        <v>114</v>
      </c>
      <c r="B30" s="25">
        <v>2000</v>
      </c>
      <c r="C30" s="25"/>
      <c r="D30" s="25"/>
      <c r="E30" s="25"/>
      <c r="F30" s="25"/>
      <c r="G30" s="25"/>
      <c r="I30" s="23" t="s">
        <v>99</v>
      </c>
      <c r="J30" s="23">
        <f t="shared" ref="J30:J32" si="9">N29</f>
        <v>4800</v>
      </c>
      <c r="K30" s="23">
        <f>J30*$J$22</f>
        <v>288</v>
      </c>
      <c r="L30" s="23">
        <f>$J$28/$J$24</f>
        <v>1600</v>
      </c>
      <c r="M30" s="23">
        <f>K30+L30</f>
        <v>1888</v>
      </c>
      <c r="N30" s="23">
        <f>J30-L30</f>
        <v>3200</v>
      </c>
    </row>
    <row r="31" spans="1:14" x14ac:dyDescent="0.25">
      <c r="A31" s="23" t="s">
        <v>115</v>
      </c>
      <c r="B31" s="25">
        <v>8000</v>
      </c>
      <c r="C31" s="25"/>
      <c r="D31" s="25"/>
      <c r="E31" s="25"/>
      <c r="F31" s="25"/>
      <c r="G31" s="25"/>
      <c r="I31" s="23" t="s">
        <v>100</v>
      </c>
      <c r="J31" s="23">
        <f t="shared" si="9"/>
        <v>3200</v>
      </c>
      <c r="K31" s="23">
        <f>J31*$J$22</f>
        <v>192</v>
      </c>
      <c r="L31" s="23">
        <f>$J$28/$J$24</f>
        <v>1600</v>
      </c>
      <c r="M31" s="23">
        <f>K31+L31</f>
        <v>1792</v>
      </c>
      <c r="N31" s="23">
        <f>J31-L31</f>
        <v>1600</v>
      </c>
    </row>
    <row r="32" spans="1:14" x14ac:dyDescent="0.25">
      <c r="A32" s="24" t="s">
        <v>56</v>
      </c>
      <c r="B32" s="26">
        <f>SUM(B27:B31)</f>
        <v>10250</v>
      </c>
      <c r="C32" s="26">
        <f t="shared" ref="C32:F32" si="10">SUM(C27:C31)</f>
        <v>2190</v>
      </c>
      <c r="D32" s="26">
        <f t="shared" si="10"/>
        <v>2262</v>
      </c>
      <c r="E32" s="26">
        <f t="shared" si="10"/>
        <v>2334</v>
      </c>
      <c r="F32" s="26">
        <f t="shared" si="10"/>
        <v>2406</v>
      </c>
      <c r="G32" s="26">
        <f>SUM(G27:G31)</f>
        <v>6478</v>
      </c>
      <c r="I32" s="23" t="s">
        <v>101</v>
      </c>
      <c r="J32" s="23">
        <f t="shared" si="9"/>
        <v>1600</v>
      </c>
      <c r="K32" s="23">
        <f>J32*$J$22</f>
        <v>96</v>
      </c>
      <c r="L32" s="23">
        <f>$J$28/$J$24</f>
        <v>1600</v>
      </c>
      <c r="M32" s="23">
        <f>K32+L32</f>
        <v>1696</v>
      </c>
      <c r="N32" s="23">
        <f>J32-L32</f>
        <v>0</v>
      </c>
    </row>
    <row r="33" spans="1:15" x14ac:dyDescent="0.25">
      <c r="A33" s="23" t="s">
        <v>57</v>
      </c>
      <c r="B33" s="25">
        <f>B32-B25</f>
        <v>250</v>
      </c>
      <c r="C33" s="25">
        <f t="shared" ref="C33" si="11">C32-C25</f>
        <v>491</v>
      </c>
      <c r="D33" s="25">
        <f t="shared" ref="D33" si="12">D32-D25</f>
        <v>555.79999999999995</v>
      </c>
      <c r="E33" s="25">
        <f t="shared" ref="E33" si="13">E32-E25</f>
        <v>620.59999999999991</v>
      </c>
      <c r="F33" s="25">
        <f t="shared" ref="F33" si="14">F32-F25</f>
        <v>685.40000000000009</v>
      </c>
      <c r="G33" s="25">
        <f t="shared" ref="G33" si="15">G32-G25</f>
        <v>4750.2</v>
      </c>
    </row>
    <row r="34" spans="1:15" x14ac:dyDescent="0.25">
      <c r="A34" s="23" t="s">
        <v>58</v>
      </c>
      <c r="B34" s="25">
        <v>-100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I34" s="27" t="s">
        <v>74</v>
      </c>
      <c r="J34" s="23" t="s">
        <v>80</v>
      </c>
      <c r="K34" s="23" t="s">
        <v>82</v>
      </c>
      <c r="L34" s="23" t="s">
        <v>81</v>
      </c>
      <c r="M34" s="23" t="s">
        <v>83</v>
      </c>
      <c r="N34" s="23" t="s">
        <v>84</v>
      </c>
    </row>
    <row r="35" spans="1:15" x14ac:dyDescent="0.25">
      <c r="A35" s="23" t="s">
        <v>59</v>
      </c>
      <c r="B35" s="25">
        <f>B33+B34</f>
        <v>150</v>
      </c>
      <c r="C35" s="25">
        <f>B35+C33</f>
        <v>641</v>
      </c>
      <c r="D35" s="25">
        <f t="shared" ref="D35:G35" si="16">C35+D33</f>
        <v>1196.8</v>
      </c>
      <c r="E35" s="25">
        <f t="shared" si="16"/>
        <v>1817.3999999999999</v>
      </c>
      <c r="F35" s="25">
        <f t="shared" si="16"/>
        <v>2502.8000000000002</v>
      </c>
      <c r="G35" s="25">
        <f t="shared" si="16"/>
        <v>7253</v>
      </c>
      <c r="I35" s="28" t="s">
        <v>108</v>
      </c>
      <c r="J35" s="25">
        <f>J10</f>
        <v>2550</v>
      </c>
      <c r="K35" s="25">
        <f>K10</f>
        <v>2550</v>
      </c>
      <c r="L35" s="25">
        <f>L10</f>
        <v>2550</v>
      </c>
      <c r="M35" s="25">
        <f>M10</f>
        <v>2550</v>
      </c>
      <c r="N35" s="25">
        <f>N10</f>
        <v>2550</v>
      </c>
    </row>
    <row r="36" spans="1:15" x14ac:dyDescent="0.25">
      <c r="A36" t="s">
        <v>68</v>
      </c>
      <c r="I36" s="28" t="s">
        <v>109</v>
      </c>
      <c r="J36" s="32">
        <v>-360</v>
      </c>
      <c r="K36" s="32">
        <v>-288</v>
      </c>
      <c r="L36" s="32">
        <v>-216</v>
      </c>
      <c r="M36" s="32">
        <v>-144</v>
      </c>
      <c r="N36" s="32">
        <v>-72</v>
      </c>
    </row>
    <row r="37" spans="1:15" x14ac:dyDescent="0.25">
      <c r="A37" s="22" t="s">
        <v>116</v>
      </c>
      <c r="I37" s="23" t="s">
        <v>110</v>
      </c>
      <c r="J37" s="32">
        <f>SUM(J35:J36)</f>
        <v>2190</v>
      </c>
      <c r="K37" s="32">
        <f>SUM(K35:K36)</f>
        <v>2262</v>
      </c>
      <c r="L37" s="32">
        <f>SUM(L35:L36)</f>
        <v>2334</v>
      </c>
      <c r="M37" s="32">
        <f>SUM(M35:M36)</f>
        <v>2406</v>
      </c>
      <c r="N37" s="32">
        <f>SUM(N35:N36)</f>
        <v>2478</v>
      </c>
    </row>
    <row r="38" spans="1:15" x14ac:dyDescent="0.25">
      <c r="A38" s="22" t="s">
        <v>117</v>
      </c>
      <c r="I38" s="28" t="s">
        <v>111</v>
      </c>
      <c r="J38" s="25">
        <v>-1200</v>
      </c>
      <c r="K38" s="25">
        <v>-1200</v>
      </c>
      <c r="L38" s="25">
        <v>-1200</v>
      </c>
      <c r="M38" s="25">
        <v>-1200</v>
      </c>
      <c r="N38" s="25">
        <v>-1200</v>
      </c>
      <c r="O38" s="35"/>
    </row>
    <row r="39" spans="1:15" x14ac:dyDescent="0.25">
      <c r="I39" s="23" t="s">
        <v>112</v>
      </c>
      <c r="J39" s="32">
        <f>SUM(J37:J38)</f>
        <v>990</v>
      </c>
      <c r="K39" s="32">
        <f>SUM(K37:K38)</f>
        <v>1062</v>
      </c>
      <c r="L39" s="32">
        <f>SUM(L37:L38)</f>
        <v>1134</v>
      </c>
      <c r="M39" s="32">
        <f>SUM(M37:M38)</f>
        <v>1206</v>
      </c>
      <c r="N39" s="32">
        <f>SUM(N37:N38)</f>
        <v>1278</v>
      </c>
      <c r="O39" s="31"/>
    </row>
    <row r="40" spans="1:15" x14ac:dyDescent="0.25">
      <c r="O40" s="31"/>
    </row>
    <row r="41" spans="1:15" x14ac:dyDescent="0.25">
      <c r="O41" s="35"/>
    </row>
    <row r="42" spans="1:15" x14ac:dyDescent="0.25">
      <c r="O42" s="31"/>
    </row>
    <row r="44" spans="1:15" x14ac:dyDescent="0.25">
      <c r="J44" s="31"/>
    </row>
    <row r="45" spans="1:15" x14ac:dyDescent="0.25">
      <c r="I45" s="33"/>
      <c r="J45" s="3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B366-672B-4A22-811E-6A052B07310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APPLICATION 2</vt:lpstr>
      <vt:lpstr>APPLICATION 3</vt:lpstr>
      <vt:lpstr>TD3-AWK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Gibert</dc:creator>
  <cp:lastModifiedBy>Alexis Gibert</cp:lastModifiedBy>
  <dcterms:created xsi:type="dcterms:W3CDTF">2023-03-20T14:43:48Z</dcterms:created>
  <dcterms:modified xsi:type="dcterms:W3CDTF">2023-04-14T01:08:35Z</dcterms:modified>
</cp:coreProperties>
</file>