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c2f3e93834003a/2022-2023-UPSSITECH_1A/GESTION_DE_PROJET/GP-M1-ECONOMIE/"/>
    </mc:Choice>
  </mc:AlternateContent>
  <xr:revisionPtr revIDLastSave="13" documentId="13_ncr:1_{FF8B92E5-44F2-4A03-A7DF-12123DBEDD1A}" xr6:coauthVersionLast="47" xr6:coauthVersionMax="47" xr10:uidLastSave="{95B82E04-C2B6-4F68-99B3-A19CDC401A1B}"/>
  <bookViews>
    <workbookView xWindow="19095" yWindow="0" windowWidth="19410" windowHeight="10905" xr2:uid="{C103ECE1-39BA-4513-9DAF-E619DB1F721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B39" i="1"/>
  <c r="B27" i="1"/>
  <c r="B24" i="1"/>
  <c r="B23" i="1"/>
  <c r="C3" i="1"/>
  <c r="L2" i="1" l="1"/>
  <c r="O4" i="1"/>
  <c r="P4" i="1" s="1"/>
  <c r="Q4" i="1" s="1"/>
  <c r="Q3" i="1"/>
  <c r="P3" i="1"/>
  <c r="O3" i="1"/>
  <c r="N3" i="1"/>
  <c r="M3" i="1"/>
  <c r="M4" i="1"/>
  <c r="L4" i="1"/>
  <c r="M2" i="1"/>
  <c r="N2" i="1"/>
  <c r="O2" i="1"/>
  <c r="P2" i="1"/>
  <c r="Q2" i="1"/>
  <c r="B34" i="1"/>
  <c r="B33" i="1"/>
  <c r="B32" i="1"/>
  <c r="B31" i="1"/>
  <c r="C14" i="1"/>
  <c r="D14" i="1"/>
  <c r="E14" i="1"/>
  <c r="F14" i="1"/>
  <c r="G14" i="1"/>
  <c r="B14" i="1"/>
  <c r="G13" i="1"/>
  <c r="D10" i="1"/>
  <c r="E10" i="1"/>
  <c r="F10" i="1"/>
  <c r="G10" i="1"/>
  <c r="D8" i="1"/>
  <c r="E8" i="1"/>
  <c r="F8" i="1"/>
  <c r="G8" i="1"/>
  <c r="D7" i="1"/>
  <c r="E7" i="1"/>
  <c r="F7" i="1"/>
  <c r="G7" i="1"/>
  <c r="H17" i="1"/>
  <c r="H18" i="1" s="1"/>
  <c r="G11" i="1" s="1"/>
  <c r="G17" i="1"/>
  <c r="G18" i="1" s="1"/>
  <c r="F11" i="1" s="1"/>
  <c r="F17" i="1"/>
  <c r="F18" i="1" s="1"/>
  <c r="E11" i="1" s="1"/>
  <c r="E17" i="1"/>
  <c r="E18" i="1" s="1"/>
  <c r="D11" i="1" s="1"/>
  <c r="D17" i="1"/>
  <c r="D18" i="1" s="1"/>
  <c r="C11" i="1" s="1"/>
  <c r="C17" i="1"/>
  <c r="C18" i="1" s="1"/>
  <c r="B11" i="1" s="1"/>
  <c r="D6" i="1"/>
  <c r="E6" i="1"/>
  <c r="F6" i="1"/>
  <c r="G6" i="1"/>
  <c r="D3" i="1"/>
  <c r="E3" i="1"/>
  <c r="F3" i="1"/>
  <c r="G3" i="1"/>
  <c r="C6" i="1"/>
  <c r="C7" i="1" s="1"/>
  <c r="C8" i="1" s="1"/>
  <c r="C10" i="1" s="1"/>
  <c r="N4" i="1" l="1"/>
  <c r="L9" i="1" l="1"/>
  <c r="L10" i="1" s="1"/>
</calcChain>
</file>

<file path=xl/sharedStrings.xml><?xml version="1.0" encoding="utf-8"?>
<sst xmlns="http://schemas.openxmlformats.org/spreadsheetml/2006/main" count="57" uniqueCount="51">
  <si>
    <t>CA</t>
  </si>
  <si>
    <t>- amortissement</t>
  </si>
  <si>
    <t>= Resultat avant impôt</t>
  </si>
  <si>
    <t>- impôt</t>
  </si>
  <si>
    <t>= Resultat après impôt</t>
  </si>
  <si>
    <t>+ amortissement</t>
  </si>
  <si>
    <t>= CAF</t>
  </si>
  <si>
    <t>-Variation du BFR</t>
  </si>
  <si>
    <t>- Investissement</t>
  </si>
  <si>
    <t>+ VR nette d'IS</t>
  </si>
  <si>
    <t>= FNT</t>
  </si>
  <si>
    <t>- CV</t>
  </si>
  <si>
    <t>- CF</t>
  </si>
  <si>
    <t xml:space="preserve"> F0 D1</t>
  </si>
  <si>
    <t xml:space="preserve"> F1 D2</t>
  </si>
  <si>
    <t xml:space="preserve"> F2 D3</t>
  </si>
  <si>
    <t xml:space="preserve"> F3 D4</t>
  </si>
  <si>
    <t xml:space="preserve"> F4 D5</t>
  </si>
  <si>
    <t xml:space="preserve"> F5 D6</t>
  </si>
  <si>
    <t>Valeurs / par 1000</t>
  </si>
  <si>
    <t>BFR = 2/12 * CA</t>
  </si>
  <si>
    <t>Delta BFR =2/12 * Delta CA</t>
  </si>
  <si>
    <t>0-1</t>
  </si>
  <si>
    <t>1-2</t>
  </si>
  <si>
    <t>2-3</t>
  </si>
  <si>
    <t>3-4</t>
  </si>
  <si>
    <t>4-5</t>
  </si>
  <si>
    <t>5-6</t>
  </si>
  <si>
    <t>Delta CA</t>
  </si>
  <si>
    <t>Delta BFR</t>
  </si>
  <si>
    <t>Variation de BFR :</t>
  </si>
  <si>
    <t>Prix de cession =</t>
  </si>
  <si>
    <t>VNC</t>
  </si>
  <si>
    <t>ISPV</t>
  </si>
  <si>
    <t>Total =</t>
  </si>
  <si>
    <t>Valeur résiduelle nette d'IS :</t>
  </si>
  <si>
    <t>VAN :</t>
  </si>
  <si>
    <t>TRI (TIR) :</t>
  </si>
  <si>
    <t>VAN 10 % =</t>
  </si>
  <si>
    <t>VAN 15 % =</t>
  </si>
  <si>
    <t>VAN 13 % =</t>
  </si>
  <si>
    <t>VAN 14 % =</t>
  </si>
  <si>
    <t>Valeurs Exact =</t>
  </si>
  <si>
    <t>IP :( VAN/I)+1</t>
  </si>
  <si>
    <t>FNT</t>
  </si>
  <si>
    <t>FNT Actualisé</t>
  </si>
  <si>
    <t>FNT Cumulé</t>
  </si>
  <si>
    <t>(d-4)/(5-4)=</t>
  </si>
  <si>
    <t>mois</t>
  </si>
  <si>
    <t>jours</t>
  </si>
  <si>
    <t>DRCE = 4 ans 2 mois 19 jours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</si>
</sst>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2" xfId="0" applyBorder="1"/>
    <xf numFmtId="49" fontId="0" fillId="0" borderId="3" xfId="0" applyNumberFormat="1" applyBorder="1"/>
    <xf numFmtId="0" fontId="0" fillId="0" borderId="3" xfId="0" applyBorder="1"/>
    <xf numFmtId="0" fontId="0" fillId="0" borderId="4" xfId="0" applyBorder="1"/>
    <xf numFmtId="49" fontId="0" fillId="0" borderId="4" xfId="0" applyNumberFormat="1" applyBorder="1"/>
    <xf numFmtId="49" fontId="2" fillId="0" borderId="0" xfId="0" applyNumberFormat="1" applyFont="1"/>
    <xf numFmtId="49" fontId="2" fillId="0" borderId="4" xfId="0" applyNumberFormat="1" applyFont="1" applyBorder="1"/>
    <xf numFmtId="0" fontId="2" fillId="0" borderId="4" xfId="0" applyFont="1" applyBorder="1"/>
    <xf numFmtId="0" fontId="0" fillId="0" borderId="5" xfId="0" applyBorder="1"/>
    <xf numFmtId="10" fontId="0" fillId="0" borderId="4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DAAA9-1A46-4B14-A650-75D7803C31FD}">
  <dimension ref="A1:Q40"/>
  <sheetViews>
    <sheetView tabSelected="1" topLeftCell="D1" zoomScaleNormal="100" workbookViewId="0">
      <selection activeCell="L10" sqref="L10"/>
    </sheetView>
  </sheetViews>
  <sheetFormatPr baseColWidth="10" defaultRowHeight="15" x14ac:dyDescent="0.25"/>
  <cols>
    <col min="1" max="1" width="23.42578125" customWidth="1"/>
    <col min="11" max="11" width="24.5703125" customWidth="1"/>
    <col min="14" max="14" width="11.28515625" bestFit="1" customWidth="1"/>
  </cols>
  <sheetData>
    <row r="1" spans="1:17" x14ac:dyDescent="0.25">
      <c r="A1" s="2" t="s">
        <v>19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K1" s="2"/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</row>
    <row r="2" spans="1:17" x14ac:dyDescent="0.25">
      <c r="A2" s="2" t="s">
        <v>0</v>
      </c>
      <c r="B2" s="2"/>
      <c r="C2" s="2">
        <v>3000</v>
      </c>
      <c r="D2" s="2">
        <v>4800</v>
      </c>
      <c r="E2" s="2">
        <v>6300</v>
      </c>
      <c r="F2" s="2">
        <v>6900</v>
      </c>
      <c r="G2" s="2">
        <v>6000</v>
      </c>
      <c r="K2" s="4" t="s">
        <v>44</v>
      </c>
      <c r="L2" s="2">
        <f>B14</f>
        <v>-6500</v>
      </c>
      <c r="M2" s="2">
        <f t="shared" ref="M2:Q2" si="0">C14</f>
        <v>525</v>
      </c>
      <c r="N2" s="2">
        <f t="shared" si="0"/>
        <v>1385</v>
      </c>
      <c r="O2" s="2">
        <f t="shared" si="0"/>
        <v>2210</v>
      </c>
      <c r="P2" s="2">
        <f t="shared" si="0"/>
        <v>2730</v>
      </c>
      <c r="Q2" s="2">
        <f t="shared" si="0"/>
        <v>3445</v>
      </c>
    </row>
    <row r="3" spans="1:17" x14ac:dyDescent="0.25">
      <c r="A3" s="3" t="s">
        <v>11</v>
      </c>
      <c r="B3" s="2"/>
      <c r="C3" s="2">
        <f>-C2*0.4</f>
        <v>-1200</v>
      </c>
      <c r="D3" s="2">
        <f t="shared" ref="D3:G3" si="1">-D2*0.4</f>
        <v>-1920</v>
      </c>
      <c r="E3" s="2">
        <f t="shared" si="1"/>
        <v>-2520</v>
      </c>
      <c r="F3" s="2">
        <f t="shared" si="1"/>
        <v>-2760</v>
      </c>
      <c r="G3" s="2">
        <f t="shared" si="1"/>
        <v>-2400</v>
      </c>
      <c r="K3" s="3" t="s">
        <v>45</v>
      </c>
      <c r="M3" s="2">
        <f>C14*1.05^-1</f>
        <v>500</v>
      </c>
      <c r="N3" s="15">
        <f>D14*1.05^-2</f>
        <v>1256.235827664399</v>
      </c>
      <c r="O3" s="15">
        <f>E14*1.05^-3</f>
        <v>1909.081092754562</v>
      </c>
      <c r="P3" s="15">
        <f>F14*1.05^-4</f>
        <v>2245.9777561818378</v>
      </c>
      <c r="Q3" s="15">
        <f>G14*1.05^-5</f>
        <v>2699.2476434838413</v>
      </c>
    </row>
    <row r="4" spans="1:17" x14ac:dyDescent="0.25">
      <c r="A4" s="3" t="s">
        <v>12</v>
      </c>
      <c r="B4" s="2"/>
      <c r="C4" s="2">
        <v>-1100</v>
      </c>
      <c r="D4" s="2">
        <v>-1100</v>
      </c>
      <c r="E4" s="2">
        <v>-1100</v>
      </c>
      <c r="F4" s="2">
        <v>-1100</v>
      </c>
      <c r="G4" s="2">
        <v>-1100</v>
      </c>
      <c r="K4" s="3" t="s">
        <v>46</v>
      </c>
      <c r="L4" s="2">
        <f>L3+L2</f>
        <v>-6500</v>
      </c>
      <c r="M4" s="2">
        <f>M3+L4</f>
        <v>-6000</v>
      </c>
      <c r="N4" s="15">
        <f t="shared" ref="N4" si="2">N3+M4</f>
        <v>-4743.764172335601</v>
      </c>
      <c r="O4" s="15">
        <f t="shared" ref="O4" si="3">O3+N4</f>
        <v>-2834.6830795810392</v>
      </c>
      <c r="P4" s="15">
        <f t="shared" ref="P4" si="4">P3+O4</f>
        <v>-588.70532339920146</v>
      </c>
      <c r="Q4" s="15">
        <f t="shared" ref="Q4" si="5">Q3+P4</f>
        <v>2110.5423200846399</v>
      </c>
    </row>
    <row r="5" spans="1:17" ht="15.75" thickBot="1" x14ac:dyDescent="0.3">
      <c r="A5" s="6" t="s">
        <v>1</v>
      </c>
      <c r="B5" s="7"/>
      <c r="C5" s="7">
        <v>-1200</v>
      </c>
      <c r="D5" s="7">
        <v>-1200</v>
      </c>
      <c r="E5" s="7">
        <v>-1200</v>
      </c>
      <c r="F5" s="7">
        <v>-1200</v>
      </c>
      <c r="G5" s="7">
        <v>-1200</v>
      </c>
      <c r="K5" s="1"/>
    </row>
    <row r="6" spans="1:17" ht="15.75" thickTop="1" x14ac:dyDescent="0.25">
      <c r="A6" s="4" t="s">
        <v>2</v>
      </c>
      <c r="B6" s="5"/>
      <c r="C6" s="5">
        <f>SUM(C2:C5)</f>
        <v>-500</v>
      </c>
      <c r="D6" s="5">
        <f t="shared" ref="D6:G6" si="6">SUM(D2:D5)</f>
        <v>580</v>
      </c>
      <c r="E6" s="5">
        <f t="shared" si="6"/>
        <v>1480</v>
      </c>
      <c r="F6" s="5">
        <f t="shared" si="6"/>
        <v>1840</v>
      </c>
      <c r="G6" s="5">
        <f t="shared" si="6"/>
        <v>1300</v>
      </c>
      <c r="K6" s="1"/>
    </row>
    <row r="7" spans="1:17" ht="15.75" thickBot="1" x14ac:dyDescent="0.3">
      <c r="A7" s="6" t="s">
        <v>3</v>
      </c>
      <c r="B7" s="7"/>
      <c r="C7" s="7">
        <f>-C6/4</f>
        <v>125</v>
      </c>
      <c r="D7" s="7">
        <f t="shared" ref="D7:G7" si="7">-D6/4</f>
        <v>-145</v>
      </c>
      <c r="E7" s="7">
        <f t="shared" si="7"/>
        <v>-370</v>
      </c>
      <c r="F7" s="7">
        <f t="shared" si="7"/>
        <v>-460</v>
      </c>
      <c r="G7" s="7">
        <f t="shared" si="7"/>
        <v>-325</v>
      </c>
      <c r="K7" s="1"/>
    </row>
    <row r="8" spans="1:17" ht="15.75" thickTop="1" x14ac:dyDescent="0.25">
      <c r="A8" s="4" t="s">
        <v>4</v>
      </c>
      <c r="B8" s="5"/>
      <c r="C8" s="5">
        <f>-C7*3</f>
        <v>-375</v>
      </c>
      <c r="D8" s="5">
        <f t="shared" ref="D8:G8" si="8">-D7*3</f>
        <v>435</v>
      </c>
      <c r="E8" s="5">
        <f t="shared" si="8"/>
        <v>1110</v>
      </c>
      <c r="F8" s="5">
        <f t="shared" si="8"/>
        <v>1380</v>
      </c>
      <c r="G8" s="5">
        <f t="shared" si="8"/>
        <v>975</v>
      </c>
      <c r="K8" s="3" t="s">
        <v>47</v>
      </c>
      <c r="L8" s="2">
        <f>4+(-P4/(Q4+(-P4)))</f>
        <v>4.2180997822931783</v>
      </c>
    </row>
    <row r="9" spans="1:17" ht="15.75" thickBot="1" x14ac:dyDescent="0.3">
      <c r="A9" s="6" t="s">
        <v>5</v>
      </c>
      <c r="B9" s="7"/>
      <c r="C9" s="7">
        <v>1200</v>
      </c>
      <c r="D9" s="7">
        <v>1200</v>
      </c>
      <c r="E9" s="7">
        <v>1200</v>
      </c>
      <c r="F9" s="7">
        <v>1200</v>
      </c>
      <c r="G9" s="7">
        <v>1200</v>
      </c>
      <c r="K9" s="3" t="s">
        <v>48</v>
      </c>
      <c r="L9" s="2">
        <f>12*(-P4/(Q4+(-P4)))</f>
        <v>2.6171973875181447</v>
      </c>
    </row>
    <row r="10" spans="1:17" ht="15.75" thickTop="1" x14ac:dyDescent="0.25">
      <c r="A10" s="4" t="s">
        <v>6</v>
      </c>
      <c r="B10" s="5"/>
      <c r="C10" s="5">
        <f>C9+C8</f>
        <v>825</v>
      </c>
      <c r="D10" s="5">
        <f t="shared" ref="D10:G10" si="9">D9+D8</f>
        <v>1635</v>
      </c>
      <c r="E10" s="5">
        <f t="shared" si="9"/>
        <v>2310</v>
      </c>
      <c r="F10" s="5">
        <f t="shared" si="9"/>
        <v>2580</v>
      </c>
      <c r="G10" s="5">
        <f t="shared" si="9"/>
        <v>2175</v>
      </c>
      <c r="K10" s="3" t="s">
        <v>49</v>
      </c>
      <c r="L10" s="2">
        <f>30*(L9-2)</f>
        <v>18.51592162554434</v>
      </c>
    </row>
    <row r="11" spans="1:17" x14ac:dyDescent="0.25">
      <c r="A11" s="3" t="s">
        <v>7</v>
      </c>
      <c r="B11" s="2">
        <f>-C18</f>
        <v>-500</v>
      </c>
      <c r="C11" s="2">
        <f t="shared" ref="C11:G11" si="10">-D18</f>
        <v>-300</v>
      </c>
      <c r="D11" s="2">
        <f t="shared" si="10"/>
        <v>-250</v>
      </c>
      <c r="E11" s="2">
        <f t="shared" si="10"/>
        <v>-100</v>
      </c>
      <c r="F11" s="2">
        <f t="shared" si="10"/>
        <v>150</v>
      </c>
      <c r="G11" s="2">
        <f t="shared" si="10"/>
        <v>1000</v>
      </c>
      <c r="K11" s="3"/>
      <c r="L11" s="2"/>
    </row>
    <row r="12" spans="1:17" x14ac:dyDescent="0.25">
      <c r="A12" s="3" t="s">
        <v>8</v>
      </c>
      <c r="B12" s="2">
        <v>-6000</v>
      </c>
      <c r="C12" s="2"/>
      <c r="D12" s="2"/>
      <c r="E12" s="2"/>
      <c r="F12" s="2"/>
      <c r="G12" s="2"/>
      <c r="K12" s="3" t="s">
        <v>50</v>
      </c>
      <c r="L12" s="2"/>
    </row>
    <row r="13" spans="1:17" ht="15.75" thickBot="1" x14ac:dyDescent="0.3">
      <c r="A13" s="6" t="s">
        <v>9</v>
      </c>
      <c r="B13" s="7"/>
      <c r="C13" s="7"/>
      <c r="D13" s="7"/>
      <c r="E13" s="7"/>
      <c r="F13" s="7"/>
      <c r="G13" s="7">
        <f>B24</f>
        <v>270</v>
      </c>
      <c r="K13" s="1"/>
    </row>
    <row r="14" spans="1:17" ht="15.75" thickTop="1" x14ac:dyDescent="0.25">
      <c r="A14" s="4" t="s">
        <v>10</v>
      </c>
      <c r="B14" s="5">
        <f>SUM(B10:B13)</f>
        <v>-6500</v>
      </c>
      <c r="C14" s="5">
        <f t="shared" ref="C14:G14" si="11">SUM(C10:C13)</f>
        <v>525</v>
      </c>
      <c r="D14" s="5">
        <f t="shared" si="11"/>
        <v>1385</v>
      </c>
      <c r="E14" s="5">
        <f t="shared" si="11"/>
        <v>2210</v>
      </c>
      <c r="F14" s="5">
        <f t="shared" si="11"/>
        <v>2730</v>
      </c>
      <c r="G14" s="5">
        <f t="shared" si="11"/>
        <v>3445</v>
      </c>
      <c r="K14" s="1"/>
    </row>
    <row r="15" spans="1:17" ht="15.75" thickBot="1" x14ac:dyDescent="0.3">
      <c r="A15" s="1"/>
    </row>
    <row r="16" spans="1:17" ht="16.5" thickTop="1" thickBot="1" x14ac:dyDescent="0.3">
      <c r="A16" s="10" t="s">
        <v>30</v>
      </c>
      <c r="B16" s="8"/>
      <c r="C16" s="8" t="s">
        <v>22</v>
      </c>
      <c r="D16" s="9" t="s">
        <v>23</v>
      </c>
      <c r="E16" s="9" t="s">
        <v>24</v>
      </c>
      <c r="F16" s="9" t="s">
        <v>25</v>
      </c>
      <c r="G16" s="9" t="s">
        <v>26</v>
      </c>
      <c r="H16" s="9" t="s">
        <v>27</v>
      </c>
    </row>
    <row r="17" spans="1:8" ht="16.5" thickTop="1" thickBot="1" x14ac:dyDescent="0.3">
      <c r="A17" s="1" t="s">
        <v>20</v>
      </c>
      <c r="B17" s="8" t="s">
        <v>28</v>
      </c>
      <c r="C17" s="8">
        <f>C2-0</f>
        <v>3000</v>
      </c>
      <c r="D17" s="8">
        <f>D2-C2</f>
        <v>1800</v>
      </c>
      <c r="E17" s="8">
        <f t="shared" ref="E17:H17" si="12">E2-D2</f>
        <v>1500</v>
      </c>
      <c r="F17" s="8">
        <f t="shared" si="12"/>
        <v>600</v>
      </c>
      <c r="G17" s="8">
        <f t="shared" si="12"/>
        <v>-900</v>
      </c>
      <c r="H17" s="8">
        <f t="shared" si="12"/>
        <v>-6000</v>
      </c>
    </row>
    <row r="18" spans="1:8" ht="16.5" thickTop="1" thickBot="1" x14ac:dyDescent="0.3">
      <c r="A18" s="1" t="s">
        <v>21</v>
      </c>
      <c r="B18" s="8" t="s">
        <v>29</v>
      </c>
      <c r="C18" s="8">
        <f>C17/6</f>
        <v>500</v>
      </c>
      <c r="D18" s="8">
        <f t="shared" ref="D18:H18" si="13">D17/6</f>
        <v>300</v>
      </c>
      <c r="E18" s="8">
        <f t="shared" si="13"/>
        <v>250</v>
      </c>
      <c r="F18" s="8">
        <f t="shared" si="13"/>
        <v>100</v>
      </c>
      <c r="G18" s="8">
        <f t="shared" si="13"/>
        <v>-150</v>
      </c>
      <c r="H18" s="8">
        <f t="shared" si="13"/>
        <v>-1000</v>
      </c>
    </row>
    <row r="19" spans="1:8" ht="16.5" thickTop="1" thickBot="1" x14ac:dyDescent="0.3"/>
    <row r="20" spans="1:8" ht="16.5" thickTop="1" thickBot="1" x14ac:dyDescent="0.3">
      <c r="A20" s="11" t="s">
        <v>35</v>
      </c>
      <c r="B20" s="8"/>
    </row>
    <row r="21" spans="1:8" ht="16.5" thickTop="1" thickBot="1" x14ac:dyDescent="0.3">
      <c r="A21" s="8" t="s">
        <v>31</v>
      </c>
      <c r="B21" s="8">
        <v>360</v>
      </c>
    </row>
    <row r="22" spans="1:8" ht="16.5" thickTop="1" thickBot="1" x14ac:dyDescent="0.3">
      <c r="A22" s="8" t="s">
        <v>32</v>
      </c>
      <c r="B22" s="8">
        <v>0</v>
      </c>
    </row>
    <row r="23" spans="1:8" ht="16.5" thickTop="1" thickBot="1" x14ac:dyDescent="0.3">
      <c r="A23" s="8" t="s">
        <v>33</v>
      </c>
      <c r="B23" s="8">
        <f>B21*1/4</f>
        <v>90</v>
      </c>
    </row>
    <row r="24" spans="1:8" ht="16.5" thickTop="1" thickBot="1" x14ac:dyDescent="0.3">
      <c r="A24" s="8" t="s">
        <v>34</v>
      </c>
      <c r="B24" s="8">
        <f>B21-B23</f>
        <v>270</v>
      </c>
    </row>
    <row r="25" spans="1:8" ht="15.75" thickTop="1" x14ac:dyDescent="0.25"/>
    <row r="26" spans="1:8" ht="15.75" thickBot="1" x14ac:dyDescent="0.3"/>
    <row r="27" spans="1:8" ht="16.5" thickTop="1" thickBot="1" x14ac:dyDescent="0.3">
      <c r="A27" s="12" t="s">
        <v>36</v>
      </c>
      <c r="B27" s="8">
        <f>B14+C14*1.05^-1+D14*1.05^-2+E14*1.05^-3+F14*1.05^-4+G14*1.05^-5</f>
        <v>2110.5423200846399</v>
      </c>
    </row>
    <row r="28" spans="1:8" ht="15.75" thickTop="1" x14ac:dyDescent="0.25">
      <c r="A28" s="13"/>
    </row>
    <row r="29" spans="1:8" ht="15.75" thickBot="1" x14ac:dyDescent="0.3"/>
    <row r="30" spans="1:8" ht="16.5" thickTop="1" thickBot="1" x14ac:dyDescent="0.3">
      <c r="A30" s="12" t="s">
        <v>37</v>
      </c>
      <c r="B30" s="8"/>
    </row>
    <row r="31" spans="1:8" ht="16.5" thickTop="1" thickBot="1" x14ac:dyDescent="0.3">
      <c r="A31" s="8" t="s">
        <v>38</v>
      </c>
      <c r="B31" s="8">
        <f>B14+C14*1.1^-1+D14*1.1^-2+E14*1.1^-3+F14*1.1^-4+G14*1.1^-5</f>
        <v>786.0072275241987</v>
      </c>
    </row>
    <row r="32" spans="1:8" ht="16.5" thickTop="1" thickBot="1" x14ac:dyDescent="0.3">
      <c r="A32" s="8" t="s">
        <v>39</v>
      </c>
      <c r="B32" s="8">
        <f>B14+C14*1.15^-1+D14*1.15^-2+E14*1.15^-3+F14*1.15^-4+G14*1.15^-5</f>
        <v>-269.44819441723212</v>
      </c>
    </row>
    <row r="33" spans="1:2" ht="16.5" thickTop="1" thickBot="1" x14ac:dyDescent="0.3">
      <c r="A33" s="8" t="s">
        <v>40</v>
      </c>
      <c r="B33" s="8">
        <f>B14+C14*1.13^-1+D14*1.13^-2+E14*1.13^-3+F14*1.13^-4+G14*1.13^-5</f>
        <v>125.0688911007187</v>
      </c>
    </row>
    <row r="34" spans="1:2" ht="16.5" thickTop="1" thickBot="1" x14ac:dyDescent="0.3">
      <c r="A34" s="8" t="s">
        <v>41</v>
      </c>
      <c r="B34" s="8">
        <f>B14+C14*1.14^-1+D14*1.14^-2+E14*1.14^-3+F14*1.14^-4+G14*1.14^-5</f>
        <v>-76.469900532523525</v>
      </c>
    </row>
    <row r="35" spans="1:2" ht="16.5" thickTop="1" thickBot="1" x14ac:dyDescent="0.3">
      <c r="A35" s="8"/>
      <c r="B35" s="8"/>
    </row>
    <row r="36" spans="1:2" ht="16.5" thickTop="1" thickBot="1" x14ac:dyDescent="0.3">
      <c r="A36" s="8" t="s">
        <v>42</v>
      </c>
      <c r="B36" s="14">
        <v>0.13600000000000001</v>
      </c>
    </row>
    <row r="37" spans="1:2" ht="15.75" thickTop="1" x14ac:dyDescent="0.25"/>
    <row r="38" spans="1:2" ht="15.75" thickBot="1" x14ac:dyDescent="0.3"/>
    <row r="39" spans="1:2" ht="16.5" thickTop="1" thickBot="1" x14ac:dyDescent="0.3">
      <c r="A39" s="8" t="s">
        <v>43</v>
      </c>
      <c r="B39" s="8">
        <f>(B27/6000)+1</f>
        <v>1.3517570533474399</v>
      </c>
    </row>
    <row r="40" spans="1:2" ht="15.75" thickTop="1" x14ac:dyDescent="0.25"/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lalanne</dc:creator>
  <cp:lastModifiedBy>Alexis Gibert</cp:lastModifiedBy>
  <dcterms:created xsi:type="dcterms:W3CDTF">2023-03-20T14:52:50Z</dcterms:created>
  <dcterms:modified xsi:type="dcterms:W3CDTF">2023-04-13T22:30:36Z</dcterms:modified>
</cp:coreProperties>
</file>