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athecrosnier/Desktop/PDM/Modelling_data/Environmental impacts/"/>
    </mc:Choice>
  </mc:AlternateContent>
  <xr:revisionPtr revIDLastSave="0" documentId="13_ncr:1_{1BB79977-DA77-E445-936C-581FECE8EA3B}" xr6:coauthVersionLast="47" xr6:coauthVersionMax="47" xr10:uidLastSave="{00000000-0000-0000-0000-000000000000}"/>
  <bookViews>
    <workbookView xWindow="-4360" yWindow="-23540" windowWidth="38400" windowHeight="23540" activeTab="1" xr2:uid="{00000000-000D-0000-FFFF-FFFF00000000}"/>
  </bookViews>
  <sheets>
    <sheet name="feuille_1" sheetId="1" r:id="rId1"/>
    <sheet name="feuille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6" i="1" s="1"/>
  <c r="AA5" i="1"/>
  <c r="P19" i="1"/>
  <c r="R19" i="1"/>
  <c r="O7" i="1"/>
  <c r="H12" i="1"/>
  <c r="Q19" i="1"/>
  <c r="E3" i="1"/>
  <c r="O16" i="1"/>
  <c r="E11" i="1"/>
  <c r="H11" i="1"/>
  <c r="E4" i="1"/>
  <c r="E5" i="1"/>
  <c r="E6" i="1"/>
  <c r="E7" i="1"/>
  <c r="E8" i="1"/>
  <c r="E9" i="1"/>
  <c r="E10" i="1"/>
  <c r="E12" i="1"/>
  <c r="E14" i="1"/>
  <c r="E15" i="1"/>
  <c r="E17" i="1"/>
  <c r="E19" i="1"/>
  <c r="E2" i="1"/>
  <c r="F64" i="1"/>
  <c r="F66" i="1" s="1"/>
  <c r="F75" i="1" s="1"/>
  <c r="G64" i="1"/>
  <c r="I64" i="1"/>
  <c r="J64" i="1"/>
  <c r="K64" i="1"/>
  <c r="L64" i="1"/>
  <c r="M64" i="1"/>
  <c r="C64" i="1"/>
  <c r="O3" i="1"/>
  <c r="O4" i="1"/>
  <c r="O5" i="1"/>
  <c r="O6" i="1"/>
  <c r="O8" i="1"/>
  <c r="O9" i="1"/>
  <c r="O12" i="1"/>
  <c r="O13" i="1"/>
  <c r="O14" i="1"/>
  <c r="O15" i="1"/>
  <c r="O17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" i="1"/>
  <c r="P2" i="1"/>
  <c r="H3" i="1"/>
  <c r="H4" i="1"/>
  <c r="H5" i="1"/>
  <c r="H6" i="1"/>
  <c r="H7" i="1"/>
  <c r="H8" i="1"/>
  <c r="H9" i="1"/>
  <c r="H22" i="1"/>
  <c r="H23" i="1"/>
  <c r="H24" i="1"/>
  <c r="H25" i="1"/>
  <c r="H26" i="1"/>
  <c r="H10" i="1"/>
  <c r="H27" i="1"/>
  <c r="H28" i="1"/>
  <c r="H29" i="1"/>
  <c r="H30" i="1"/>
  <c r="H31" i="1"/>
  <c r="H13" i="1"/>
  <c r="H32" i="1"/>
  <c r="H33" i="1"/>
  <c r="H34" i="1"/>
  <c r="H14" i="1"/>
  <c r="H35" i="1"/>
  <c r="H36" i="1"/>
  <c r="H15" i="1"/>
  <c r="H37" i="1"/>
  <c r="H38" i="1"/>
  <c r="H16" i="1"/>
  <c r="H39" i="1"/>
  <c r="H17" i="1"/>
  <c r="H18" i="1"/>
  <c r="H40" i="1"/>
  <c r="H41" i="1"/>
  <c r="H42" i="1"/>
  <c r="H20" i="1"/>
  <c r="H21" i="1"/>
  <c r="H19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P8" i="1"/>
  <c r="P9" i="1"/>
  <c r="P10" i="1"/>
  <c r="P11" i="1"/>
  <c r="P12" i="1"/>
  <c r="S12" i="1" s="1"/>
  <c r="T12" i="1" s="1"/>
  <c r="P13" i="1"/>
  <c r="P14" i="1"/>
  <c r="P15" i="1"/>
  <c r="P16" i="1"/>
  <c r="P64" i="1" s="1"/>
  <c r="P17" i="1"/>
  <c r="P18" i="1"/>
  <c r="P20" i="1"/>
  <c r="S20" i="1" s="1"/>
  <c r="T20" i="1" s="1"/>
  <c r="P21" i="1"/>
  <c r="S21" i="1" s="1"/>
  <c r="T21" i="1" s="1"/>
  <c r="P3" i="1"/>
  <c r="P4" i="1"/>
  <c r="P5" i="1"/>
  <c r="P6" i="1"/>
  <c r="R6" i="1" s="1"/>
  <c r="P7" i="1"/>
  <c r="R7" i="1" s="1"/>
  <c r="N6" i="1"/>
  <c r="N5" i="1"/>
  <c r="N8" i="1"/>
  <c r="N15" i="1"/>
  <c r="N13" i="1"/>
  <c r="N16" i="1"/>
  <c r="N4" i="1"/>
  <c r="N9" i="1"/>
  <c r="N14" i="1"/>
  <c r="N17" i="1"/>
  <c r="N2" i="1"/>
  <c r="N12" i="1"/>
  <c r="N3" i="1"/>
  <c r="E64" i="1" l="1"/>
  <c r="H64" i="1"/>
  <c r="O64" i="1"/>
  <c r="Q64" i="1"/>
  <c r="N64" i="1"/>
  <c r="S13" i="1"/>
  <c r="S18" i="1"/>
  <c r="T18" i="1" s="1"/>
  <c r="S8" i="1"/>
  <c r="T8" i="1" s="1"/>
  <c r="S9" i="1"/>
  <c r="T9" i="1" s="1"/>
  <c r="S10" i="1"/>
  <c r="T10" i="1" s="1"/>
  <c r="S17" i="1"/>
  <c r="T17" i="1" s="1"/>
  <c r="S16" i="1"/>
  <c r="T16" i="1" s="1"/>
  <c r="S15" i="1"/>
  <c r="T15" i="1" s="1"/>
  <c r="S14" i="1"/>
  <c r="T14" i="1" s="1"/>
  <c r="S2" i="1"/>
  <c r="T2" i="1" s="1"/>
  <c r="S3" i="1"/>
  <c r="T3" i="1" s="1"/>
  <c r="R13" i="1"/>
  <c r="R21" i="1"/>
  <c r="R12" i="1"/>
  <c r="R10" i="1"/>
  <c r="R16" i="1"/>
  <c r="S11" i="1"/>
  <c r="T11" i="1" s="1"/>
  <c r="R9" i="1"/>
  <c r="R20" i="1"/>
  <c r="R11" i="1"/>
  <c r="R8" i="1"/>
  <c r="S4" i="1"/>
  <c r="T4" i="1" s="1"/>
  <c r="R15" i="1"/>
  <c r="S5" i="1"/>
  <c r="T5" i="1" s="1"/>
  <c r="R5" i="1"/>
  <c r="R18" i="1"/>
  <c r="R4" i="1"/>
  <c r="R17" i="1"/>
  <c r="R14" i="1"/>
  <c r="R3" i="1"/>
  <c r="S6" i="1"/>
  <c r="T6" i="1" s="1"/>
  <c r="R2" i="1"/>
  <c r="S7" i="1"/>
  <c r="T7" i="1" s="1"/>
  <c r="R64" i="1" l="1"/>
  <c r="T13" i="1"/>
  <c r="T64" i="1" s="1"/>
  <c r="S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tc={A3E607C0-A3E7-694C-8F06-1913D391DA45}</author>
    <author>tc={8AA5034E-A606-5846-B2D5-3718D16ED6B4}</author>
  </authors>
  <commentList>
    <comment ref="J1" authorId="0" shapeId="0" xr:uid="{A3E607C0-A3E7-694C-8F06-1913D391DA4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vert compatible avec surface_agricole_utile
</t>
      </text>
    </comment>
    <comment ref="K1" authorId="1" shapeId="0" xr:uid="{8AA5034E-A606-5846-B2D5-3718D16ED6B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vert données pour le produit exact OFS</t>
      </text>
    </comment>
  </commentList>
</comments>
</file>

<file path=xl/sharedStrings.xml><?xml version="1.0" encoding="utf-8"?>
<sst xmlns="http://schemas.openxmlformats.org/spreadsheetml/2006/main" count="130" uniqueCount="111">
  <si>
    <t>Item</t>
  </si>
  <si>
    <t>Crop yield (hg/ha)</t>
  </si>
  <si>
    <t>Apples</t>
  </si>
  <si>
    <t>Apricots</t>
  </si>
  <si>
    <t>Artichokes</t>
  </si>
  <si>
    <t>Asparagus</t>
  </si>
  <si>
    <t>Barley</t>
  </si>
  <si>
    <t>Beans, dry</t>
  </si>
  <si>
    <t>Blueberries</t>
  </si>
  <si>
    <t>Broad beans and horse beans, dry</t>
  </si>
  <si>
    <t>Broad beans and horse beans, green</t>
  </si>
  <si>
    <t>Cabbages</t>
  </si>
  <si>
    <t>Cantaloupes and other melons</t>
  </si>
  <si>
    <t>Carrots and turnips</t>
  </si>
  <si>
    <t>Cauliflowers and broccoli</t>
  </si>
  <si>
    <t>Cereals n.e.c.</t>
  </si>
  <si>
    <t>Cherries</t>
  </si>
  <si>
    <t>Chestnuts, in shell</t>
  </si>
  <si>
    <t>Chillies and peppers, green (Capsicum spp. and Pimenta spp.)</t>
  </si>
  <si>
    <t>Cucumbers and gherkins</t>
  </si>
  <si>
    <t>Currants</t>
  </si>
  <si>
    <t>Gooseberries</t>
  </si>
  <si>
    <t>Grapes</t>
  </si>
  <si>
    <t>Green corn (maize)</t>
  </si>
  <si>
    <t>Green garlic</t>
  </si>
  <si>
    <t>Hop cones</t>
  </si>
  <si>
    <t>Kiwi fruit</t>
  </si>
  <si>
    <t>Leeks and other alliaceous vegetables</t>
  </si>
  <si>
    <t>Lettuce and chicory</t>
  </si>
  <si>
    <t>Linseed</t>
  </si>
  <si>
    <t>Lupins</t>
  </si>
  <si>
    <t>Maize (corn)</t>
  </si>
  <si>
    <t>Millet</t>
  </si>
  <si>
    <t>Mixed grain</t>
  </si>
  <si>
    <t>Mushrooms and truffles</t>
  </si>
  <si>
    <t>Oats</t>
  </si>
  <si>
    <t>Onions and shallots, dry (excluding dehydrated)</t>
  </si>
  <si>
    <t>Onions and shallots, green</t>
  </si>
  <si>
    <t>Other beans, green</t>
  </si>
  <si>
    <t>Other berries and fruits of the genus vaccinium n.e.c.</t>
  </si>
  <si>
    <t>Other fruits, n.e.c.</t>
  </si>
  <si>
    <t>Other oil seeds, n.e.c.</t>
  </si>
  <si>
    <t>Other vegetables, fresh n.e.c.</t>
  </si>
  <si>
    <t>Peaches and nectarines</t>
  </si>
  <si>
    <t>Pears</t>
  </si>
  <si>
    <t>Plums and sloes</t>
  </si>
  <si>
    <t>Potatoes</t>
  </si>
  <si>
    <t>Pumpkins, squash and gourds</t>
  </si>
  <si>
    <t>Quinces</t>
  </si>
  <si>
    <t>Rape or colza seed</t>
  </si>
  <si>
    <t>Raspberries</t>
  </si>
  <si>
    <t>Rye</t>
  </si>
  <si>
    <t>Soya beans</t>
  </si>
  <si>
    <t>Spinach</t>
  </si>
  <si>
    <t>Strawberries</t>
  </si>
  <si>
    <t>Sugar beet</t>
  </si>
  <si>
    <t>Sunflower seed</t>
  </si>
  <si>
    <t>Tomatoes</t>
  </si>
  <si>
    <t>Triticale</t>
  </si>
  <si>
    <t>Unmanufactured tobacco</t>
  </si>
  <si>
    <t>Walnuts, in shell</t>
  </si>
  <si>
    <t>Wheat</t>
  </si>
  <si>
    <t>Area of organic production (ha)</t>
  </si>
  <si>
    <t>Total production area (ha)</t>
  </si>
  <si>
    <t>Proportion of organic area (%)</t>
  </si>
  <si>
    <t>Yield reduction from conventionnal to farming (%)</t>
  </si>
  <si>
    <t>Organic yield as % of conventionnal yield</t>
  </si>
  <si>
    <t>in tot_agr (1) or not (0)</t>
  </si>
  <si>
    <t>données pour rape and mustard</t>
  </si>
  <si>
    <t>diff between crop_primary and tot_agr_with_organic_correct_version</t>
  </si>
  <si>
    <t>Mass of organic production</t>
  </si>
  <si>
    <t>tot veg (excel)</t>
  </si>
  <si>
    <t>céréales (rap agr )</t>
  </si>
  <si>
    <t>légumineuse (rap agr)</t>
  </si>
  <si>
    <t>cultures sardèes (rap agr)</t>
  </si>
  <si>
    <t>légumes de plein champ (rap)</t>
  </si>
  <si>
    <t>compatible avec 'pois protéagineux'</t>
  </si>
  <si>
    <t>means féveroles?</t>
  </si>
  <si>
    <t>compatible pour les vignes</t>
  </si>
  <si>
    <t>Crop yield (tons/ha)</t>
  </si>
  <si>
    <t>Mass of conventional production (by direct computation)</t>
  </si>
  <si>
    <t>Mass of conventional production (via organic mass)</t>
  </si>
  <si>
    <t>Diff with crop primary production (direct)</t>
  </si>
  <si>
    <t>Difference in %</t>
  </si>
  <si>
    <t>Difference with crop primary prod in %</t>
  </si>
  <si>
    <t>Difference in crops areas (%)</t>
  </si>
  <si>
    <t>Peas (dry+green)</t>
  </si>
  <si>
    <t>Crop Area (ha) (vert compatible avec surface_agricole_utile)</t>
  </si>
  <si>
    <t>Crop Primary Production (tons) (vert compatible avec  food balance)</t>
  </si>
  <si>
    <t>Production (1000 tons) (from food balance)</t>
  </si>
  <si>
    <t>Peas, dry (to sum with peas, green?)</t>
  </si>
  <si>
    <t>Peas, green (to sum with peas, dry?)</t>
  </si>
  <si>
    <t>masse tot des produits bios considérés</t>
  </si>
  <si>
    <t>masse tot des produits non considérés en bios</t>
  </si>
  <si>
    <t>rapport</t>
  </si>
  <si>
    <t>Mass of organic production [t]</t>
  </si>
  <si>
    <t>Items crop primary</t>
  </si>
  <si>
    <t>Apples and products</t>
  </si>
  <si>
    <t>Barley and products</t>
  </si>
  <si>
    <t>Wheat and products</t>
  </si>
  <si>
    <t>Potatoes and products</t>
  </si>
  <si>
    <t>Grapes and products (excl wine)</t>
  </si>
  <si>
    <t>Maize and products</t>
  </si>
  <si>
    <t>Rape and Mustardseed</t>
  </si>
  <si>
    <t>Rye and products</t>
  </si>
  <si>
    <t>Onions</t>
  </si>
  <si>
    <t>Millet and products</t>
  </si>
  <si>
    <t>Soyabeans</t>
  </si>
  <si>
    <t>Tomatoes and products</t>
  </si>
  <si>
    <t>Peas, dry</t>
  </si>
  <si>
    <t>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</si>
</sst>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osnier Agathe Isabelle Madeleine" id="{7A2030CD-510C-564C-A16D-19A7DB4FA09B}" userId="S::agathe.crosnier@epfl.ch::6fccadd2-7872-48e7-accf-269de0fee746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04-05T09:44:30.71" personId="{7A2030CD-510C-564C-A16D-19A7DB4FA09B}" id="{A3E607C0-A3E7-694C-8F06-1913D391DA45}">
    <text xml:space="preserve">en vert compatible avec surface_agricole_utile
</text>
  </threadedComment>
  <threadedComment ref="K1" dT="2023-04-05T09:41:48.51" personId="{7A2030CD-510C-564C-A16D-19A7DB4FA09B}" id="{8AA5034E-A606-5846-B2D5-3718D16ED6B4}">
    <text>en vert données pour le produit exact OFS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"/>
  <sheetViews>
    <sheetView zoomScale="125"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2" max="2" width="23.33203125" style="10" customWidth="1"/>
    <col min="3" max="5" width="13" customWidth="1"/>
    <col min="6" max="6" width="12.5" customWidth="1"/>
    <col min="7" max="8" width="12.33203125" customWidth="1"/>
    <col min="14" max="15" width="10.6640625" customWidth="1"/>
    <col min="16" max="16" width="12.1640625" bestFit="1" customWidth="1"/>
    <col min="17" max="19" width="12.1640625" customWidth="1"/>
    <col min="26" max="26" width="35.1640625" customWidth="1"/>
  </cols>
  <sheetData>
    <row r="1" spans="1:27" ht="128" x14ac:dyDescent="0.2">
      <c r="A1" t="s">
        <v>67</v>
      </c>
      <c r="B1" s="1" t="s">
        <v>0</v>
      </c>
      <c r="C1" s="1" t="s">
        <v>88</v>
      </c>
      <c r="D1" s="1" t="s">
        <v>89</v>
      </c>
      <c r="E1" s="1" t="s">
        <v>83</v>
      </c>
      <c r="F1" s="1" t="s">
        <v>87</v>
      </c>
      <c r="G1" s="1" t="s">
        <v>1</v>
      </c>
      <c r="H1" s="1" t="s">
        <v>79</v>
      </c>
      <c r="I1" s="2" t="s">
        <v>62</v>
      </c>
      <c r="J1" s="2" t="s">
        <v>63</v>
      </c>
      <c r="K1" s="2" t="s">
        <v>64</v>
      </c>
      <c r="L1" s="3" t="s">
        <v>65</v>
      </c>
      <c r="M1" s="3" t="s">
        <v>66</v>
      </c>
      <c r="N1" s="3" t="s">
        <v>69</v>
      </c>
      <c r="O1" s="3" t="s">
        <v>85</v>
      </c>
      <c r="P1" s="3" t="s">
        <v>70</v>
      </c>
      <c r="Q1" s="3" t="s">
        <v>80</v>
      </c>
      <c r="R1" s="3" t="s">
        <v>81</v>
      </c>
      <c r="S1" s="3" t="s">
        <v>82</v>
      </c>
      <c r="T1" s="9" t="s">
        <v>84</v>
      </c>
      <c r="U1" s="7"/>
    </row>
    <row r="2" spans="1:27" ht="16" x14ac:dyDescent="0.2">
      <c r="A2">
        <v>1</v>
      </c>
      <c r="B2" s="10" t="s">
        <v>55</v>
      </c>
      <c r="C2">
        <v>1263462</v>
      </c>
      <c r="D2">
        <v>1625</v>
      </c>
      <c r="E2" s="12">
        <f t="shared" ref="E2:E12" si="0">100*(D2*1000-C2)/(D2*1000)</f>
        <v>22.248492307692306</v>
      </c>
      <c r="F2" s="7">
        <v>18578</v>
      </c>
      <c r="G2">
        <v>680085</v>
      </c>
      <c r="H2">
        <f t="shared" ref="H2:H33" si="1">C2/F2</f>
        <v>68.008504682958332</v>
      </c>
      <c r="I2">
        <v>71.83</v>
      </c>
      <c r="J2" s="7">
        <v>18578.41</v>
      </c>
      <c r="K2" s="7">
        <v>0.38663157934398051</v>
      </c>
      <c r="L2" s="4">
        <v>-5</v>
      </c>
      <c r="M2" s="4">
        <v>105</v>
      </c>
      <c r="N2" s="7">
        <f>F2-J2</f>
        <v>-0.40999999999985448</v>
      </c>
      <c r="O2" s="7">
        <f t="shared" ref="O2:O9" si="2">100*(F2-J2)/F2</f>
        <v>-2.2069114005805494E-3</v>
      </c>
      <c r="P2">
        <f t="shared" ref="P2:P18" si="3">C2*K2*M2/(100*100)</f>
        <v>5129.1902392615948</v>
      </c>
      <c r="Q2">
        <f t="shared" ref="Q2:Q21" si="4">(100-K2)*C2/100</f>
        <v>1258577.0569149889</v>
      </c>
      <c r="R2">
        <f t="shared" ref="R2:R21" si="5">C2-P2</f>
        <v>1258332.8097607384</v>
      </c>
      <c r="S2">
        <f t="shared" ref="S2:S18" si="6">C2-SUM(P2:Q2)</f>
        <v>-244.24715425050817</v>
      </c>
      <c r="T2" s="7">
        <f t="shared" ref="T2:T18" si="7">S2*100/C2</f>
        <v>-1.9331578967195544E-2</v>
      </c>
    </row>
    <row r="3" spans="1:27" ht="16" x14ac:dyDescent="0.2">
      <c r="A3">
        <v>1</v>
      </c>
      <c r="B3" s="10" t="s">
        <v>61</v>
      </c>
      <c r="C3">
        <v>511446</v>
      </c>
      <c r="D3">
        <v>497</v>
      </c>
      <c r="E3" s="13">
        <f t="shared" si="0"/>
        <v>-2.9066398390342054</v>
      </c>
      <c r="F3">
        <v>87725</v>
      </c>
      <c r="G3">
        <v>58301</v>
      </c>
      <c r="H3">
        <f t="shared" si="1"/>
        <v>5.8301054431461958</v>
      </c>
      <c r="I3">
        <v>6234.28</v>
      </c>
      <c r="J3" s="7">
        <v>82324.37</v>
      </c>
      <c r="K3" s="7">
        <v>7.5728244261085749</v>
      </c>
      <c r="L3" s="4">
        <v>21</v>
      </c>
      <c r="M3" s="4">
        <v>79</v>
      </c>
      <c r="N3">
        <f>F3-J3</f>
        <v>5400.6300000000047</v>
      </c>
      <c r="O3" s="13">
        <f t="shared" si="2"/>
        <v>6.1563180393274486</v>
      </c>
      <c r="P3">
        <f t="shared" si="3"/>
        <v>30597.417015340656</v>
      </c>
      <c r="Q3">
        <f t="shared" si="4"/>
        <v>472715.09238564468</v>
      </c>
      <c r="R3">
        <f t="shared" si="5"/>
        <v>480848.58298465936</v>
      </c>
      <c r="S3">
        <f t="shared" si="6"/>
        <v>8133.4905990146799</v>
      </c>
      <c r="T3">
        <f t="shared" si="7"/>
        <v>1.5902931294828153</v>
      </c>
    </row>
    <row r="4" spans="1:27" ht="16" x14ac:dyDescent="0.2">
      <c r="A4">
        <v>1</v>
      </c>
      <c r="B4" s="10" t="s">
        <v>46</v>
      </c>
      <c r="C4">
        <v>447600</v>
      </c>
      <c r="D4">
        <v>448</v>
      </c>
      <c r="E4" s="7">
        <f t="shared" si="0"/>
        <v>8.9285714285714288E-2</v>
      </c>
      <c r="F4" s="7">
        <v>11107</v>
      </c>
      <c r="G4">
        <v>402989</v>
      </c>
      <c r="H4">
        <f t="shared" si="1"/>
        <v>40.298910596920862</v>
      </c>
      <c r="I4">
        <v>812.73</v>
      </c>
      <c r="J4" s="7">
        <v>11106.69</v>
      </c>
      <c r="K4" s="7">
        <v>7.317481625938961</v>
      </c>
      <c r="L4" s="4">
        <v>22</v>
      </c>
      <c r="M4" s="4">
        <v>78</v>
      </c>
      <c r="N4">
        <f>F4-J4</f>
        <v>0.30999999999949068</v>
      </c>
      <c r="O4" s="7">
        <f t="shared" si="2"/>
        <v>2.7910326820877887E-3</v>
      </c>
      <c r="P4">
        <f t="shared" si="3"/>
        <v>25547.377251008176</v>
      </c>
      <c r="Q4">
        <f t="shared" si="4"/>
        <v>414846.95224229718</v>
      </c>
      <c r="R4">
        <f t="shared" si="5"/>
        <v>422052.62274899182</v>
      </c>
      <c r="S4">
        <f t="shared" si="6"/>
        <v>7205.6705066946452</v>
      </c>
      <c r="T4">
        <f t="shared" si="7"/>
        <v>1.6098459577065785</v>
      </c>
      <c r="Z4" t="s">
        <v>92</v>
      </c>
      <c r="AA4">
        <f>SUM(C2:C19)</f>
        <v>3202067</v>
      </c>
    </row>
    <row r="5" spans="1:27" ht="16" x14ac:dyDescent="0.2">
      <c r="A5">
        <v>1</v>
      </c>
      <c r="B5" s="10" t="s">
        <v>2</v>
      </c>
      <c r="C5">
        <v>296778</v>
      </c>
      <c r="D5">
        <v>222</v>
      </c>
      <c r="E5" s="12">
        <f t="shared" si="0"/>
        <v>-33.683783783783781</v>
      </c>
      <c r="F5">
        <v>3786</v>
      </c>
      <c r="G5">
        <v>783883</v>
      </c>
      <c r="H5">
        <f t="shared" si="1"/>
        <v>78.388272583201271</v>
      </c>
      <c r="I5">
        <v>448.52</v>
      </c>
      <c r="J5">
        <v>4382.1499999999996</v>
      </c>
      <c r="K5" s="7">
        <v>10.235158540898871</v>
      </c>
      <c r="L5" s="4">
        <v>31</v>
      </c>
      <c r="M5" s="4">
        <v>69</v>
      </c>
      <c r="N5">
        <f>F5-J5</f>
        <v>-596.14999999999964</v>
      </c>
      <c r="O5" s="12">
        <f t="shared" si="2"/>
        <v>-15.746170100369774</v>
      </c>
      <c r="P5">
        <f t="shared" si="3"/>
        <v>20959.232182011106</v>
      </c>
      <c r="Q5">
        <f t="shared" si="4"/>
        <v>266402.30118549115</v>
      </c>
      <c r="R5">
        <f t="shared" si="5"/>
        <v>275818.76781798888</v>
      </c>
      <c r="S5">
        <f t="shared" si="6"/>
        <v>9416.4666324977297</v>
      </c>
      <c r="T5">
        <f t="shared" si="7"/>
        <v>3.1728991476786454</v>
      </c>
      <c r="U5" s="8"/>
      <c r="Z5" t="s">
        <v>93</v>
      </c>
      <c r="AA5">
        <f>SUM(C20:C63)</f>
        <v>473918.73</v>
      </c>
    </row>
    <row r="6" spans="1:27" ht="16" x14ac:dyDescent="0.2">
      <c r="A6">
        <v>1</v>
      </c>
      <c r="B6" s="10" t="s">
        <v>6</v>
      </c>
      <c r="C6">
        <v>180948</v>
      </c>
      <c r="D6">
        <v>182</v>
      </c>
      <c r="E6" s="7">
        <f t="shared" si="0"/>
        <v>0.57802197802197797</v>
      </c>
      <c r="F6" s="7">
        <v>27897</v>
      </c>
      <c r="G6">
        <v>64863</v>
      </c>
      <c r="H6">
        <f t="shared" si="1"/>
        <v>6.4862888482632544</v>
      </c>
      <c r="I6">
        <v>1109.3800000000001</v>
      </c>
      <c r="J6" s="7">
        <v>27897.48</v>
      </c>
      <c r="K6" s="7">
        <v>3.976631581060369</v>
      </c>
      <c r="L6" s="4">
        <v>31</v>
      </c>
      <c r="M6" s="4">
        <v>69</v>
      </c>
      <c r="N6">
        <f>F6-J6</f>
        <v>-0.47999999999956344</v>
      </c>
      <c r="O6" s="7">
        <f t="shared" si="2"/>
        <v>-1.7206151199038013E-3</v>
      </c>
      <c r="P6">
        <f t="shared" si="3"/>
        <v>4964.9883661750109</v>
      </c>
      <c r="Q6">
        <f t="shared" si="4"/>
        <v>173752.36468670287</v>
      </c>
      <c r="R6">
        <f t="shared" si="5"/>
        <v>175983.01163382499</v>
      </c>
      <c r="S6">
        <f t="shared" si="6"/>
        <v>2230.6469471221208</v>
      </c>
      <c r="T6">
        <f t="shared" si="7"/>
        <v>1.2327557901287225</v>
      </c>
      <c r="Z6" t="s">
        <v>94</v>
      </c>
      <c r="AA6">
        <f>AA4/(AA4+AA5)</f>
        <v>0.87107710290268181</v>
      </c>
    </row>
    <row r="7" spans="1:27" ht="16" x14ac:dyDescent="0.2">
      <c r="A7">
        <v>1</v>
      </c>
      <c r="B7" s="10" t="s">
        <v>22</v>
      </c>
      <c r="C7">
        <v>140742</v>
      </c>
      <c r="D7">
        <v>141</v>
      </c>
      <c r="E7" s="7">
        <f t="shared" si="0"/>
        <v>0.18297872340425531</v>
      </c>
      <c r="F7" s="7">
        <v>14712</v>
      </c>
      <c r="G7">
        <v>95665</v>
      </c>
      <c r="H7">
        <f t="shared" si="1"/>
        <v>9.5664763458401296</v>
      </c>
      <c r="I7">
        <v>1062.97</v>
      </c>
      <c r="J7">
        <v>13462.19</v>
      </c>
      <c r="K7" s="7">
        <v>7.8959664066544892</v>
      </c>
      <c r="L7" s="4">
        <v>22</v>
      </c>
      <c r="M7" s="4">
        <v>78</v>
      </c>
      <c r="O7" s="13">
        <f t="shared" si="2"/>
        <v>8.4951740076128299</v>
      </c>
      <c r="P7">
        <f t="shared" si="3"/>
        <v>8668.0940112418557</v>
      </c>
      <c r="Q7">
        <f t="shared" si="4"/>
        <v>129629.05895994633</v>
      </c>
      <c r="R7">
        <f t="shared" si="5"/>
        <v>132073.90598875814</v>
      </c>
      <c r="S7">
        <f t="shared" si="6"/>
        <v>2444.8470288118115</v>
      </c>
      <c r="T7">
        <f t="shared" si="7"/>
        <v>1.7371126094639919</v>
      </c>
    </row>
    <row r="8" spans="1:27" ht="16" x14ac:dyDescent="0.2">
      <c r="A8">
        <v>1</v>
      </c>
      <c r="B8" s="10" t="s">
        <v>31</v>
      </c>
      <c r="C8">
        <v>134853</v>
      </c>
      <c r="D8">
        <v>135</v>
      </c>
      <c r="E8" s="7">
        <f t="shared" si="0"/>
        <v>0.10888888888888888</v>
      </c>
      <c r="F8">
        <v>13794</v>
      </c>
      <c r="G8">
        <v>97762</v>
      </c>
      <c r="H8">
        <f t="shared" si="1"/>
        <v>9.776207046541975</v>
      </c>
      <c r="I8">
        <v>1692.23</v>
      </c>
      <c r="J8" s="7">
        <v>15700.21</v>
      </c>
      <c r="K8">
        <v>10.77839086228783</v>
      </c>
      <c r="L8" s="4">
        <v>11</v>
      </c>
      <c r="M8" s="4">
        <v>89</v>
      </c>
      <c r="N8">
        <f>F8-J8</f>
        <v>-1906.2099999999991</v>
      </c>
      <c r="O8" s="12">
        <f t="shared" si="2"/>
        <v>-13.819124256923294</v>
      </c>
      <c r="P8">
        <f t="shared" si="3"/>
        <v>12936.135252273696</v>
      </c>
      <c r="Q8">
        <f t="shared" si="4"/>
        <v>120318.01657047897</v>
      </c>
      <c r="R8">
        <f t="shared" si="5"/>
        <v>121916.8647477263</v>
      </c>
      <c r="S8">
        <f t="shared" si="6"/>
        <v>1598.8481772473315</v>
      </c>
      <c r="T8">
        <f t="shared" si="7"/>
        <v>1.1856229948516765</v>
      </c>
    </row>
    <row r="9" spans="1:27" ht="16" x14ac:dyDescent="0.2">
      <c r="A9">
        <v>1</v>
      </c>
      <c r="B9" s="10" t="s">
        <v>49</v>
      </c>
      <c r="C9">
        <v>77478</v>
      </c>
      <c r="D9">
        <v>78</v>
      </c>
      <c r="E9" s="7">
        <f t="shared" si="0"/>
        <v>0.66923076923076918</v>
      </c>
      <c r="F9">
        <v>22811</v>
      </c>
      <c r="G9">
        <v>33965</v>
      </c>
      <c r="H9">
        <f t="shared" si="1"/>
        <v>3.3965192231817984</v>
      </c>
      <c r="I9" s="5">
        <v>325.42</v>
      </c>
      <c r="J9" s="7">
        <v>22624.25</v>
      </c>
      <c r="K9" s="7">
        <v>1.4383681230000001</v>
      </c>
      <c r="L9" s="6">
        <v>18</v>
      </c>
      <c r="M9" s="6">
        <v>82</v>
      </c>
      <c r="N9">
        <f>F9-J9</f>
        <v>186.75</v>
      </c>
      <c r="O9" s="7">
        <f t="shared" si="2"/>
        <v>0.81868396826092671</v>
      </c>
      <c r="P9">
        <f t="shared" si="3"/>
        <v>913.82346055711082</v>
      </c>
      <c r="Q9">
        <f t="shared" si="4"/>
        <v>76363.581145662058</v>
      </c>
      <c r="R9">
        <f t="shared" si="5"/>
        <v>76564.176539442895</v>
      </c>
      <c r="S9">
        <f t="shared" si="6"/>
        <v>200.59539378083718</v>
      </c>
      <c r="T9" s="7">
        <f t="shared" si="7"/>
        <v>0.25890626214001028</v>
      </c>
      <c r="U9" t="s">
        <v>78</v>
      </c>
    </row>
    <row r="10" spans="1:27" ht="16" x14ac:dyDescent="0.2">
      <c r="A10">
        <v>1</v>
      </c>
      <c r="B10" s="10" t="s">
        <v>57</v>
      </c>
      <c r="C10">
        <v>43996</v>
      </c>
      <c r="D10">
        <v>43</v>
      </c>
      <c r="E10" s="13">
        <f t="shared" si="0"/>
        <v>-2.3162790697674418</v>
      </c>
      <c r="F10">
        <v>188</v>
      </c>
      <c r="G10">
        <v>2340213</v>
      </c>
      <c r="H10">
        <f t="shared" si="1"/>
        <v>234.02127659574469</v>
      </c>
      <c r="K10" s="5">
        <v>17.049571719999999</v>
      </c>
      <c r="L10" s="6">
        <v>19</v>
      </c>
      <c r="M10" s="6">
        <v>81</v>
      </c>
      <c r="P10">
        <f t="shared" si="3"/>
        <v>6075.9149548842715</v>
      </c>
      <c r="Q10">
        <f t="shared" si="4"/>
        <v>36494.870426068803</v>
      </c>
      <c r="R10">
        <f t="shared" si="5"/>
        <v>37920.085045115731</v>
      </c>
      <c r="S10">
        <f t="shared" si="6"/>
        <v>1425.2146190469284</v>
      </c>
      <c r="T10">
        <f t="shared" si="7"/>
        <v>3.2394186268000009</v>
      </c>
    </row>
    <row r="11" spans="1:27" ht="32" x14ac:dyDescent="0.2">
      <c r="A11">
        <v>1</v>
      </c>
      <c r="B11" s="10" t="s">
        <v>36</v>
      </c>
      <c r="C11">
        <v>42877</v>
      </c>
      <c r="D11">
        <v>38</v>
      </c>
      <c r="E11" s="12">
        <f t="shared" si="0"/>
        <v>-12.83421052631579</v>
      </c>
      <c r="F11">
        <v>969</v>
      </c>
      <c r="G11">
        <v>442487</v>
      </c>
      <c r="H11">
        <f t="shared" si="1"/>
        <v>44.248710010319918</v>
      </c>
      <c r="K11">
        <v>7.9630625217418798</v>
      </c>
      <c r="L11" s="4">
        <v>23</v>
      </c>
      <c r="M11" s="4">
        <v>77</v>
      </c>
      <c r="P11">
        <f t="shared" si="3"/>
        <v>2629.0281844343949</v>
      </c>
      <c r="Q11">
        <f t="shared" si="4"/>
        <v>39462.677682552741</v>
      </c>
      <c r="R11">
        <f t="shared" si="5"/>
        <v>40247.971815565608</v>
      </c>
      <c r="S11">
        <f t="shared" si="6"/>
        <v>785.29413301286695</v>
      </c>
      <c r="T11">
        <f t="shared" si="7"/>
        <v>1.8315043800006225</v>
      </c>
    </row>
    <row r="12" spans="1:27" ht="16" x14ac:dyDescent="0.2">
      <c r="A12">
        <v>1</v>
      </c>
      <c r="B12" s="10" t="s">
        <v>56</v>
      </c>
      <c r="C12">
        <v>16513</v>
      </c>
      <c r="D12">
        <v>17</v>
      </c>
      <c r="E12" s="13">
        <f t="shared" si="0"/>
        <v>2.8647058823529412</v>
      </c>
      <c r="F12" s="7">
        <v>5386</v>
      </c>
      <c r="G12">
        <v>30659</v>
      </c>
      <c r="H12">
        <f t="shared" si="1"/>
        <v>3.0659116227255847</v>
      </c>
      <c r="I12">
        <v>219.12</v>
      </c>
      <c r="J12" s="7">
        <v>5340.83</v>
      </c>
      <c r="K12" s="7">
        <v>4.1027330957922272</v>
      </c>
      <c r="L12" s="4">
        <v>23</v>
      </c>
      <c r="M12" s="4">
        <v>77</v>
      </c>
      <c r="N12">
        <f t="shared" ref="N12:N17" si="8">F12-J12</f>
        <v>45.170000000000073</v>
      </c>
      <c r="O12" s="7">
        <f t="shared" ref="O12:O17" si="9">100*(F12-J12)/F12</f>
        <v>0.83865577422948523</v>
      </c>
      <c r="P12">
        <f t="shared" si="3"/>
        <v>521.66292340329119</v>
      </c>
      <c r="Q12">
        <f t="shared" si="4"/>
        <v>15835.515683891828</v>
      </c>
      <c r="R12">
        <f t="shared" si="5"/>
        <v>15991.337076596708</v>
      </c>
      <c r="S12">
        <f t="shared" si="6"/>
        <v>155.82139270488005</v>
      </c>
      <c r="T12" s="7">
        <f t="shared" si="7"/>
        <v>0.94362861203221737</v>
      </c>
    </row>
    <row r="13" spans="1:27" ht="32" x14ac:dyDescent="0.2">
      <c r="A13">
        <v>1</v>
      </c>
      <c r="B13" s="11" t="s">
        <v>90</v>
      </c>
      <c r="C13">
        <v>13651</v>
      </c>
      <c r="F13">
        <v>4267</v>
      </c>
      <c r="G13">
        <v>31992</v>
      </c>
      <c r="H13">
        <f t="shared" si="1"/>
        <v>3.1992031872509958</v>
      </c>
      <c r="I13">
        <v>534.91</v>
      </c>
      <c r="J13">
        <v>3891.44</v>
      </c>
      <c r="K13">
        <v>13.74581131920317</v>
      </c>
      <c r="L13" s="4">
        <v>15</v>
      </c>
      <c r="M13" s="4">
        <v>85</v>
      </c>
      <c r="N13">
        <f t="shared" si="8"/>
        <v>375.55999999999995</v>
      </c>
      <c r="O13" s="13">
        <f t="shared" si="9"/>
        <v>8.801499882821652</v>
      </c>
      <c r="P13">
        <f t="shared" si="3"/>
        <v>1594.974597706761</v>
      </c>
      <c r="Q13">
        <f t="shared" si="4"/>
        <v>11774.559296815574</v>
      </c>
      <c r="R13">
        <f t="shared" si="5"/>
        <v>12056.025402293239</v>
      </c>
      <c r="S13">
        <f t="shared" si="6"/>
        <v>281.46610547766431</v>
      </c>
      <c r="T13">
        <f t="shared" si="7"/>
        <v>2.0618716978804801</v>
      </c>
    </row>
    <row r="14" spans="1:27" ht="16" x14ac:dyDescent="0.2">
      <c r="A14">
        <v>1</v>
      </c>
      <c r="B14" s="10" t="s">
        <v>51</v>
      </c>
      <c r="C14">
        <v>10112</v>
      </c>
      <c r="D14">
        <v>10</v>
      </c>
      <c r="E14">
        <f>100*(D14*1000-C14)/(D14*1000)</f>
        <v>-1.1200000000000001</v>
      </c>
      <c r="F14" s="7">
        <v>1855</v>
      </c>
      <c r="G14">
        <v>54512</v>
      </c>
      <c r="H14">
        <f t="shared" si="1"/>
        <v>5.4512129380053906</v>
      </c>
      <c r="I14">
        <v>406.06</v>
      </c>
      <c r="J14" s="7">
        <v>1854.51</v>
      </c>
      <c r="K14" s="7">
        <v>21.895810753244788</v>
      </c>
      <c r="L14" s="4">
        <v>24</v>
      </c>
      <c r="M14" s="4">
        <v>76</v>
      </c>
      <c r="N14">
        <f t="shared" si="8"/>
        <v>0.49000000000000909</v>
      </c>
      <c r="O14" s="7">
        <f t="shared" si="9"/>
        <v>2.6415094339623132E-2</v>
      </c>
      <c r="P14">
        <f t="shared" si="3"/>
        <v>1682.7193313597656</v>
      </c>
      <c r="Q14">
        <f t="shared" si="4"/>
        <v>7897.8956166318876</v>
      </c>
      <c r="R14">
        <f t="shared" si="5"/>
        <v>8429.2806686402346</v>
      </c>
      <c r="S14">
        <f t="shared" si="6"/>
        <v>531.38505200834697</v>
      </c>
      <c r="T14">
        <f t="shared" si="7"/>
        <v>5.2549945807787477</v>
      </c>
    </row>
    <row r="15" spans="1:27" ht="16" x14ac:dyDescent="0.2">
      <c r="A15">
        <v>1</v>
      </c>
      <c r="B15" s="10" t="s">
        <v>35</v>
      </c>
      <c r="C15">
        <v>8256</v>
      </c>
      <c r="D15">
        <v>8</v>
      </c>
      <c r="E15">
        <f>100*(D15*1000-C15)/(D15*1000)</f>
        <v>-3.2</v>
      </c>
      <c r="F15" s="7">
        <v>1628</v>
      </c>
      <c r="G15">
        <v>50713</v>
      </c>
      <c r="H15">
        <f t="shared" si="1"/>
        <v>5.0712530712530715</v>
      </c>
      <c r="I15">
        <v>413.53</v>
      </c>
      <c r="J15" s="7">
        <v>1628.38</v>
      </c>
      <c r="K15">
        <v>25.395178029698219</v>
      </c>
      <c r="L15" s="4">
        <v>15</v>
      </c>
      <c r="M15" s="4">
        <v>85</v>
      </c>
      <c r="N15">
        <f t="shared" si="8"/>
        <v>-0.38000000000010914</v>
      </c>
      <c r="O15" s="7">
        <f t="shared" si="9"/>
        <v>-2.3341523341530047E-2</v>
      </c>
      <c r="P15">
        <f t="shared" si="3"/>
        <v>1782.1320134121024</v>
      </c>
      <c r="Q15">
        <f t="shared" si="4"/>
        <v>6159.3741018681158</v>
      </c>
      <c r="R15">
        <f t="shared" si="5"/>
        <v>6473.8679865878976</v>
      </c>
      <c r="S15">
        <f t="shared" si="6"/>
        <v>314.49388471978182</v>
      </c>
      <c r="T15">
        <f t="shared" si="7"/>
        <v>3.8092767044547218</v>
      </c>
    </row>
    <row r="16" spans="1:27" ht="32" x14ac:dyDescent="0.2">
      <c r="A16">
        <v>1</v>
      </c>
      <c r="B16" s="11" t="s">
        <v>91</v>
      </c>
      <c r="C16">
        <v>6006</v>
      </c>
      <c r="F16">
        <v>1072</v>
      </c>
      <c r="G16">
        <v>56026</v>
      </c>
      <c r="H16">
        <f t="shared" si="1"/>
        <v>5.6026119402985071</v>
      </c>
      <c r="I16">
        <v>534.91</v>
      </c>
      <c r="J16">
        <v>3891.44</v>
      </c>
      <c r="K16">
        <v>13.74581131920317</v>
      </c>
      <c r="L16" s="4">
        <v>15</v>
      </c>
      <c r="M16" s="4">
        <v>85</v>
      </c>
      <c r="N16">
        <f t="shared" si="8"/>
        <v>-2819.44</v>
      </c>
      <c r="O16" s="12">
        <f t="shared" si="9"/>
        <v>-263.00746268656718</v>
      </c>
      <c r="P16">
        <f t="shared" si="3"/>
        <v>701.73741365664102</v>
      </c>
      <c r="Q16">
        <f t="shared" si="4"/>
        <v>5180.426572168657</v>
      </c>
      <c r="R16">
        <f t="shared" si="5"/>
        <v>5304.2625863433586</v>
      </c>
      <c r="S16">
        <f t="shared" si="6"/>
        <v>123.83601417470163</v>
      </c>
      <c r="T16">
        <f t="shared" si="7"/>
        <v>2.0618716978804801</v>
      </c>
    </row>
    <row r="17" spans="1:21" ht="16" x14ac:dyDescent="0.2">
      <c r="A17">
        <v>1</v>
      </c>
      <c r="B17" s="10" t="s">
        <v>52</v>
      </c>
      <c r="C17">
        <v>3740</v>
      </c>
      <c r="D17">
        <v>4</v>
      </c>
      <c r="E17">
        <f>100*(D17*1000-C17)/(D17*1000)</f>
        <v>6.5</v>
      </c>
      <c r="F17" s="7">
        <v>1801</v>
      </c>
      <c r="G17">
        <v>20766</v>
      </c>
      <c r="H17">
        <f t="shared" si="1"/>
        <v>2.0766240977234869</v>
      </c>
      <c r="I17">
        <v>306.55</v>
      </c>
      <c r="J17" s="7">
        <v>1801.36</v>
      </c>
      <c r="K17" s="7">
        <v>17.017697739485719</v>
      </c>
      <c r="L17" s="4">
        <v>0</v>
      </c>
      <c r="M17" s="4">
        <v>100</v>
      </c>
      <c r="N17">
        <f t="shared" si="8"/>
        <v>-0.35999999999989996</v>
      </c>
      <c r="O17" s="7">
        <f t="shared" si="9"/>
        <v>-1.9988895058295389E-2</v>
      </c>
      <c r="P17">
        <f t="shared" si="3"/>
        <v>636.461895456766</v>
      </c>
      <c r="Q17">
        <f t="shared" si="4"/>
        <v>3103.5381045432337</v>
      </c>
      <c r="R17">
        <f t="shared" si="5"/>
        <v>3103.5381045432341</v>
      </c>
      <c r="S17">
        <f t="shared" si="6"/>
        <v>0</v>
      </c>
      <c r="T17" s="7">
        <f t="shared" si="7"/>
        <v>0</v>
      </c>
    </row>
    <row r="18" spans="1:21" ht="16" x14ac:dyDescent="0.2">
      <c r="A18">
        <v>1</v>
      </c>
      <c r="B18" s="10" t="s">
        <v>37</v>
      </c>
      <c r="C18">
        <v>2675</v>
      </c>
      <c r="F18">
        <v>181</v>
      </c>
      <c r="G18">
        <v>147790</v>
      </c>
      <c r="H18">
        <f t="shared" si="1"/>
        <v>14.779005524861878</v>
      </c>
      <c r="K18">
        <v>7.9630625217418798</v>
      </c>
      <c r="L18" s="4">
        <v>23</v>
      </c>
      <c r="M18" s="4">
        <v>77</v>
      </c>
      <c r="P18">
        <f t="shared" si="3"/>
        <v>164.01918029157835</v>
      </c>
      <c r="Q18">
        <f t="shared" si="4"/>
        <v>2461.9880775434049</v>
      </c>
      <c r="R18">
        <f t="shared" si="5"/>
        <v>2510.9808197084217</v>
      </c>
      <c r="S18">
        <f t="shared" si="6"/>
        <v>48.992742165016807</v>
      </c>
      <c r="T18">
        <f t="shared" si="7"/>
        <v>1.8315043800006283</v>
      </c>
    </row>
    <row r="19" spans="1:21" ht="16" x14ac:dyDescent="0.2">
      <c r="A19">
        <v>1</v>
      </c>
      <c r="B19" s="10" t="s">
        <v>32</v>
      </c>
      <c r="C19">
        <v>934</v>
      </c>
      <c r="D19">
        <v>1</v>
      </c>
      <c r="E19">
        <f>100*(D19*1000-C19)/(D19*1000)</f>
        <v>6.6</v>
      </c>
      <c r="F19" s="7">
        <v>233</v>
      </c>
      <c r="G19">
        <v>40086</v>
      </c>
      <c r="H19">
        <f t="shared" si="1"/>
        <v>4.0085836909871242</v>
      </c>
      <c r="K19">
        <v>100</v>
      </c>
      <c r="P19">
        <f>C19</f>
        <v>934</v>
      </c>
      <c r="Q19">
        <f t="shared" si="4"/>
        <v>0</v>
      </c>
      <c r="R19">
        <f t="shared" si="5"/>
        <v>0</v>
      </c>
    </row>
    <row r="20" spans="1:21" ht="48" x14ac:dyDescent="0.2">
      <c r="A20">
        <v>0</v>
      </c>
      <c r="B20" s="10" t="s">
        <v>18</v>
      </c>
      <c r="C20">
        <v>1057</v>
      </c>
      <c r="F20">
        <v>21</v>
      </c>
      <c r="G20">
        <v>503333</v>
      </c>
      <c r="H20">
        <f t="shared" si="1"/>
        <v>50.333333333333336</v>
      </c>
      <c r="P20">
        <f>C20*K20*M20/(100*100)</f>
        <v>0</v>
      </c>
      <c r="Q20">
        <f t="shared" si="4"/>
        <v>1057</v>
      </c>
      <c r="R20">
        <f t="shared" si="5"/>
        <v>1057</v>
      </c>
      <c r="S20">
        <f>C20-SUM(P20:Q20)</f>
        <v>0</v>
      </c>
      <c r="T20">
        <f>S20*100/C20</f>
        <v>0</v>
      </c>
    </row>
    <row r="21" spans="1:21" ht="16" x14ac:dyDescent="0.2">
      <c r="A21">
        <v>0</v>
      </c>
      <c r="B21" s="10" t="s">
        <v>59</v>
      </c>
      <c r="C21">
        <v>959.81</v>
      </c>
      <c r="F21">
        <v>461</v>
      </c>
      <c r="G21">
        <v>20820</v>
      </c>
      <c r="H21">
        <f t="shared" si="1"/>
        <v>2.0820173535791757</v>
      </c>
      <c r="P21">
        <f>C21*K21*M21/(100*100)</f>
        <v>0</v>
      </c>
      <c r="Q21">
        <f t="shared" si="4"/>
        <v>959.81</v>
      </c>
      <c r="R21">
        <f t="shared" si="5"/>
        <v>959.81</v>
      </c>
      <c r="S21">
        <f>C21-SUM(P21:Q21)</f>
        <v>0</v>
      </c>
      <c r="T21">
        <f>S21*100/C21</f>
        <v>0</v>
      </c>
    </row>
    <row r="22" spans="1:21" ht="16" x14ac:dyDescent="0.2">
      <c r="A22">
        <v>0</v>
      </c>
      <c r="B22" s="10" t="s">
        <v>13</v>
      </c>
      <c r="C22">
        <v>69961</v>
      </c>
      <c r="F22">
        <v>2109</v>
      </c>
      <c r="G22">
        <v>331726</v>
      </c>
      <c r="H22">
        <f t="shared" si="1"/>
        <v>33.172593646277853</v>
      </c>
    </row>
    <row r="23" spans="1:21" ht="16" x14ac:dyDescent="0.2">
      <c r="A23">
        <v>0</v>
      </c>
      <c r="B23" s="10" t="s">
        <v>28</v>
      </c>
      <c r="C23">
        <v>63035</v>
      </c>
      <c r="F23">
        <v>3305</v>
      </c>
      <c r="G23">
        <v>190726</v>
      </c>
      <c r="H23">
        <f t="shared" si="1"/>
        <v>19.072617246596067</v>
      </c>
    </row>
    <row r="24" spans="1:21" ht="16" x14ac:dyDescent="0.2">
      <c r="A24">
        <v>0</v>
      </c>
      <c r="B24" s="10" t="s">
        <v>44</v>
      </c>
      <c r="C24">
        <v>58131</v>
      </c>
      <c r="F24">
        <v>783</v>
      </c>
      <c r="G24">
        <v>742414</v>
      </c>
      <c r="H24">
        <f t="shared" si="1"/>
        <v>74.241379310344826</v>
      </c>
      <c r="U24" t="s">
        <v>76</v>
      </c>
    </row>
    <row r="25" spans="1:21" ht="16" x14ac:dyDescent="0.2">
      <c r="A25">
        <v>0</v>
      </c>
      <c r="B25" s="10" t="s">
        <v>42</v>
      </c>
      <c r="C25">
        <v>53919</v>
      </c>
      <c r="F25">
        <v>2262</v>
      </c>
      <c r="G25">
        <v>238369</v>
      </c>
      <c r="H25">
        <f t="shared" si="1"/>
        <v>23.836870026525197</v>
      </c>
    </row>
    <row r="26" spans="1:21" ht="16" x14ac:dyDescent="0.2">
      <c r="A26">
        <v>0</v>
      </c>
      <c r="B26" s="10" t="s">
        <v>58</v>
      </c>
      <c r="C26">
        <v>47342</v>
      </c>
      <c r="F26">
        <v>7960</v>
      </c>
      <c r="G26">
        <v>59475</v>
      </c>
      <c r="H26">
        <f t="shared" si="1"/>
        <v>5.9474874371859299</v>
      </c>
    </row>
    <row r="27" spans="1:21" ht="16" x14ac:dyDescent="0.2">
      <c r="A27">
        <v>0</v>
      </c>
      <c r="B27" s="10" t="s">
        <v>11</v>
      </c>
      <c r="C27">
        <v>32480</v>
      </c>
      <c r="F27">
        <v>1083</v>
      </c>
      <c r="G27">
        <v>299908</v>
      </c>
      <c r="H27">
        <f t="shared" si="1"/>
        <v>29.990766389658358</v>
      </c>
    </row>
    <row r="28" spans="1:21" ht="32" x14ac:dyDescent="0.2">
      <c r="A28">
        <v>0</v>
      </c>
      <c r="B28" s="10" t="s">
        <v>47</v>
      </c>
      <c r="C28">
        <v>15905</v>
      </c>
      <c r="F28">
        <v>710</v>
      </c>
      <c r="G28">
        <v>224014</v>
      </c>
      <c r="H28">
        <f t="shared" si="1"/>
        <v>22.401408450704224</v>
      </c>
    </row>
    <row r="29" spans="1:21" ht="16" x14ac:dyDescent="0.2">
      <c r="A29">
        <v>0</v>
      </c>
      <c r="B29" s="10" t="s">
        <v>53</v>
      </c>
      <c r="C29">
        <v>15767</v>
      </c>
      <c r="F29">
        <v>953</v>
      </c>
      <c r="G29">
        <v>165446</v>
      </c>
      <c r="H29">
        <f t="shared" si="1"/>
        <v>16.544596012591814</v>
      </c>
    </row>
    <row r="30" spans="1:21" ht="16" x14ac:dyDescent="0.2">
      <c r="A30">
        <v>0</v>
      </c>
      <c r="B30" s="10" t="s">
        <v>14</v>
      </c>
      <c r="C30">
        <v>14555</v>
      </c>
      <c r="F30">
        <v>1482</v>
      </c>
      <c r="G30">
        <v>98212</v>
      </c>
      <c r="H30">
        <f t="shared" si="1"/>
        <v>9.8211875843454788</v>
      </c>
    </row>
    <row r="31" spans="1:21" ht="16" x14ac:dyDescent="0.2">
      <c r="A31">
        <v>0</v>
      </c>
      <c r="B31" s="10" t="s">
        <v>45</v>
      </c>
      <c r="C31">
        <v>14263</v>
      </c>
      <c r="F31">
        <v>323</v>
      </c>
      <c r="G31">
        <v>441579</v>
      </c>
      <c r="H31">
        <f t="shared" si="1"/>
        <v>44.157894736842103</v>
      </c>
    </row>
    <row r="32" spans="1:21" ht="16" x14ac:dyDescent="0.2">
      <c r="A32">
        <v>0</v>
      </c>
      <c r="B32" s="10" t="s">
        <v>19</v>
      </c>
      <c r="C32">
        <v>13511</v>
      </c>
      <c r="F32">
        <v>92</v>
      </c>
      <c r="G32">
        <v>1468587</v>
      </c>
      <c r="H32">
        <f t="shared" si="1"/>
        <v>146.85869565217391</v>
      </c>
    </row>
    <row r="33" spans="1:21" ht="32" x14ac:dyDescent="0.2">
      <c r="A33">
        <v>0</v>
      </c>
      <c r="B33" s="10" t="s">
        <v>27</v>
      </c>
      <c r="C33">
        <v>11791</v>
      </c>
      <c r="F33">
        <v>461</v>
      </c>
      <c r="G33">
        <v>255770</v>
      </c>
      <c r="H33">
        <f t="shared" si="1"/>
        <v>25.577006507592191</v>
      </c>
    </row>
    <row r="34" spans="1:21" ht="16" x14ac:dyDescent="0.2">
      <c r="A34">
        <v>0</v>
      </c>
      <c r="B34" s="10" t="s">
        <v>16</v>
      </c>
      <c r="C34">
        <v>11391</v>
      </c>
      <c r="F34">
        <v>587</v>
      </c>
      <c r="G34">
        <v>194055</v>
      </c>
      <c r="H34">
        <f t="shared" ref="H34:H64" si="10">C34/F34</f>
        <v>19.405451448040886</v>
      </c>
      <c r="U34" t="s">
        <v>77</v>
      </c>
    </row>
    <row r="35" spans="1:21" ht="16" x14ac:dyDescent="0.2">
      <c r="A35">
        <v>0</v>
      </c>
      <c r="B35" s="10" t="s">
        <v>38</v>
      </c>
      <c r="C35">
        <v>9869</v>
      </c>
      <c r="F35">
        <v>1218</v>
      </c>
      <c r="G35">
        <v>81026</v>
      </c>
      <c r="H35">
        <f t="shared" si="10"/>
        <v>8.1026272577996714</v>
      </c>
    </row>
    <row r="36" spans="1:21" ht="16" x14ac:dyDescent="0.2">
      <c r="A36">
        <v>0</v>
      </c>
      <c r="B36" s="10" t="s">
        <v>3</v>
      </c>
      <c r="C36">
        <v>9393</v>
      </c>
      <c r="F36">
        <v>739</v>
      </c>
      <c r="G36">
        <v>127104</v>
      </c>
      <c r="H36">
        <f t="shared" si="10"/>
        <v>12.71041948579161</v>
      </c>
    </row>
    <row r="37" spans="1:21" ht="16" x14ac:dyDescent="0.2">
      <c r="A37">
        <v>0</v>
      </c>
      <c r="B37" s="10" t="s">
        <v>54</v>
      </c>
      <c r="C37">
        <v>8209</v>
      </c>
      <c r="F37">
        <v>512</v>
      </c>
      <c r="G37">
        <v>160332</v>
      </c>
      <c r="H37">
        <f t="shared" si="10"/>
        <v>16.033203125</v>
      </c>
    </row>
    <row r="38" spans="1:21" ht="16" x14ac:dyDescent="0.2">
      <c r="A38">
        <v>0</v>
      </c>
      <c r="B38" s="10" t="s">
        <v>34</v>
      </c>
      <c r="C38">
        <v>7376</v>
      </c>
      <c r="H38" t="e">
        <f t="shared" si="10"/>
        <v>#DIV/0!</v>
      </c>
    </row>
    <row r="39" spans="1:21" ht="16" x14ac:dyDescent="0.2">
      <c r="A39">
        <v>0</v>
      </c>
      <c r="B39" s="10" t="s">
        <v>50</v>
      </c>
      <c r="C39">
        <v>3808</v>
      </c>
      <c r="F39">
        <v>202</v>
      </c>
      <c r="G39">
        <v>188515</v>
      </c>
      <c r="H39">
        <f t="shared" si="10"/>
        <v>18.85148514851485</v>
      </c>
    </row>
    <row r="40" spans="1:21" ht="32" x14ac:dyDescent="0.2">
      <c r="A40">
        <v>0</v>
      </c>
      <c r="B40" s="10" t="s">
        <v>9</v>
      </c>
      <c r="C40">
        <v>2614</v>
      </c>
      <c r="F40">
        <v>1003</v>
      </c>
      <c r="G40">
        <v>26062</v>
      </c>
      <c r="H40">
        <f t="shared" si="10"/>
        <v>2.6061814556331009</v>
      </c>
    </row>
    <row r="41" spans="1:21" ht="16" x14ac:dyDescent="0.2">
      <c r="A41">
        <v>0</v>
      </c>
      <c r="B41" s="10" t="s">
        <v>60</v>
      </c>
      <c r="C41">
        <v>2451</v>
      </c>
      <c r="F41">
        <v>1724</v>
      </c>
      <c r="G41">
        <v>14220</v>
      </c>
      <c r="H41">
        <f t="shared" si="10"/>
        <v>1.4216937354988399</v>
      </c>
    </row>
    <row r="42" spans="1:21" ht="16" x14ac:dyDescent="0.2">
      <c r="A42">
        <v>0</v>
      </c>
      <c r="B42" s="10" t="s">
        <v>33</v>
      </c>
      <c r="C42">
        <v>1120</v>
      </c>
      <c r="F42">
        <v>222</v>
      </c>
      <c r="G42">
        <v>50450</v>
      </c>
      <c r="H42">
        <f t="shared" si="10"/>
        <v>5.045045045045045</v>
      </c>
    </row>
    <row r="43" spans="1:21" ht="16" x14ac:dyDescent="0.2">
      <c r="A43">
        <v>0</v>
      </c>
      <c r="B43" s="10" t="s">
        <v>5</v>
      </c>
      <c r="C43">
        <v>712</v>
      </c>
      <c r="F43">
        <v>393</v>
      </c>
      <c r="G43">
        <v>18117</v>
      </c>
      <c r="H43">
        <f t="shared" si="10"/>
        <v>1.8117048346055979</v>
      </c>
    </row>
    <row r="44" spans="1:21" ht="16" x14ac:dyDescent="0.2">
      <c r="A44">
        <v>0</v>
      </c>
      <c r="B44" s="10" t="s">
        <v>48</v>
      </c>
      <c r="C44">
        <v>694</v>
      </c>
      <c r="F44">
        <v>11</v>
      </c>
      <c r="G44">
        <v>630909</v>
      </c>
      <c r="H44">
        <f t="shared" si="10"/>
        <v>63.090909090909093</v>
      </c>
    </row>
    <row r="45" spans="1:21" ht="16" x14ac:dyDescent="0.2">
      <c r="A45">
        <v>0</v>
      </c>
      <c r="B45" s="10" t="s">
        <v>21</v>
      </c>
      <c r="C45">
        <v>530</v>
      </c>
      <c r="F45">
        <v>48</v>
      </c>
      <c r="G45">
        <v>110417</v>
      </c>
      <c r="H45">
        <f t="shared" si="10"/>
        <v>11.041666666666666</v>
      </c>
    </row>
    <row r="46" spans="1:21" ht="16" x14ac:dyDescent="0.2">
      <c r="A46">
        <v>0</v>
      </c>
      <c r="B46" s="10" t="s">
        <v>26</v>
      </c>
      <c r="C46">
        <v>474</v>
      </c>
      <c r="F46">
        <v>19</v>
      </c>
      <c r="G46">
        <v>249474</v>
      </c>
      <c r="H46">
        <f t="shared" si="10"/>
        <v>24.94736842105263</v>
      </c>
    </row>
    <row r="47" spans="1:21" ht="16" x14ac:dyDescent="0.2">
      <c r="A47">
        <v>0</v>
      </c>
      <c r="B47" s="10" t="s">
        <v>30</v>
      </c>
      <c r="C47">
        <v>469</v>
      </c>
      <c r="F47">
        <v>163</v>
      </c>
      <c r="G47">
        <v>28773</v>
      </c>
      <c r="H47">
        <f t="shared" si="10"/>
        <v>2.8773006134969323</v>
      </c>
    </row>
    <row r="48" spans="1:21" ht="16" x14ac:dyDescent="0.2">
      <c r="A48">
        <v>0</v>
      </c>
      <c r="B48" s="10" t="s">
        <v>23</v>
      </c>
      <c r="C48">
        <v>457</v>
      </c>
      <c r="F48">
        <v>203</v>
      </c>
      <c r="G48">
        <v>22512</v>
      </c>
      <c r="H48">
        <f t="shared" si="10"/>
        <v>2.2512315270935961</v>
      </c>
    </row>
    <row r="49" spans="1:22" ht="16" x14ac:dyDescent="0.2">
      <c r="A49">
        <v>0</v>
      </c>
      <c r="B49" s="10" t="s">
        <v>8</v>
      </c>
      <c r="C49">
        <v>366</v>
      </c>
      <c r="F49">
        <v>93</v>
      </c>
      <c r="G49">
        <v>39355</v>
      </c>
      <c r="H49">
        <f t="shared" si="10"/>
        <v>3.935483870967742</v>
      </c>
    </row>
    <row r="50" spans="1:22" ht="16" x14ac:dyDescent="0.2">
      <c r="A50">
        <v>0</v>
      </c>
      <c r="B50" s="10" t="s">
        <v>29</v>
      </c>
      <c r="C50">
        <v>340</v>
      </c>
      <c r="F50">
        <v>174</v>
      </c>
      <c r="G50">
        <v>19540</v>
      </c>
      <c r="H50">
        <f t="shared" si="10"/>
        <v>1.9540229885057472</v>
      </c>
    </row>
    <row r="51" spans="1:22" ht="16" x14ac:dyDescent="0.2">
      <c r="A51">
        <v>0</v>
      </c>
      <c r="B51" s="10" t="s">
        <v>43</v>
      </c>
      <c r="C51">
        <v>204</v>
      </c>
      <c r="F51">
        <v>11</v>
      </c>
      <c r="G51">
        <v>185455</v>
      </c>
      <c r="H51">
        <f t="shared" si="10"/>
        <v>18.545454545454547</v>
      </c>
    </row>
    <row r="52" spans="1:22" ht="16" x14ac:dyDescent="0.2">
      <c r="A52">
        <v>0</v>
      </c>
      <c r="B52" s="10" t="s">
        <v>17</v>
      </c>
      <c r="C52">
        <v>177</v>
      </c>
      <c r="F52">
        <v>200</v>
      </c>
      <c r="G52">
        <v>8850</v>
      </c>
      <c r="H52">
        <f t="shared" si="10"/>
        <v>0.88500000000000001</v>
      </c>
      <c r="V52" t="s">
        <v>68</v>
      </c>
    </row>
    <row r="53" spans="1:22" ht="16" x14ac:dyDescent="0.2">
      <c r="A53">
        <v>0</v>
      </c>
      <c r="B53" s="10" t="s">
        <v>41</v>
      </c>
      <c r="C53">
        <v>154</v>
      </c>
      <c r="F53">
        <v>131</v>
      </c>
      <c r="G53">
        <v>11756</v>
      </c>
      <c r="H53">
        <f t="shared" si="10"/>
        <v>1.1755725190839694</v>
      </c>
    </row>
    <row r="54" spans="1:22" ht="32" x14ac:dyDescent="0.2">
      <c r="A54">
        <v>0</v>
      </c>
      <c r="B54" s="10" t="s">
        <v>39</v>
      </c>
      <c r="C54">
        <v>130.54</v>
      </c>
      <c r="F54">
        <v>25</v>
      </c>
      <c r="G54">
        <v>51345</v>
      </c>
      <c r="H54">
        <f t="shared" si="10"/>
        <v>5.2215999999999996</v>
      </c>
    </row>
    <row r="55" spans="1:22" ht="16" x14ac:dyDescent="0.2">
      <c r="A55">
        <v>0</v>
      </c>
      <c r="B55" s="10" t="s">
        <v>15</v>
      </c>
      <c r="C55">
        <v>87</v>
      </c>
      <c r="F55">
        <v>41</v>
      </c>
      <c r="G55">
        <v>21220</v>
      </c>
      <c r="H55">
        <f t="shared" si="10"/>
        <v>2.1219512195121952</v>
      </c>
    </row>
    <row r="56" spans="1:22" ht="16" x14ac:dyDescent="0.2">
      <c r="A56">
        <v>0</v>
      </c>
      <c r="B56" s="10" t="s">
        <v>20</v>
      </c>
      <c r="C56">
        <v>64</v>
      </c>
      <c r="F56">
        <v>6</v>
      </c>
      <c r="G56">
        <v>106667</v>
      </c>
      <c r="H56">
        <f t="shared" si="10"/>
        <v>10.666666666666666</v>
      </c>
    </row>
    <row r="57" spans="1:22" ht="16" x14ac:dyDescent="0.2">
      <c r="A57">
        <v>0</v>
      </c>
      <c r="B57" s="10" t="s">
        <v>24</v>
      </c>
      <c r="C57">
        <v>51</v>
      </c>
      <c r="F57">
        <v>49</v>
      </c>
      <c r="G57">
        <v>10408</v>
      </c>
      <c r="H57">
        <f t="shared" si="10"/>
        <v>1.0408163265306123</v>
      </c>
    </row>
    <row r="58" spans="1:22" ht="32" x14ac:dyDescent="0.2">
      <c r="A58">
        <v>0</v>
      </c>
      <c r="B58" s="10" t="s">
        <v>10</v>
      </c>
      <c r="C58">
        <v>46</v>
      </c>
      <c r="F58">
        <v>27</v>
      </c>
      <c r="G58">
        <v>17037</v>
      </c>
      <c r="H58">
        <f t="shared" si="10"/>
        <v>1.7037037037037037</v>
      </c>
    </row>
    <row r="59" spans="1:22" ht="16" x14ac:dyDescent="0.2">
      <c r="A59">
        <v>0</v>
      </c>
      <c r="B59" s="10" t="s">
        <v>25</v>
      </c>
      <c r="C59">
        <v>29</v>
      </c>
      <c r="F59">
        <v>20</v>
      </c>
      <c r="G59">
        <v>14500</v>
      </c>
      <c r="H59">
        <f t="shared" si="10"/>
        <v>1.45</v>
      </c>
    </row>
    <row r="60" spans="1:22" ht="16" x14ac:dyDescent="0.2">
      <c r="A60">
        <v>0</v>
      </c>
      <c r="B60" s="10" t="s">
        <v>40</v>
      </c>
      <c r="C60">
        <v>24.38</v>
      </c>
      <c r="F60">
        <v>1</v>
      </c>
      <c r="G60">
        <v>248336</v>
      </c>
      <c r="H60">
        <f t="shared" si="10"/>
        <v>24.38</v>
      </c>
    </row>
    <row r="61" spans="1:22" ht="16" x14ac:dyDescent="0.2">
      <c r="A61">
        <v>0</v>
      </c>
      <c r="B61" s="10" t="s">
        <v>4</v>
      </c>
      <c r="C61">
        <v>1</v>
      </c>
      <c r="F61">
        <v>6</v>
      </c>
      <c r="G61">
        <v>1667</v>
      </c>
      <c r="H61">
        <f t="shared" si="10"/>
        <v>0.16666666666666666</v>
      </c>
    </row>
    <row r="62" spans="1:22" ht="32" x14ac:dyDescent="0.2">
      <c r="A62">
        <v>0</v>
      </c>
      <c r="B62" s="10" t="s">
        <v>12</v>
      </c>
      <c r="C62">
        <v>1</v>
      </c>
      <c r="F62">
        <v>2</v>
      </c>
      <c r="G62">
        <v>5000</v>
      </c>
      <c r="H62">
        <f t="shared" si="10"/>
        <v>0.5</v>
      </c>
    </row>
    <row r="63" spans="1:22" ht="16" x14ac:dyDescent="0.2">
      <c r="A63">
        <v>0</v>
      </c>
      <c r="B63" s="10" t="s">
        <v>7</v>
      </c>
      <c r="C63">
        <v>0</v>
      </c>
      <c r="F63">
        <v>0</v>
      </c>
      <c r="H63" t="e">
        <f t="shared" si="10"/>
        <v>#DIV/0!</v>
      </c>
    </row>
    <row r="64" spans="1:22" ht="16" x14ac:dyDescent="0.2">
      <c r="B64" s="10" t="s">
        <v>86</v>
      </c>
      <c r="C64" t="e">
        <f>C65+C68</f>
        <v>#VALUE!</v>
      </c>
      <c r="D64">
        <v>16</v>
      </c>
      <c r="E64" s="12" t="e">
        <f>100*(D64*1000-C64)/(D64*1000)</f>
        <v>#VALUE!</v>
      </c>
      <c r="F64">
        <f>F65+F68</f>
        <v>60253</v>
      </c>
      <c r="G64">
        <f>G65+G68</f>
        <v>0</v>
      </c>
      <c r="H64" t="e">
        <f t="shared" si="10"/>
        <v>#VALUE!</v>
      </c>
      <c r="I64">
        <f t="shared" ref="I64:N64" si="11">I65+I68</f>
        <v>0</v>
      </c>
      <c r="J64">
        <f t="shared" si="11"/>
        <v>0</v>
      </c>
      <c r="K64">
        <f t="shared" si="11"/>
        <v>0</v>
      </c>
      <c r="L64">
        <f t="shared" si="11"/>
        <v>0</v>
      </c>
      <c r="M64">
        <f t="shared" si="11"/>
        <v>0</v>
      </c>
      <c r="N64">
        <f t="shared" si="11"/>
        <v>0</v>
      </c>
      <c r="O64" s="12">
        <f>100*(F64-J64)/F64</f>
        <v>100</v>
      </c>
      <c r="P64">
        <f>P65+P68</f>
        <v>0</v>
      </c>
      <c r="Q64">
        <f>Q65+Q68</f>
        <v>0</v>
      </c>
      <c r="R64">
        <f>R65+R68</f>
        <v>0</v>
      </c>
      <c r="S64">
        <f>S65+S68</f>
        <v>0</v>
      </c>
      <c r="T64">
        <f>T65+T68</f>
        <v>0</v>
      </c>
    </row>
    <row r="66" spans="3:6" x14ac:dyDescent="0.2">
      <c r="C66" t="s">
        <v>71</v>
      </c>
      <c r="F66">
        <f>SUM(F2:F64)</f>
        <v>308078</v>
      </c>
    </row>
    <row r="67" spans="3:6" x14ac:dyDescent="0.2">
      <c r="C67" t="s">
        <v>72</v>
      </c>
      <c r="F67">
        <v>143506</v>
      </c>
    </row>
    <row r="68" spans="3:6" x14ac:dyDescent="0.2">
      <c r="C68" t="s">
        <v>73</v>
      </c>
      <c r="F68">
        <v>60253</v>
      </c>
    </row>
    <row r="69" spans="3:6" x14ac:dyDescent="0.2">
      <c r="C69" t="s">
        <v>74</v>
      </c>
      <c r="F69">
        <v>30133</v>
      </c>
    </row>
    <row r="70" spans="3:6" x14ac:dyDescent="0.2">
      <c r="C70" t="s">
        <v>75</v>
      </c>
      <c r="F70">
        <v>12127</v>
      </c>
    </row>
    <row r="75" spans="3:6" x14ac:dyDescent="0.2">
      <c r="F75">
        <f>SUM(F66:F70)</f>
        <v>554097</v>
      </c>
    </row>
  </sheetData>
  <sortState xmlns:xlrd2="http://schemas.microsoft.com/office/spreadsheetml/2017/richdata2" ref="A2:T64">
    <sortCondition descending="1" ref="A2:A6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0E19-209A-5D4F-87E7-CB7DD7DEDF07}">
  <dimension ref="A1:C21"/>
  <sheetViews>
    <sheetView tabSelected="1" zoomScale="125" workbookViewId="0">
      <selection activeCell="A11" sqref="A11"/>
    </sheetView>
  </sheetViews>
  <sheetFormatPr baseColWidth="10" defaultRowHeight="15" x14ac:dyDescent="0.2"/>
  <cols>
    <col min="1" max="1" width="22" style="15" customWidth="1"/>
    <col min="2" max="2" width="18.1640625" customWidth="1"/>
    <col min="3" max="3" width="17.1640625" customWidth="1"/>
  </cols>
  <sheetData>
    <row r="1" spans="1:3" ht="32" x14ac:dyDescent="0.2">
      <c r="A1" s="9" t="s">
        <v>0</v>
      </c>
      <c r="B1" s="14" t="s">
        <v>96</v>
      </c>
      <c r="C1" s="9" t="s">
        <v>95</v>
      </c>
    </row>
    <row r="2" spans="1:3" ht="16" x14ac:dyDescent="0.2">
      <c r="A2" s="15" t="s">
        <v>55</v>
      </c>
      <c r="B2" s="10" t="s">
        <v>55</v>
      </c>
      <c r="C2">
        <v>5129.1902392615948</v>
      </c>
    </row>
    <row r="3" spans="1:3" ht="16" x14ac:dyDescent="0.2">
      <c r="A3" s="15" t="s">
        <v>99</v>
      </c>
      <c r="B3" s="10" t="s">
        <v>61</v>
      </c>
      <c r="C3">
        <v>30597.417015340656</v>
      </c>
    </row>
    <row r="4" spans="1:3" ht="16" x14ac:dyDescent="0.2">
      <c r="A4" s="15" t="s">
        <v>100</v>
      </c>
      <c r="B4" s="10" t="s">
        <v>46</v>
      </c>
      <c r="C4">
        <v>25547.377251008176</v>
      </c>
    </row>
    <row r="5" spans="1:3" ht="16" x14ac:dyDescent="0.2">
      <c r="A5" s="15" t="s">
        <v>97</v>
      </c>
      <c r="B5" s="10" t="s">
        <v>2</v>
      </c>
      <c r="C5">
        <v>20959.232182011106</v>
      </c>
    </row>
    <row r="6" spans="1:3" ht="16" x14ac:dyDescent="0.2">
      <c r="A6" s="15" t="s">
        <v>98</v>
      </c>
      <c r="B6" s="10" t="s">
        <v>6</v>
      </c>
      <c r="C6">
        <v>4964.9883661750109</v>
      </c>
    </row>
    <row r="7" spans="1:3" ht="32" x14ac:dyDescent="0.2">
      <c r="A7" s="15" t="s">
        <v>101</v>
      </c>
      <c r="B7" s="10" t="s">
        <v>22</v>
      </c>
      <c r="C7">
        <v>8668.0940112418557</v>
      </c>
    </row>
    <row r="8" spans="1:3" ht="16" x14ac:dyDescent="0.2">
      <c r="A8" s="15" t="s">
        <v>102</v>
      </c>
      <c r="B8" s="10" t="s">
        <v>31</v>
      </c>
      <c r="C8">
        <v>12936.135252273696</v>
      </c>
    </row>
    <row r="9" spans="1:3" ht="16" x14ac:dyDescent="0.2">
      <c r="A9" s="15" t="s">
        <v>103</v>
      </c>
      <c r="B9" s="10" t="s">
        <v>49</v>
      </c>
      <c r="C9">
        <v>913.82346055711082</v>
      </c>
    </row>
    <row r="10" spans="1:3" ht="16" x14ac:dyDescent="0.2">
      <c r="A10" s="15" t="s">
        <v>108</v>
      </c>
      <c r="B10" s="10" t="s">
        <v>57</v>
      </c>
      <c r="C10">
        <v>6075.9149548842715</v>
      </c>
    </row>
    <row r="11" spans="1:3" ht="48" x14ac:dyDescent="0.2">
      <c r="A11" s="15" t="s">
        <v>105</v>
      </c>
      <c r="B11" s="10" t="s">
        <v>36</v>
      </c>
      <c r="C11">
        <v>2629.0281844343949</v>
      </c>
    </row>
    <row r="12" spans="1:3" ht="16" x14ac:dyDescent="0.2">
      <c r="A12" s="15" t="s">
        <v>106</v>
      </c>
      <c r="B12" s="10" t="s">
        <v>32</v>
      </c>
      <c r="C12">
        <v>934</v>
      </c>
    </row>
    <row r="13" spans="1:3" ht="17" customHeight="1" x14ac:dyDescent="0.2">
      <c r="A13" s="15" t="s">
        <v>56</v>
      </c>
      <c r="B13" s="10" t="s">
        <v>56</v>
      </c>
      <c r="C13">
        <v>521.66292340329119</v>
      </c>
    </row>
    <row r="14" spans="1:3" ht="17" customHeight="1" x14ac:dyDescent="0.2">
      <c r="A14" s="15" t="s">
        <v>104</v>
      </c>
      <c r="B14" s="10" t="s">
        <v>51</v>
      </c>
      <c r="C14">
        <v>1682.7193313597656</v>
      </c>
    </row>
    <row r="15" spans="1:3" ht="16" x14ac:dyDescent="0.2">
      <c r="A15" s="15" t="s">
        <v>35</v>
      </c>
      <c r="B15" s="10" t="s">
        <v>35</v>
      </c>
      <c r="C15">
        <v>1782.1320134121024</v>
      </c>
    </row>
    <row r="16" spans="1:3" ht="16" x14ac:dyDescent="0.2">
      <c r="A16" s="15" t="s">
        <v>107</v>
      </c>
      <c r="B16" s="10" t="s">
        <v>52</v>
      </c>
      <c r="C16">
        <v>636.461895456766</v>
      </c>
    </row>
    <row r="17" spans="1:3" ht="16" x14ac:dyDescent="0.2">
      <c r="A17" s="15" t="s">
        <v>110</v>
      </c>
      <c r="B17" s="16" t="s">
        <v>109</v>
      </c>
      <c r="C17">
        <v>1594.974597706761</v>
      </c>
    </row>
    <row r="18" spans="1:3" x14ac:dyDescent="0.2">
      <c r="B18" s="16"/>
    </row>
    <row r="19" spans="1:3" x14ac:dyDescent="0.2">
      <c r="B19" s="10"/>
    </row>
    <row r="21" spans="1:3" x14ac:dyDescent="0.2">
      <c r="B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feuille_1</vt:lpstr>
      <vt:lpstr>feuille_2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Agathe Crosnier</cp:lastModifiedBy>
  <dcterms:created xsi:type="dcterms:W3CDTF">2023-04-03T13:49:04Z</dcterms:created>
  <dcterms:modified xsi:type="dcterms:W3CDTF">2023-05-10T08:00:39Z</dcterms:modified>
</cp:coreProperties>
</file>