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athecrosnier/Desktop/"/>
    </mc:Choice>
  </mc:AlternateContent>
  <xr:revisionPtr revIDLastSave="0" documentId="13_ncr:1_{BA9F6EE7-2E0D-AE45-9145-DAAC148C5118}" xr6:coauthVersionLast="47" xr6:coauthVersionMax="47" xr10:uidLastSave="{00000000-0000-0000-0000-000000000000}"/>
  <bookViews>
    <workbookView xWindow="0" yWindow="0" windowWidth="28800" windowHeight="18000" xr2:uid="{AABE49EA-87A0-1B4A-88E7-ED08DBB88B3C}"/>
  </bookViews>
  <sheets>
    <sheet name="Land_use" sheetId="2" r:id="rId1"/>
    <sheet name="Crop_primary" sheetId="1" r:id="rId2"/>
    <sheet name="Livestock_feed" sheetId="3" r:id="rId3"/>
    <sheet name="Livestock_fertilizer" sheetId="4" r:id="rId4"/>
    <sheet name="Crop_fertiliz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B17" i="4"/>
  <c r="N12" i="4"/>
  <c r="M12" i="4"/>
  <c r="I33" i="4"/>
  <c r="I11" i="4"/>
  <c r="I12" i="4"/>
  <c r="I17" i="4"/>
  <c r="I20" i="4"/>
  <c r="I22" i="4"/>
  <c r="I23" i="4"/>
  <c r="I24" i="4"/>
  <c r="I25" i="4"/>
  <c r="I26" i="4"/>
  <c r="I27" i="4"/>
  <c r="I28" i="4"/>
  <c r="I30" i="4"/>
  <c r="I31" i="4"/>
  <c r="I10" i="4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2" i="1"/>
  <c r="F23" i="1"/>
  <c r="F24" i="1"/>
  <c r="F25" i="1"/>
  <c r="F26" i="1"/>
  <c r="F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J2" i="1"/>
  <c r="I2" i="1"/>
  <c r="C27" i="1"/>
  <c r="D27" i="1"/>
  <c r="B27" i="1"/>
  <c r="C28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2" i="4"/>
  <c r="D17" i="4" l="1"/>
  <c r="J27" i="1"/>
  <c r="I27" i="1"/>
  <c r="C2" i="2"/>
  <c r="C10" i="2" s="1"/>
  <c r="C8" i="2"/>
  <c r="C7" i="2"/>
  <c r="C6" i="2"/>
  <c r="C5" i="2"/>
  <c r="C4" i="2"/>
  <c r="C17" i="2"/>
  <c r="C20" i="2"/>
</calcChain>
</file>

<file path=xl/sharedStrings.xml><?xml version="1.0" encoding="utf-8"?>
<sst xmlns="http://schemas.openxmlformats.org/spreadsheetml/2006/main" count="201" uniqueCount="141">
  <si>
    <t>Agriculture</t>
  </si>
  <si>
    <t>Item</t>
  </si>
  <si>
    <t>Area (1000 ha)</t>
  </si>
  <si>
    <t>Land area</t>
  </si>
  <si>
    <t>Agricultural land</t>
  </si>
  <si>
    <t>Cropland</t>
  </si>
  <si>
    <t>Arable land</t>
  </si>
  <si>
    <t>Land under temporary crops</t>
  </si>
  <si>
    <t>Land under temp. meadows and pastures</t>
  </si>
  <si>
    <t>Land with temporary fallow</t>
  </si>
  <si>
    <t>Land under permanent crops</t>
  </si>
  <si>
    <t>Land under perm. meadows and pastures</t>
  </si>
  <si>
    <t>Perm. meadows &amp; pastures - Cultivated</t>
  </si>
  <si>
    <t>Perm. meadows &amp; pastures - Nat. growing</t>
  </si>
  <si>
    <t>Land under protective cover</t>
  </si>
  <si>
    <t>Forest land</t>
  </si>
  <si>
    <t>Other land</t>
  </si>
  <si>
    <t>Inland waters</t>
  </si>
  <si>
    <t>Coastal waters</t>
  </si>
  <si>
    <t>Land area equipped for irrigation</t>
  </si>
  <si>
    <t>Agriculture area under organic agric.</t>
  </si>
  <si>
    <t>Cropland area under organic agric.</t>
  </si>
  <si>
    <t>Perm. meadows &amp; pastures area under organic agric.</t>
  </si>
  <si>
    <t>Farm buildings &amp; farmyards</t>
  </si>
  <si>
    <t>Land under crops (permanent and temporary)</t>
  </si>
  <si>
    <t>Land under meadows and pastures (permanent and temporary)</t>
  </si>
  <si>
    <t xml:space="preserve">Land area </t>
  </si>
  <si>
    <t>Verification</t>
  </si>
  <si>
    <t>Crop Primary Production (tons)</t>
  </si>
  <si>
    <t>Crop Area (ha)</t>
  </si>
  <si>
    <t>Crop yield (hg/ha)</t>
  </si>
  <si>
    <t>Apples and products</t>
  </si>
  <si>
    <t>Barley and products</t>
  </si>
  <si>
    <t>Millet and products</t>
  </si>
  <si>
    <t>Grapes and products (excl wine)</t>
  </si>
  <si>
    <t>Maize and products</t>
  </si>
  <si>
    <t>Oats</t>
  </si>
  <si>
    <t>Onions</t>
  </si>
  <si>
    <t>Peas</t>
  </si>
  <si>
    <t>Potatoes and products</t>
  </si>
  <si>
    <t>Rye and products</t>
  </si>
  <si>
    <t>Sugar beet</t>
  </si>
  <si>
    <t>Tomatoes and products</t>
  </si>
  <si>
    <t>Wheat and products</t>
  </si>
  <si>
    <t>Soyabeans</t>
  </si>
  <si>
    <t>Sunflower seed</t>
  </si>
  <si>
    <t>Rape and Mustardseed</t>
  </si>
  <si>
    <t>Fruits, other</t>
  </si>
  <si>
    <t>Nuts and products</t>
  </si>
  <si>
    <t>Cereals, Other</t>
  </si>
  <si>
    <t>Beans</t>
  </si>
  <si>
    <t>Vegetables, other</t>
  </si>
  <si>
    <t>Oilcrops, Other</t>
  </si>
  <si>
    <t>Pulses, Other and products</t>
  </si>
  <si>
    <t>Total</t>
  </si>
  <si>
    <t>Difference with land_use</t>
  </si>
  <si>
    <t>Fourrage produit par la suisse en 2018 [t] (matière sèche commercialisable comme fourrage)</t>
  </si>
  <si>
    <t>bilan_fourrager</t>
  </si>
  <si>
    <t>Fourrage importé par la suisse en 2018 [t] (matière sèche commercialisable comme fourrage)</t>
  </si>
  <si>
    <t>Total stock (head)</t>
  </si>
  <si>
    <t>Stock from organic farming (head)</t>
  </si>
  <si>
    <t>Proportion of organically farmed animals (%)</t>
  </si>
  <si>
    <t>Dairy cows</t>
  </si>
  <si>
    <t>Non dairy cows</t>
  </si>
  <si>
    <t>Young cattle (-1 year)</t>
  </si>
  <si>
    <t>Other cattle</t>
  </si>
  <si>
    <t>Sheep</t>
  </si>
  <si>
    <t>Goats</t>
  </si>
  <si>
    <t>Swine / pigs</t>
  </si>
  <si>
    <t>Chickens</t>
  </si>
  <si>
    <t>Turkeys</t>
  </si>
  <si>
    <t>Ducks</t>
  </si>
  <si>
    <t>Geese</t>
  </si>
  <si>
    <t>Rabbits and hares</t>
  </si>
  <si>
    <t>Bees</t>
  </si>
  <si>
    <t>Horses</t>
  </si>
  <si>
    <t>Others</t>
  </si>
  <si>
    <t>Nitrogen excretion rate (kg N/head/yr)</t>
  </si>
  <si>
    <t>source unfcc CH 2018</t>
  </si>
  <si>
    <t>Nitrogen excretion mass [t N /yr]</t>
  </si>
  <si>
    <t>source fao</t>
  </si>
  <si>
    <t>difference because harvested area</t>
  </si>
  <si>
    <t>Unmanufactured tobacco</t>
  </si>
  <si>
    <t>Fertilization norm sup [kg N/ha]</t>
  </si>
  <si>
    <t>Fertilization norm inf [kg N/ha]</t>
  </si>
  <si>
    <t>N inf [kt]</t>
  </si>
  <si>
    <t>N sup [kt]</t>
  </si>
  <si>
    <t>Crop yield (kg/m2)</t>
  </si>
  <si>
    <t>Crop yield (dt/ha)</t>
  </si>
  <si>
    <t xml:space="preserve">Excess N </t>
  </si>
  <si>
    <t>AND SINK CATEGORIES</t>
  </si>
  <si>
    <t>Population size</t>
  </si>
  <si>
    <t xml:space="preserve">Nitrogen excretion rate                       </t>
  </si>
  <si>
    <t>(1000s)</t>
  </si>
  <si>
    <t>(kg N/
head/yr)</t>
  </si>
  <si>
    <t>1.  Cattle</t>
  </si>
  <si>
    <t/>
  </si>
  <si>
    <t>Option A:</t>
  </si>
  <si>
    <r>
      <t>Dairy cattle</t>
    </r>
    <r>
      <rPr>
        <vertAlign val="superscript"/>
        <sz val="9"/>
        <rFont val="Times New Roman"/>
        <family val="1"/>
      </rPr>
      <t>(4)</t>
    </r>
  </si>
  <si>
    <t>Non-dairy cattle</t>
  </si>
  <si>
    <t>Option B:</t>
  </si>
  <si>
    <t>Mature dairy cattle</t>
  </si>
  <si>
    <t>Other mature cattle</t>
  </si>
  <si>
    <t>Growing cattle</t>
  </si>
  <si>
    <r>
      <t>Option C (country-specific)</t>
    </r>
    <r>
      <rPr>
        <b/>
        <i/>
        <vertAlign val="superscript"/>
        <sz val="9"/>
        <rFont val="Times New Roman"/>
        <family val="1"/>
      </rPr>
      <t>(5)</t>
    </r>
    <r>
      <rPr>
        <b/>
        <i/>
        <sz val="9"/>
        <rFont val="Times New Roman"/>
        <family val="1"/>
      </rPr>
      <t>:</t>
    </r>
  </si>
  <si>
    <r>
      <t xml:space="preserve">Other </t>
    </r>
    <r>
      <rPr>
        <i/>
        <sz val="9"/>
        <rFont val="Times New Roman"/>
        <family val="1"/>
      </rPr>
      <t>(please specify)</t>
    </r>
  </si>
  <si>
    <t>2.  Sheep</t>
  </si>
  <si>
    <t>3.  Swine</t>
  </si>
  <si>
    <t>Swine</t>
  </si>
  <si>
    <r>
      <t>4.    Other livestock</t>
    </r>
    <r>
      <rPr>
        <vertAlign val="superscript"/>
        <sz val="9"/>
        <rFont val="Times New Roman"/>
        <family val="1"/>
      </rPr>
      <t>(6)</t>
    </r>
  </si>
  <si>
    <t>Buffalo</t>
  </si>
  <si>
    <t>Camels</t>
  </si>
  <si>
    <t>Deer</t>
  </si>
  <si>
    <t>Mules and Asses</t>
  </si>
  <si>
    <t>Poultry</t>
  </si>
  <si>
    <t>Other (please specify)</t>
  </si>
  <si>
    <t>Rabbit</t>
  </si>
  <si>
    <t>Other</t>
  </si>
  <si>
    <t>computed</t>
  </si>
  <si>
    <r>
      <t>a. Direct N</t>
    </r>
    <r>
      <rPr>
        <b/>
        <vertAlign val="subscript"/>
        <sz val="9"/>
        <rFont val="Times New Roman"/>
        <family val="1"/>
      </rPr>
      <t>2</t>
    </r>
    <r>
      <rPr>
        <b/>
        <sz val="9"/>
        <rFont val="Times New Roman"/>
        <family val="1"/>
      </rPr>
      <t xml:space="preserve">O emissions from managed soils </t>
    </r>
  </si>
  <si>
    <r>
      <t>1.   Inorganic N fertilizers</t>
    </r>
    <r>
      <rPr>
        <vertAlign val="superscript"/>
        <sz val="9"/>
        <rFont val="Times New Roman"/>
        <family val="1"/>
      </rPr>
      <t>(3)</t>
    </r>
  </si>
  <si>
    <t>N input from application of inorganic fertilizers to cropland and grassland</t>
  </si>
  <si>
    <r>
      <t>2.   Organic N fertilizers</t>
    </r>
    <r>
      <rPr>
        <vertAlign val="superscript"/>
        <sz val="9"/>
        <rFont val="Times New Roman"/>
        <family val="1"/>
      </rPr>
      <t>(3)</t>
    </r>
  </si>
  <si>
    <t>N input from organic N fertilizers to cropland and grassland</t>
  </si>
  <si>
    <t xml:space="preserve">      a. Animal manure applied to soils</t>
  </si>
  <si>
    <t>N input from manure applied to soils</t>
  </si>
  <si>
    <t xml:space="preserve">      b. Sewage sludge applied to soils</t>
  </si>
  <si>
    <t>N input from sewage sludge applied to soils</t>
  </si>
  <si>
    <t xml:space="preserve">      c. Other organic fertilizers applied to soils</t>
  </si>
  <si>
    <t>N input from application of other organic fertilizers</t>
  </si>
  <si>
    <t>3.   Urine and dung deposited by grazing animals</t>
  </si>
  <si>
    <t>N excretion on pasture, range and paddock</t>
  </si>
  <si>
    <t>4.   Crop residues</t>
  </si>
  <si>
    <t>N in crop residues returned to soils</t>
  </si>
  <si>
    <r>
      <t xml:space="preserve">5.  Mineralization/immobilization associated with loss/gain of soil organic matter </t>
    </r>
    <r>
      <rPr>
        <vertAlign val="superscript"/>
        <sz val="9"/>
        <rFont val="Times New Roman"/>
        <family val="1"/>
      </rPr>
      <t>(4)(5)</t>
    </r>
  </si>
  <si>
    <t>N in mineral soils that is mineralized in association with loss of soil C</t>
  </si>
  <si>
    <r>
      <t>6.   Cultivation of organic soils (i.e. histosols)</t>
    </r>
    <r>
      <rPr>
        <vertAlign val="superscript"/>
        <sz val="9"/>
        <rFont val="Times New Roman"/>
        <family val="1"/>
      </rPr>
      <t>(2)</t>
    </r>
  </si>
  <si>
    <t>Area of cultivated organic soils</t>
  </si>
  <si>
    <t>7.   Other</t>
  </si>
  <si>
    <t>[kt]</t>
  </si>
  <si>
    <t>Proportion de others (% head)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</si>
</sst>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b/>
      <i/>
      <sz val="9"/>
      <name val="Times New Roman"/>
      <family val="1"/>
    </font>
    <font>
      <vertAlign val="superscript"/>
      <sz val="9"/>
      <name val="Times New Roman"/>
      <family val="1"/>
    </font>
    <font>
      <b/>
      <i/>
      <vertAlign val="superscript"/>
      <sz val="9"/>
      <name val="Times New Roman"/>
      <family val="1"/>
    </font>
    <font>
      <i/>
      <sz val="9"/>
      <name val="Times New Roman"/>
      <family val="1"/>
    </font>
    <font>
      <b/>
      <vertAlign val="subscript"/>
      <sz val="9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FF"/>
      </patternFill>
    </fill>
    <fill>
      <patternFill patternType="solid">
        <fgColor rgb="FFFFCC99"/>
      </patternFill>
    </fill>
    <fill>
      <patternFill patternType="solid">
        <fgColor indexed="47"/>
        <bgColor indexed="64"/>
      </patternFill>
    </fill>
    <fill>
      <patternFill patternType="solid">
        <fgColor rgb="FF969696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7" fillId="0" borderId="0"/>
    <xf numFmtId="0" fontId="9" fillId="0" borderId="0" applyNumberFormat="0" applyFont="0" applyFill="0" applyBorder="0" applyProtection="0">
      <alignment horizontal="left" vertical="center" indent="2"/>
    </xf>
    <xf numFmtId="0" fontId="9" fillId="0" borderId="0" applyNumberFormat="0" applyFont="0" applyFill="0" applyBorder="0" applyProtection="0">
      <alignment horizontal="left" vertical="center" indent="5"/>
    </xf>
  </cellStyleXfs>
  <cellXfs count="48">
    <xf numFmtId="0" fontId="0" fillId="0" borderId="0" xfId="0"/>
    <xf numFmtId="0" fontId="3" fillId="0" borderId="0" xfId="0" applyFont="1"/>
    <xf numFmtId="0" fontId="2" fillId="0" borderId="0" xfId="0" applyFont="1"/>
    <xf numFmtId="0" fontId="2" fillId="2" borderId="0" xfId="0" applyFont="1" applyFill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2" fontId="5" fillId="3" borderId="1" xfId="0" applyNumberFormat="1" applyFont="1" applyFill="1" applyBorder="1" applyAlignment="1">
      <alignment horizontal="right"/>
    </xf>
    <xf numFmtId="0" fontId="0" fillId="0" borderId="1" xfId="0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8" fillId="5" borderId="8" xfId="1" applyFont="1" applyFill="1" applyBorder="1" applyAlignment="1">
      <alignment horizontal="center" vertical="top"/>
    </xf>
    <xf numFmtId="0" fontId="8" fillId="5" borderId="9" xfId="1" applyFont="1" applyFill="1" applyBorder="1" applyAlignment="1">
      <alignment horizontal="center" vertical="center" wrapText="1"/>
    </xf>
    <xf numFmtId="0" fontId="8" fillId="5" borderId="1" xfId="1" applyFont="1" applyFill="1" applyBorder="1" applyAlignment="1">
      <alignment horizontal="centerContinuous" vertical="center" wrapText="1"/>
    </xf>
    <xf numFmtId="0" fontId="8" fillId="5" borderId="10" xfId="1" applyFont="1" applyFill="1" applyBorder="1" applyAlignment="1">
      <alignment horizontal="left" vertical="top"/>
    </xf>
    <xf numFmtId="0" fontId="8" fillId="5" borderId="0" xfId="1" applyFont="1" applyFill="1" applyAlignment="1">
      <alignment horizontal="center" vertical="center" wrapText="1"/>
    </xf>
    <xf numFmtId="0" fontId="8" fillId="5" borderId="11" xfId="1" applyFont="1" applyFill="1" applyBorder="1" applyAlignment="1">
      <alignment horizontal="center" vertical="center" wrapText="1"/>
    </xf>
    <xf numFmtId="0" fontId="8" fillId="5" borderId="10" xfId="1" applyFont="1" applyFill="1" applyBorder="1" applyAlignment="1">
      <alignment horizontal="left" vertical="center"/>
    </xf>
    <xf numFmtId="0" fontId="8" fillId="5" borderId="0" xfId="1" applyFont="1" applyFill="1" applyAlignment="1">
      <alignment horizontal="center" vertical="center"/>
    </xf>
    <xf numFmtId="0" fontId="8" fillId="5" borderId="12" xfId="1" applyFont="1" applyFill="1" applyBorder="1" applyAlignment="1">
      <alignment horizontal="left" vertical="center"/>
    </xf>
    <xf numFmtId="0" fontId="8" fillId="5" borderId="13" xfId="1" applyFont="1" applyFill="1" applyBorder="1" applyAlignment="1">
      <alignment horizontal="center" vertical="center" wrapText="1"/>
    </xf>
    <xf numFmtId="0" fontId="7" fillId="5" borderId="14" xfId="1" applyFill="1" applyBorder="1" applyAlignment="1">
      <alignment horizontal="left" vertical="center"/>
    </xf>
    <xf numFmtId="2" fontId="7" fillId="4" borderId="1" xfId="0" applyNumberFormat="1" applyFont="1" applyFill="1" applyBorder="1" applyAlignment="1">
      <alignment horizontal="right"/>
    </xf>
    <xf numFmtId="2" fontId="7" fillId="6" borderId="1" xfId="0" applyNumberFormat="1" applyFont="1" applyFill="1" applyBorder="1" applyAlignment="1">
      <alignment horizontal="right"/>
    </xf>
    <xf numFmtId="0" fontId="10" fillId="5" borderId="9" xfId="2" applyFont="1" applyFill="1" applyBorder="1" applyAlignment="1">
      <alignment horizontal="left" vertical="center" indent="1"/>
    </xf>
    <xf numFmtId="0" fontId="7" fillId="5" borderId="9" xfId="3" applyFont="1" applyFill="1" applyBorder="1" applyAlignment="1">
      <alignment horizontal="left" vertical="center" indent="2"/>
    </xf>
    <xf numFmtId="2" fontId="7" fillId="3" borderId="1" xfId="0" applyNumberFormat="1" applyFont="1" applyFill="1" applyBorder="1" applyAlignment="1">
      <alignment horizontal="right"/>
    </xf>
    <xf numFmtId="0" fontId="7" fillId="5" borderId="9" xfId="2" applyFont="1" applyFill="1" applyBorder="1">
      <alignment horizontal="left" vertical="center" indent="2"/>
    </xf>
    <xf numFmtId="0" fontId="7" fillId="5" borderId="9" xfId="1" applyFill="1" applyBorder="1" applyAlignment="1">
      <alignment horizontal="left" vertical="center"/>
    </xf>
    <xf numFmtId="0" fontId="7" fillId="5" borderId="9" xfId="2" applyFont="1" applyFill="1" applyBorder="1" applyAlignment="1">
      <alignment horizontal="left" vertical="center" indent="1"/>
    </xf>
    <xf numFmtId="0" fontId="7" fillId="4" borderId="1" xfId="0" applyFont="1" applyFill="1" applyBorder="1" applyAlignment="1">
      <alignment horizontal="left" indent="4"/>
    </xf>
    <xf numFmtId="0" fontId="7" fillId="4" borderId="1" xfId="0" applyFont="1" applyFill="1" applyBorder="1" applyAlignment="1">
      <alignment horizontal="left" indent="2"/>
    </xf>
    <xf numFmtId="0" fontId="7" fillId="3" borderId="1" xfId="0" applyFont="1" applyFill="1" applyBorder="1" applyAlignment="1">
      <alignment horizontal="left" indent="2"/>
    </xf>
    <xf numFmtId="0" fontId="8" fillId="5" borderId="15" xfId="1" applyFont="1" applyFill="1" applyBorder="1" applyAlignment="1">
      <alignment horizontal="left" vertical="center" wrapText="1"/>
    </xf>
    <xf numFmtId="0" fontId="7" fillId="5" borderId="1" xfId="1" applyFill="1" applyBorder="1" applyAlignment="1">
      <alignment horizontal="left" vertical="center" wrapText="1"/>
    </xf>
    <xf numFmtId="0" fontId="7" fillId="5" borderId="16" xfId="1" applyFill="1" applyBorder="1" applyAlignment="1">
      <alignment horizontal="left" vertical="center" wrapText="1"/>
    </xf>
    <xf numFmtId="2" fontId="0" fillId="0" borderId="0" xfId="0" applyNumberFormat="1"/>
  </cellXfs>
  <cellStyles count="4">
    <cellStyle name="2x indented GHG Textfiels" xfId="2" xr:uid="{F76B7E25-0050-0346-8D5D-89213BB67DD7}"/>
    <cellStyle name="5x indented GHG Textfiels" xfId="3" xr:uid="{D2FBB22C-AAD5-654F-816B-082465A8329E}"/>
    <cellStyle name="Normal" xfId="0" builtinId="0"/>
    <cellStyle name="Обычный_CRF2002 (1)" xfId="1" xr:uid="{4326568C-1291-FA46-B972-43612D5529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E17D-4900-6E45-A15E-19E4098B9A4F}">
  <dimension ref="A1:G24"/>
  <sheetViews>
    <sheetView tabSelected="1" zoomScale="140" workbookViewId="0">
      <selection activeCell="H10" sqref="H10"/>
    </sheetView>
  </sheetViews>
  <sheetFormatPr baseColWidth="10" defaultRowHeight="16" x14ac:dyDescent="0.2"/>
  <cols>
    <col min="2" max="2" width="30.83203125" customWidth="1"/>
    <col min="3" max="3" width="16.33203125" customWidth="1"/>
    <col min="6" max="6" width="28.33203125" customWidth="1"/>
  </cols>
  <sheetData>
    <row r="1" spans="2:7" x14ac:dyDescent="0.2">
      <c r="B1" s="1" t="s">
        <v>1</v>
      </c>
      <c r="C1" s="1" t="s">
        <v>2</v>
      </c>
      <c r="F1" s="1" t="s">
        <v>1</v>
      </c>
      <c r="G1" s="1" t="s">
        <v>2</v>
      </c>
    </row>
    <row r="2" spans="2:7" x14ac:dyDescent="0.2">
      <c r="B2" s="2" t="s">
        <v>26</v>
      </c>
      <c r="C2" s="2">
        <f>G3</f>
        <v>3951.6030000000001</v>
      </c>
      <c r="F2" s="2"/>
      <c r="G2" s="2"/>
    </row>
    <row r="3" spans="2:7" ht="32" x14ac:dyDescent="0.2">
      <c r="B3" s="10" t="s">
        <v>24</v>
      </c>
      <c r="C3" s="2">
        <f>G11+G8</f>
        <v>297.71679999999998</v>
      </c>
      <c r="D3" s="2"/>
      <c r="F3" s="2" t="s">
        <v>3</v>
      </c>
      <c r="G3" s="2">
        <v>3951.6030000000001</v>
      </c>
    </row>
    <row r="4" spans="2:7" ht="32" x14ac:dyDescent="0.2">
      <c r="B4" s="10" t="s">
        <v>25</v>
      </c>
      <c r="C4" s="2">
        <f>G12+G9</f>
        <v>1209.4148</v>
      </c>
      <c r="F4" s="2" t="s">
        <v>0</v>
      </c>
      <c r="G4" s="2">
        <v>1536.8589999999999</v>
      </c>
    </row>
    <row r="5" spans="2:7" x14ac:dyDescent="0.2">
      <c r="B5" s="2" t="s">
        <v>15</v>
      </c>
      <c r="C5" s="2">
        <f>G16</f>
        <v>1262.23</v>
      </c>
      <c r="F5" s="2" t="s">
        <v>4</v>
      </c>
      <c r="G5" s="2">
        <v>1510.076</v>
      </c>
    </row>
    <row r="6" spans="2:7" x14ac:dyDescent="0.2">
      <c r="B6" s="2" t="s">
        <v>16</v>
      </c>
      <c r="C6" s="2">
        <f>G17</f>
        <v>1152.5139999999999</v>
      </c>
      <c r="F6" s="2" t="s">
        <v>5</v>
      </c>
      <c r="G6" s="2">
        <v>423.3603</v>
      </c>
    </row>
    <row r="7" spans="2:7" x14ac:dyDescent="0.2">
      <c r="B7" s="2" t="s">
        <v>23</v>
      </c>
      <c r="C7" s="2">
        <f>G24</f>
        <v>26.023</v>
      </c>
      <c r="F7" s="3" t="s">
        <v>6</v>
      </c>
      <c r="G7" s="3">
        <v>398.13889999999998</v>
      </c>
    </row>
    <row r="8" spans="2:7" x14ac:dyDescent="0.2">
      <c r="B8" s="2" t="s">
        <v>9</v>
      </c>
      <c r="C8" s="2">
        <f>G10</f>
        <v>2.9438</v>
      </c>
      <c r="F8" s="3" t="s">
        <v>7</v>
      </c>
      <c r="G8" s="3">
        <v>272.49529999999999</v>
      </c>
    </row>
    <row r="9" spans="2:7" x14ac:dyDescent="0.2">
      <c r="B9" s="2"/>
      <c r="C9" s="2"/>
      <c r="F9" s="3" t="s">
        <v>8</v>
      </c>
      <c r="G9" s="3">
        <v>122.6998</v>
      </c>
    </row>
    <row r="10" spans="2:7" x14ac:dyDescent="0.2">
      <c r="B10" s="2" t="s">
        <v>27</v>
      </c>
      <c r="C10" s="2">
        <f>C2-SUM(C3:C8)</f>
        <v>0.76059999999961292</v>
      </c>
      <c r="F10" s="3" t="s">
        <v>9</v>
      </c>
      <c r="G10" s="3">
        <v>2.9438</v>
      </c>
    </row>
    <row r="11" spans="2:7" x14ac:dyDescent="0.2">
      <c r="B11" s="2"/>
      <c r="C11" s="2"/>
      <c r="F11" s="3" t="s">
        <v>10</v>
      </c>
      <c r="G11" s="3">
        <v>25.221499999999999</v>
      </c>
    </row>
    <row r="12" spans="2:7" x14ac:dyDescent="0.2">
      <c r="B12" s="2"/>
      <c r="C12" s="2"/>
      <c r="F12" s="2" t="s">
        <v>11</v>
      </c>
      <c r="G12" s="2">
        <v>1086.7149999999999</v>
      </c>
    </row>
    <row r="13" spans="2:7" x14ac:dyDescent="0.2">
      <c r="B13" s="2"/>
      <c r="C13" s="2"/>
      <c r="F13" s="2" t="s">
        <v>12</v>
      </c>
      <c r="G13" s="2">
        <v>615.87819999999999</v>
      </c>
    </row>
    <row r="14" spans="2:7" x14ac:dyDescent="0.2">
      <c r="B14" s="2"/>
      <c r="C14" s="2"/>
      <c r="F14" s="2" t="s">
        <v>13</v>
      </c>
      <c r="G14" s="2">
        <v>470.83699999999999</v>
      </c>
    </row>
    <row r="15" spans="2:7" x14ac:dyDescent="0.2">
      <c r="B15" s="2"/>
      <c r="C15" s="2"/>
      <c r="F15" s="2" t="s">
        <v>14</v>
      </c>
      <c r="G15" s="2">
        <v>26.7836</v>
      </c>
    </row>
    <row r="16" spans="2:7" x14ac:dyDescent="0.2">
      <c r="F16" s="2" t="s">
        <v>15</v>
      </c>
      <c r="G16" s="2">
        <v>1262.23</v>
      </c>
    </row>
    <row r="17" spans="1:7" x14ac:dyDescent="0.2">
      <c r="A17" s="2" t="s">
        <v>5</v>
      </c>
      <c r="B17" s="2">
        <v>423.3603</v>
      </c>
      <c r="C17">
        <f>B17-(C18-C19)</f>
        <v>50.442900000000009</v>
      </c>
      <c r="F17" s="2" t="s">
        <v>16</v>
      </c>
      <c r="G17" s="2">
        <v>1152.5139999999999</v>
      </c>
    </row>
    <row r="18" spans="1:7" x14ac:dyDescent="0.2">
      <c r="B18" s="4" t="s">
        <v>6</v>
      </c>
      <c r="C18" s="5">
        <v>398.13889999999998</v>
      </c>
      <c r="F18" s="2" t="s">
        <v>17</v>
      </c>
      <c r="G18" s="2">
        <v>177.43600000000001</v>
      </c>
    </row>
    <row r="19" spans="1:7" x14ac:dyDescent="0.2">
      <c r="B19" s="8" t="s">
        <v>10</v>
      </c>
      <c r="C19" s="9">
        <v>25.221499999999999</v>
      </c>
      <c r="F19" s="2" t="s">
        <v>18</v>
      </c>
      <c r="G19" s="2">
        <v>0</v>
      </c>
    </row>
    <row r="20" spans="1:7" x14ac:dyDescent="0.2">
      <c r="A20" s="2" t="s">
        <v>6</v>
      </c>
      <c r="B20" s="2">
        <v>398.13889999999998</v>
      </c>
      <c r="C20" s="2">
        <f>B20-(C21+C22+C23)</f>
        <v>0</v>
      </c>
      <c r="F20" s="2" t="s">
        <v>19</v>
      </c>
      <c r="G20" s="2">
        <v>52</v>
      </c>
    </row>
    <row r="21" spans="1:7" x14ac:dyDescent="0.2">
      <c r="B21" s="4" t="s">
        <v>7</v>
      </c>
      <c r="C21" s="5">
        <v>272.49529999999999</v>
      </c>
      <c r="F21" s="2" t="s">
        <v>20</v>
      </c>
      <c r="G21" s="2">
        <v>160.1447</v>
      </c>
    </row>
    <row r="22" spans="1:7" x14ac:dyDescent="0.2">
      <c r="B22" s="6" t="s">
        <v>8</v>
      </c>
      <c r="C22" s="7">
        <v>122.6998</v>
      </c>
      <c r="F22" s="2" t="s">
        <v>21</v>
      </c>
      <c r="G22" s="2">
        <v>38.255400000000002</v>
      </c>
    </row>
    <row r="23" spans="1:7" x14ac:dyDescent="0.2">
      <c r="B23" s="8" t="s">
        <v>9</v>
      </c>
      <c r="C23" s="9">
        <v>2.9438</v>
      </c>
      <c r="F23" s="2" t="s">
        <v>22</v>
      </c>
      <c r="G23" s="2">
        <v>121.88930000000001</v>
      </c>
    </row>
    <row r="24" spans="1:7" x14ac:dyDescent="0.2">
      <c r="F24" s="2" t="s">
        <v>23</v>
      </c>
      <c r="G24" s="2">
        <v>26.023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3F40B-8B09-5F44-80CD-EBBAC6735284}">
  <dimension ref="A1:K29"/>
  <sheetViews>
    <sheetView topLeftCell="A5" zoomScale="125" workbookViewId="0">
      <selection activeCell="C28" sqref="C28"/>
    </sheetView>
  </sheetViews>
  <sheetFormatPr baseColWidth="10" defaultRowHeight="16" x14ac:dyDescent="0.2"/>
  <cols>
    <col min="1" max="1" width="25.33203125" style="11" customWidth="1"/>
    <col min="2" max="2" width="19.6640625" customWidth="1"/>
    <col min="3" max="3" width="15.83203125" customWidth="1"/>
    <col min="7" max="7" width="16.5" customWidth="1"/>
    <col min="8" max="8" width="15.6640625" customWidth="1"/>
  </cols>
  <sheetData>
    <row r="1" spans="1:11" ht="51" x14ac:dyDescent="0.2">
      <c r="A1" s="12" t="s">
        <v>1</v>
      </c>
      <c r="B1" s="12" t="s">
        <v>28</v>
      </c>
      <c r="C1" s="12" t="s">
        <v>29</v>
      </c>
      <c r="D1" s="12" t="s">
        <v>30</v>
      </c>
      <c r="E1" s="12" t="s">
        <v>88</v>
      </c>
      <c r="F1" s="12" t="s">
        <v>87</v>
      </c>
      <c r="G1" s="12" t="s">
        <v>84</v>
      </c>
      <c r="H1" s="12" t="s">
        <v>83</v>
      </c>
      <c r="I1" s="12" t="s">
        <v>85</v>
      </c>
      <c r="J1" s="12" t="s">
        <v>86</v>
      </c>
      <c r="K1" s="12" t="s">
        <v>89</v>
      </c>
    </row>
    <row r="2" spans="1:11" ht="17" x14ac:dyDescent="0.2">
      <c r="A2" s="11" t="s">
        <v>31</v>
      </c>
      <c r="B2">
        <v>296778</v>
      </c>
      <c r="C2">
        <v>3786</v>
      </c>
      <c r="D2">
        <v>783883</v>
      </c>
      <c r="E2">
        <f>(B2*10^1)/C2</f>
        <v>783.88272583201262</v>
      </c>
      <c r="F2">
        <f t="shared" ref="F2:F20" si="0">(B2*10^3)/(C2*10^4)</f>
        <v>7.8388272583201264</v>
      </c>
      <c r="G2">
        <v>40</v>
      </c>
      <c r="H2">
        <v>80</v>
      </c>
      <c r="I2">
        <f t="shared" ref="I2:I26" si="1">C2*G2/10^6</f>
        <v>0.15143999999999999</v>
      </c>
      <c r="J2">
        <f t="shared" ref="J2:J26" si="2">C2*H2/10^6</f>
        <v>0.30287999999999998</v>
      </c>
    </row>
    <row r="3" spans="1:11" ht="17" x14ac:dyDescent="0.2">
      <c r="A3" s="11" t="s">
        <v>32</v>
      </c>
      <c r="B3">
        <v>180948</v>
      </c>
      <c r="C3">
        <v>27897</v>
      </c>
      <c r="D3">
        <v>64863</v>
      </c>
      <c r="E3">
        <f t="shared" ref="E3:E26" si="3">(B3*10^1)/C3</f>
        <v>64.862888482632542</v>
      </c>
      <c r="F3">
        <f t="shared" si="0"/>
        <v>0.64862888482632541</v>
      </c>
      <c r="G3">
        <v>90</v>
      </c>
      <c r="H3">
        <v>110</v>
      </c>
      <c r="I3">
        <f t="shared" si="1"/>
        <v>2.5107300000000001</v>
      </c>
      <c r="J3">
        <f t="shared" si="2"/>
        <v>3.06867</v>
      </c>
    </row>
    <row r="4" spans="1:11" ht="17" x14ac:dyDescent="0.2">
      <c r="A4" s="11" t="s">
        <v>33</v>
      </c>
      <c r="B4">
        <v>934</v>
      </c>
      <c r="C4">
        <v>233</v>
      </c>
      <c r="D4">
        <v>40086</v>
      </c>
      <c r="E4">
        <f t="shared" si="3"/>
        <v>40.085836909871247</v>
      </c>
      <c r="F4">
        <f t="shared" si="0"/>
        <v>0.40085836909871242</v>
      </c>
      <c r="G4">
        <v>70</v>
      </c>
      <c r="H4">
        <v>70</v>
      </c>
      <c r="I4">
        <f t="shared" si="1"/>
        <v>1.6310000000000002E-2</v>
      </c>
      <c r="J4">
        <f t="shared" si="2"/>
        <v>1.6310000000000002E-2</v>
      </c>
    </row>
    <row r="5" spans="1:11" ht="34" x14ac:dyDescent="0.2">
      <c r="A5" s="11" t="s">
        <v>34</v>
      </c>
      <c r="B5">
        <v>140742</v>
      </c>
      <c r="C5">
        <v>14712</v>
      </c>
      <c r="D5">
        <v>95665</v>
      </c>
      <c r="E5">
        <f t="shared" si="3"/>
        <v>95.66476345840131</v>
      </c>
      <c r="F5">
        <f t="shared" si="0"/>
        <v>0.95664763458401303</v>
      </c>
      <c r="G5">
        <v>0</v>
      </c>
      <c r="H5">
        <v>50</v>
      </c>
      <c r="I5">
        <f t="shared" si="1"/>
        <v>0</v>
      </c>
      <c r="J5">
        <f t="shared" si="2"/>
        <v>0.73560000000000003</v>
      </c>
    </row>
    <row r="6" spans="1:11" ht="17" x14ac:dyDescent="0.2">
      <c r="A6" s="11" t="s">
        <v>35</v>
      </c>
      <c r="B6">
        <v>135310</v>
      </c>
      <c r="C6">
        <v>13997</v>
      </c>
      <c r="D6">
        <v>120274</v>
      </c>
      <c r="E6">
        <f t="shared" si="3"/>
        <v>96.67071515324713</v>
      </c>
      <c r="F6">
        <f t="shared" si="0"/>
        <v>0.96670715153247122</v>
      </c>
      <c r="G6">
        <v>70</v>
      </c>
      <c r="H6">
        <v>110</v>
      </c>
      <c r="I6">
        <f t="shared" si="1"/>
        <v>0.97979000000000005</v>
      </c>
      <c r="J6">
        <f t="shared" si="2"/>
        <v>1.5396700000000001</v>
      </c>
    </row>
    <row r="7" spans="1:11" ht="17" x14ac:dyDescent="0.2">
      <c r="A7" s="11" t="s">
        <v>36</v>
      </c>
      <c r="B7">
        <v>8256</v>
      </c>
      <c r="C7">
        <v>1628</v>
      </c>
      <c r="D7">
        <v>50713</v>
      </c>
      <c r="E7">
        <f t="shared" si="3"/>
        <v>50.712530712530715</v>
      </c>
      <c r="F7">
        <f t="shared" si="0"/>
        <v>0.50712530712530712</v>
      </c>
      <c r="G7">
        <v>90</v>
      </c>
      <c r="H7">
        <v>90</v>
      </c>
      <c r="I7">
        <f t="shared" si="1"/>
        <v>0.14652000000000001</v>
      </c>
      <c r="J7">
        <f t="shared" si="2"/>
        <v>0.14652000000000001</v>
      </c>
    </row>
    <row r="8" spans="1:11" ht="17" x14ac:dyDescent="0.2">
      <c r="A8" s="11" t="s">
        <v>37</v>
      </c>
      <c r="B8">
        <v>42877</v>
      </c>
      <c r="C8">
        <v>969</v>
      </c>
      <c r="D8">
        <v>442487</v>
      </c>
      <c r="E8">
        <f t="shared" si="3"/>
        <v>442.48710010319917</v>
      </c>
      <c r="F8">
        <f t="shared" si="0"/>
        <v>4.4248710010319918</v>
      </c>
      <c r="G8">
        <v>130</v>
      </c>
      <c r="H8">
        <v>130</v>
      </c>
      <c r="I8">
        <f t="shared" si="1"/>
        <v>0.12597</v>
      </c>
      <c r="J8">
        <f t="shared" si="2"/>
        <v>0.12597</v>
      </c>
    </row>
    <row r="9" spans="1:11" ht="17" x14ac:dyDescent="0.2">
      <c r="A9" s="11" t="s">
        <v>38</v>
      </c>
      <c r="B9">
        <v>13651</v>
      </c>
      <c r="C9">
        <v>4267</v>
      </c>
      <c r="D9">
        <v>31992</v>
      </c>
      <c r="E9">
        <f t="shared" si="3"/>
        <v>31.992031872509958</v>
      </c>
      <c r="F9">
        <f t="shared" si="0"/>
        <v>0.31992031872509963</v>
      </c>
      <c r="G9">
        <v>0</v>
      </c>
      <c r="H9">
        <v>0</v>
      </c>
      <c r="I9">
        <f t="shared" si="1"/>
        <v>0</v>
      </c>
      <c r="J9">
        <f t="shared" si="2"/>
        <v>0</v>
      </c>
    </row>
    <row r="10" spans="1:11" ht="17" x14ac:dyDescent="0.2">
      <c r="A10" s="11" t="s">
        <v>39</v>
      </c>
      <c r="B10">
        <v>447600</v>
      </c>
      <c r="C10">
        <v>11107</v>
      </c>
      <c r="D10">
        <v>402989</v>
      </c>
      <c r="E10">
        <f t="shared" si="3"/>
        <v>402.98910596920859</v>
      </c>
      <c r="F10">
        <f t="shared" si="0"/>
        <v>4.0298910596920861</v>
      </c>
      <c r="G10">
        <v>60</v>
      </c>
      <c r="H10">
        <v>160</v>
      </c>
      <c r="I10">
        <f t="shared" si="1"/>
        <v>0.66642000000000001</v>
      </c>
      <c r="J10">
        <f t="shared" si="2"/>
        <v>1.77712</v>
      </c>
    </row>
    <row r="11" spans="1:11" ht="17" x14ac:dyDescent="0.2">
      <c r="A11" s="11" t="s">
        <v>40</v>
      </c>
      <c r="B11">
        <v>10112</v>
      </c>
      <c r="C11">
        <v>1855</v>
      </c>
      <c r="D11">
        <v>54512</v>
      </c>
      <c r="E11">
        <f t="shared" si="3"/>
        <v>54.512129380053906</v>
      </c>
      <c r="F11">
        <f t="shared" si="0"/>
        <v>0.54512129380053909</v>
      </c>
      <c r="G11">
        <v>90</v>
      </c>
      <c r="H11">
        <v>90</v>
      </c>
      <c r="I11">
        <f t="shared" si="1"/>
        <v>0.16694999999999999</v>
      </c>
      <c r="J11">
        <f t="shared" si="2"/>
        <v>0.16694999999999999</v>
      </c>
    </row>
    <row r="12" spans="1:11" ht="17" x14ac:dyDescent="0.2">
      <c r="A12" s="11" t="s">
        <v>41</v>
      </c>
      <c r="B12">
        <v>1263462</v>
      </c>
      <c r="C12">
        <v>18578</v>
      </c>
      <c r="D12">
        <v>680085</v>
      </c>
      <c r="E12">
        <f t="shared" si="3"/>
        <v>680.08504682958335</v>
      </c>
      <c r="F12">
        <f t="shared" si="0"/>
        <v>6.8008504682958337</v>
      </c>
      <c r="G12">
        <v>100</v>
      </c>
      <c r="H12">
        <v>100</v>
      </c>
      <c r="I12">
        <f t="shared" si="1"/>
        <v>1.8577999999999999</v>
      </c>
      <c r="J12">
        <f t="shared" si="2"/>
        <v>1.8577999999999999</v>
      </c>
    </row>
    <row r="13" spans="1:11" ht="17" x14ac:dyDescent="0.2">
      <c r="A13" s="11" t="s">
        <v>42</v>
      </c>
      <c r="B13">
        <v>43996</v>
      </c>
      <c r="C13">
        <v>188</v>
      </c>
      <c r="D13">
        <v>2340213</v>
      </c>
      <c r="E13">
        <f t="shared" si="3"/>
        <v>2340.2127659574467</v>
      </c>
      <c r="F13">
        <f t="shared" si="0"/>
        <v>23.402127659574468</v>
      </c>
      <c r="G13">
        <v>160</v>
      </c>
      <c r="H13">
        <v>400</v>
      </c>
      <c r="I13">
        <f t="shared" si="1"/>
        <v>3.0079999999999999E-2</v>
      </c>
      <c r="J13">
        <f t="shared" si="2"/>
        <v>7.5200000000000003E-2</v>
      </c>
    </row>
    <row r="14" spans="1:11" ht="17" x14ac:dyDescent="0.2">
      <c r="A14" s="11" t="s">
        <v>43</v>
      </c>
      <c r="B14">
        <v>511446</v>
      </c>
      <c r="C14">
        <v>87725</v>
      </c>
      <c r="D14">
        <v>58301</v>
      </c>
      <c r="E14">
        <f t="shared" si="3"/>
        <v>58.301054431461957</v>
      </c>
      <c r="F14">
        <f t="shared" si="0"/>
        <v>0.58301054431461952</v>
      </c>
      <c r="G14">
        <v>120</v>
      </c>
      <c r="H14">
        <v>140</v>
      </c>
      <c r="I14">
        <f t="shared" si="1"/>
        <v>10.526999999999999</v>
      </c>
      <c r="J14">
        <f t="shared" si="2"/>
        <v>12.281499999999999</v>
      </c>
    </row>
    <row r="15" spans="1:11" ht="17" x14ac:dyDescent="0.2">
      <c r="A15" s="11" t="s">
        <v>44</v>
      </c>
      <c r="B15">
        <v>3740</v>
      </c>
      <c r="C15">
        <v>1801</v>
      </c>
      <c r="D15">
        <v>20766</v>
      </c>
      <c r="E15">
        <f t="shared" si="3"/>
        <v>20.766240977234869</v>
      </c>
      <c r="F15">
        <f t="shared" si="0"/>
        <v>0.20766240977234871</v>
      </c>
      <c r="G15">
        <v>0</v>
      </c>
      <c r="H15">
        <v>0</v>
      </c>
      <c r="I15">
        <f t="shared" si="1"/>
        <v>0</v>
      </c>
      <c r="J15">
        <f t="shared" si="2"/>
        <v>0</v>
      </c>
    </row>
    <row r="16" spans="1:11" ht="17" x14ac:dyDescent="0.2">
      <c r="A16" s="11" t="s">
        <v>45</v>
      </c>
      <c r="B16">
        <v>16513</v>
      </c>
      <c r="C16">
        <v>5386</v>
      </c>
      <c r="D16">
        <v>30659</v>
      </c>
      <c r="E16">
        <f t="shared" si="3"/>
        <v>30.659116227255847</v>
      </c>
      <c r="F16">
        <f t="shared" si="0"/>
        <v>0.3065911622725585</v>
      </c>
      <c r="G16">
        <v>60</v>
      </c>
      <c r="H16">
        <v>60</v>
      </c>
      <c r="I16">
        <f t="shared" si="1"/>
        <v>0.32316</v>
      </c>
      <c r="J16">
        <f t="shared" si="2"/>
        <v>0.32316</v>
      </c>
    </row>
    <row r="17" spans="1:10" ht="17" x14ac:dyDescent="0.2">
      <c r="A17" s="11" t="s">
        <v>46</v>
      </c>
      <c r="B17">
        <v>77478</v>
      </c>
      <c r="C17">
        <v>22811</v>
      </c>
      <c r="D17">
        <v>33965</v>
      </c>
      <c r="E17">
        <f t="shared" si="3"/>
        <v>33.96519223181798</v>
      </c>
      <c r="F17">
        <f t="shared" si="0"/>
        <v>0.33965192231817981</v>
      </c>
      <c r="G17">
        <v>120</v>
      </c>
      <c r="H17">
        <v>150</v>
      </c>
      <c r="I17">
        <f t="shared" si="1"/>
        <v>2.73732</v>
      </c>
      <c r="J17">
        <f t="shared" si="2"/>
        <v>3.4216500000000001</v>
      </c>
    </row>
    <row r="18" spans="1:10" ht="17" x14ac:dyDescent="0.2">
      <c r="A18" s="11" t="s">
        <v>47</v>
      </c>
      <c r="B18">
        <v>107682.92</v>
      </c>
      <c r="C18">
        <v>3362</v>
      </c>
      <c r="D18">
        <v>3480957</v>
      </c>
      <c r="E18">
        <f t="shared" si="3"/>
        <v>320.29422962522307</v>
      </c>
      <c r="F18">
        <f t="shared" si="0"/>
        <v>3.2029422962522309</v>
      </c>
      <c r="G18">
        <v>40</v>
      </c>
      <c r="H18">
        <v>100</v>
      </c>
      <c r="I18">
        <f t="shared" si="1"/>
        <v>0.13447999999999999</v>
      </c>
      <c r="J18">
        <f t="shared" si="2"/>
        <v>0.3362</v>
      </c>
    </row>
    <row r="19" spans="1:10" ht="17" x14ac:dyDescent="0.2">
      <c r="A19" s="11" t="s">
        <v>48</v>
      </c>
      <c r="B19">
        <v>2628</v>
      </c>
      <c r="C19">
        <v>1924</v>
      </c>
      <c r="D19">
        <v>23070</v>
      </c>
      <c r="E19">
        <f t="shared" si="3"/>
        <v>13.659043659043659</v>
      </c>
      <c r="F19">
        <f t="shared" si="0"/>
        <v>0.1365904365904366</v>
      </c>
      <c r="G19">
        <v>40</v>
      </c>
      <c r="H19">
        <v>100</v>
      </c>
      <c r="I19">
        <f t="shared" si="1"/>
        <v>7.6960000000000001E-2</v>
      </c>
      <c r="J19">
        <f t="shared" si="2"/>
        <v>0.19239999999999999</v>
      </c>
    </row>
    <row r="20" spans="1:10" ht="17" x14ac:dyDescent="0.2">
      <c r="A20" s="11" t="s">
        <v>49</v>
      </c>
      <c r="B20">
        <v>48549</v>
      </c>
      <c r="C20">
        <v>8223</v>
      </c>
      <c r="D20">
        <v>131145</v>
      </c>
      <c r="E20">
        <f t="shared" si="3"/>
        <v>59.040496169281283</v>
      </c>
      <c r="F20">
        <f t="shared" si="0"/>
        <v>0.59040496169281287</v>
      </c>
      <c r="G20">
        <v>100</v>
      </c>
      <c r="H20">
        <v>110</v>
      </c>
      <c r="I20">
        <f t="shared" si="1"/>
        <v>0.82230000000000003</v>
      </c>
      <c r="J20">
        <f t="shared" si="2"/>
        <v>0.90452999999999995</v>
      </c>
    </row>
    <row r="21" spans="1:10" ht="17" x14ac:dyDescent="0.2">
      <c r="A21" s="11" t="s">
        <v>50</v>
      </c>
      <c r="B21">
        <v>0</v>
      </c>
      <c r="C21">
        <v>0</v>
      </c>
      <c r="D21">
        <v>0</v>
      </c>
      <c r="E21" t="e">
        <f t="shared" si="3"/>
        <v>#DIV/0!</v>
      </c>
      <c r="F21">
        <v>0</v>
      </c>
      <c r="G21">
        <v>20</v>
      </c>
      <c r="H21">
        <v>30</v>
      </c>
      <c r="I21">
        <f t="shared" si="1"/>
        <v>0</v>
      </c>
      <c r="J21">
        <f t="shared" si="2"/>
        <v>0</v>
      </c>
    </row>
    <row r="22" spans="1:10" ht="17" x14ac:dyDescent="0.2">
      <c r="A22" s="11" t="s">
        <v>51</v>
      </c>
      <c r="B22">
        <v>308979</v>
      </c>
      <c r="C22">
        <v>14150</v>
      </c>
      <c r="D22">
        <v>3401013</v>
      </c>
      <c r="E22">
        <f t="shared" si="3"/>
        <v>218.35971731448763</v>
      </c>
      <c r="F22">
        <f>(B22*10^3)/(C22*10^4)</f>
        <v>2.1835971731448764</v>
      </c>
      <c r="G22">
        <v>130</v>
      </c>
      <c r="H22">
        <v>130</v>
      </c>
      <c r="I22">
        <f t="shared" si="1"/>
        <v>1.8394999999999999</v>
      </c>
      <c r="J22">
        <f t="shared" si="2"/>
        <v>1.8394999999999999</v>
      </c>
    </row>
    <row r="23" spans="1:10" ht="17" x14ac:dyDescent="0.2">
      <c r="A23" s="11" t="s">
        <v>52</v>
      </c>
      <c r="B23">
        <v>494</v>
      </c>
      <c r="C23">
        <v>305</v>
      </c>
      <c r="D23">
        <v>31296</v>
      </c>
      <c r="E23">
        <f t="shared" si="3"/>
        <v>16.196721311475411</v>
      </c>
      <c r="F23">
        <f>(B23*10^3)/(C23*10^4)</f>
        <v>0.16196721311475409</v>
      </c>
      <c r="G23">
        <v>60</v>
      </c>
      <c r="H23">
        <v>100</v>
      </c>
      <c r="I23">
        <f t="shared" si="1"/>
        <v>1.83E-2</v>
      </c>
      <c r="J23">
        <f t="shared" si="2"/>
        <v>3.0499999999999999E-2</v>
      </c>
    </row>
    <row r="24" spans="1:10" ht="17" x14ac:dyDescent="0.2">
      <c r="A24" s="11" t="s">
        <v>53</v>
      </c>
      <c r="B24">
        <v>3083</v>
      </c>
      <c r="C24">
        <v>1166</v>
      </c>
      <c r="D24">
        <v>54835</v>
      </c>
      <c r="E24">
        <f t="shared" si="3"/>
        <v>26.440823327615782</v>
      </c>
      <c r="F24">
        <f>(B24*10^3)/(C24*10^4)</f>
        <v>0.26440823327615781</v>
      </c>
      <c r="G24">
        <v>0</v>
      </c>
      <c r="H24">
        <v>0</v>
      </c>
      <c r="I24">
        <f t="shared" si="1"/>
        <v>0</v>
      </c>
      <c r="J24">
        <f t="shared" si="2"/>
        <v>0</v>
      </c>
    </row>
    <row r="25" spans="1:10" x14ac:dyDescent="0.2">
      <c r="A25" t="s">
        <v>82</v>
      </c>
      <c r="B25">
        <v>959.81</v>
      </c>
      <c r="C25">
        <v>461</v>
      </c>
      <c r="D25">
        <v>20820</v>
      </c>
      <c r="E25">
        <f t="shared" si="3"/>
        <v>20.820173535791753</v>
      </c>
      <c r="F25">
        <f>(B25*10^3)/(C25*10^4)</f>
        <v>0.20820173535791758</v>
      </c>
      <c r="G25">
        <v>30</v>
      </c>
      <c r="H25">
        <v>170</v>
      </c>
      <c r="I25">
        <f t="shared" si="1"/>
        <v>1.383E-2</v>
      </c>
      <c r="J25">
        <f t="shared" si="2"/>
        <v>7.8369999999999995E-2</v>
      </c>
    </row>
    <row r="26" spans="1:10" x14ac:dyDescent="0.2">
      <c r="A26" t="s">
        <v>76</v>
      </c>
      <c r="B26">
        <v>1086</v>
      </c>
      <c r="C26">
        <v>41</v>
      </c>
      <c r="D26">
        <v>517833</v>
      </c>
      <c r="E26">
        <f t="shared" si="3"/>
        <v>264.8780487804878</v>
      </c>
      <c r="F26">
        <f>(B26*10^3)/(C26*10^4)</f>
        <v>2.6487804878048782</v>
      </c>
      <c r="G26">
        <v>0</v>
      </c>
      <c r="H26">
        <v>0</v>
      </c>
      <c r="I26">
        <f t="shared" si="1"/>
        <v>0</v>
      </c>
      <c r="J26">
        <f t="shared" si="2"/>
        <v>0</v>
      </c>
    </row>
    <row r="27" spans="1:10" ht="17" x14ac:dyDescent="0.2">
      <c r="A27" s="11" t="s">
        <v>54</v>
      </c>
      <c r="B27">
        <f>SUM(B2:B26)</f>
        <v>3667304.73</v>
      </c>
      <c r="C27">
        <f t="shared" ref="C27:D27" si="4">SUM(C2:C26)</f>
        <v>246572</v>
      </c>
      <c r="D27">
        <f t="shared" si="4"/>
        <v>12912422</v>
      </c>
      <c r="I27">
        <f>SUM(I2:I26)</f>
        <v>23.144859999999998</v>
      </c>
      <c r="J27">
        <f>SUM(J2:J26)</f>
        <v>29.220500000000001</v>
      </c>
    </row>
    <row r="28" spans="1:10" ht="17" x14ac:dyDescent="0.2">
      <c r="A28" s="11" t="s">
        <v>55</v>
      </c>
      <c r="C28">
        <f>1000*Land_use!C3 -C27</f>
        <v>51144.799999999988</v>
      </c>
    </row>
    <row r="29" spans="1:10" x14ac:dyDescent="0.2">
      <c r="C29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31A13-AF82-884A-86DD-A5CB6CCADCE8}">
  <dimension ref="A1:C2"/>
  <sheetViews>
    <sheetView zoomScale="139" workbookViewId="0">
      <selection sqref="A1:C2"/>
    </sheetView>
  </sheetViews>
  <sheetFormatPr baseColWidth="10" defaultRowHeight="16" x14ac:dyDescent="0.2"/>
  <cols>
    <col min="1" max="1" width="36.5" customWidth="1"/>
    <col min="2" max="2" width="13.5" customWidth="1"/>
    <col min="3" max="3" width="16.1640625" customWidth="1"/>
  </cols>
  <sheetData>
    <row r="1" spans="1:3" ht="51" x14ac:dyDescent="0.2">
      <c r="A1" s="11" t="s">
        <v>56</v>
      </c>
      <c r="B1">
        <v>870000</v>
      </c>
      <c r="C1" s="13" t="s">
        <v>57</v>
      </c>
    </row>
    <row r="2" spans="1:3" ht="51" x14ac:dyDescent="0.2">
      <c r="A2" s="11" t="s">
        <v>58</v>
      </c>
      <c r="B2">
        <v>993000</v>
      </c>
      <c r="C2" s="13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6A008-ECCD-C44C-996F-1A9B7591D0A0}">
  <dimension ref="A1:O36"/>
  <sheetViews>
    <sheetView topLeftCell="A5" zoomScale="88" workbookViewId="0">
      <selection activeCell="C9" sqref="C9"/>
    </sheetView>
  </sheetViews>
  <sheetFormatPr baseColWidth="10" defaultRowHeight="16" x14ac:dyDescent="0.2"/>
  <cols>
    <col min="1" max="1" width="25.6640625" style="11" customWidth="1"/>
    <col min="2" max="2" width="22.6640625" style="11" customWidth="1"/>
    <col min="3" max="4" width="25.6640625" style="11" customWidth="1"/>
    <col min="6" max="6" width="20.33203125" customWidth="1"/>
    <col min="7" max="7" width="14.1640625" customWidth="1"/>
    <col min="8" max="8" width="19.33203125" customWidth="1"/>
    <col min="13" max="14" width="12.6640625" bestFit="1" customWidth="1"/>
  </cols>
  <sheetData>
    <row r="1" spans="1:15" ht="53" thickTop="1" x14ac:dyDescent="0.2">
      <c r="A1" s="15" t="s">
        <v>1</v>
      </c>
      <c r="B1" s="15" t="s">
        <v>59</v>
      </c>
      <c r="C1" s="16" t="s">
        <v>77</v>
      </c>
      <c r="D1" s="16" t="s">
        <v>79</v>
      </c>
      <c r="F1" s="22" t="s">
        <v>90</v>
      </c>
      <c r="G1" s="23" t="s">
        <v>91</v>
      </c>
      <c r="H1" s="24" t="s">
        <v>92</v>
      </c>
      <c r="K1" s="44" t="s">
        <v>119</v>
      </c>
      <c r="L1" s="34" t="s">
        <v>96</v>
      </c>
      <c r="M1" s="34" t="s">
        <v>96</v>
      </c>
    </row>
    <row r="2" spans="1:15" ht="27" x14ac:dyDescent="0.2">
      <c r="A2" s="17" t="s">
        <v>62</v>
      </c>
      <c r="B2" s="17">
        <v>564190</v>
      </c>
      <c r="C2" s="18">
        <v>111.3040448</v>
      </c>
      <c r="D2" s="19">
        <f>B2*C2/1000</f>
        <v>62796.629035711994</v>
      </c>
      <c r="F2" s="25"/>
      <c r="G2" s="26"/>
      <c r="H2" s="27"/>
      <c r="K2" s="45" t="s">
        <v>120</v>
      </c>
      <c r="L2" s="33" t="s">
        <v>121</v>
      </c>
      <c r="M2" s="37">
        <v>45772143.988000005</v>
      </c>
    </row>
    <row r="3" spans="1:15" ht="27" x14ac:dyDescent="0.2">
      <c r="A3" s="17" t="s">
        <v>63</v>
      </c>
      <c r="B3" s="17">
        <v>125454</v>
      </c>
      <c r="C3" s="18">
        <v>85</v>
      </c>
      <c r="D3" s="19">
        <f t="shared" ref="D3:D16" si="0">B3*C3/1000</f>
        <v>10663.59</v>
      </c>
      <c r="F3" s="28"/>
      <c r="G3" s="29" t="s">
        <v>93</v>
      </c>
      <c r="H3" s="27" t="s">
        <v>94</v>
      </c>
      <c r="K3" s="45" t="s">
        <v>122</v>
      </c>
      <c r="L3" s="33" t="s">
        <v>123</v>
      </c>
      <c r="M3" s="33">
        <v>88490399.333000004</v>
      </c>
    </row>
    <row r="4" spans="1:15" ht="53" thickBot="1" x14ac:dyDescent="0.25">
      <c r="A4" s="17" t="s">
        <v>64</v>
      </c>
      <c r="B4" s="17">
        <v>495378</v>
      </c>
      <c r="C4" s="18">
        <v>32.779280960000001</v>
      </c>
      <c r="D4" s="19">
        <f t="shared" si="0"/>
        <v>16238.13464340288</v>
      </c>
      <c r="F4" s="30"/>
      <c r="G4" s="29"/>
      <c r="H4" s="31"/>
      <c r="K4" s="45" t="s">
        <v>124</v>
      </c>
      <c r="L4" s="33" t="s">
        <v>125</v>
      </c>
      <c r="M4" s="37">
        <v>82822192.469999999</v>
      </c>
    </row>
    <row r="5" spans="1:15" ht="40" thickTop="1" x14ac:dyDescent="0.2">
      <c r="A5" s="17" t="s">
        <v>65</v>
      </c>
      <c r="B5" s="17">
        <v>358323</v>
      </c>
      <c r="C5" s="18">
        <v>32.779280960000001</v>
      </c>
      <c r="D5" s="19">
        <f t="shared" si="0"/>
        <v>11745.57029143008</v>
      </c>
      <c r="F5" s="32" t="s">
        <v>95</v>
      </c>
      <c r="G5" s="33">
        <v>1543.345</v>
      </c>
      <c r="H5" s="34" t="s">
        <v>96</v>
      </c>
      <c r="K5" s="45" t="s">
        <v>126</v>
      </c>
      <c r="L5" s="33" t="s">
        <v>127</v>
      </c>
      <c r="M5" s="37">
        <v>0</v>
      </c>
    </row>
    <row r="6" spans="1:15" ht="65" x14ac:dyDescent="0.2">
      <c r="A6" s="17" t="s">
        <v>66</v>
      </c>
      <c r="B6" s="17">
        <v>343470</v>
      </c>
      <c r="C6" s="19">
        <v>8.4700000000000006</v>
      </c>
      <c r="D6" s="19">
        <f t="shared" si="0"/>
        <v>2909.1909000000005</v>
      </c>
      <c r="F6" s="35" t="s">
        <v>97</v>
      </c>
      <c r="G6" s="34" t="s">
        <v>96</v>
      </c>
      <c r="H6" s="34" t="s">
        <v>96</v>
      </c>
      <c r="K6" s="46" t="s">
        <v>128</v>
      </c>
      <c r="L6" s="33" t="s">
        <v>129</v>
      </c>
      <c r="M6" s="37">
        <v>5668206.8629999999</v>
      </c>
    </row>
    <row r="7" spans="1:15" ht="65" x14ac:dyDescent="0.2">
      <c r="A7" s="17" t="s">
        <v>67</v>
      </c>
      <c r="B7" s="17">
        <v>80552</v>
      </c>
      <c r="C7" s="19">
        <v>11.38</v>
      </c>
      <c r="D7" s="19">
        <f t="shared" si="0"/>
        <v>916.68176000000005</v>
      </c>
      <c r="F7" s="36" t="s">
        <v>98</v>
      </c>
      <c r="G7" s="37" t="s">
        <v>96</v>
      </c>
      <c r="H7" s="37" t="s">
        <v>96</v>
      </c>
      <c r="K7" s="45" t="s">
        <v>130</v>
      </c>
      <c r="L7" s="33" t="s">
        <v>131</v>
      </c>
      <c r="M7" s="37">
        <v>23735509.600000001</v>
      </c>
    </row>
    <row r="8" spans="1:15" ht="26" x14ac:dyDescent="0.2">
      <c r="A8" s="17" t="s">
        <v>68</v>
      </c>
      <c r="B8" s="17">
        <v>1417549</v>
      </c>
      <c r="C8" s="19">
        <v>9.11</v>
      </c>
      <c r="D8" s="19">
        <f t="shared" si="0"/>
        <v>12913.871389999998</v>
      </c>
      <c r="F8" s="36" t="s">
        <v>99</v>
      </c>
      <c r="G8" s="37" t="s">
        <v>96</v>
      </c>
      <c r="H8" s="37" t="s">
        <v>96</v>
      </c>
      <c r="K8" s="45" t="s">
        <v>132</v>
      </c>
      <c r="L8" s="33" t="s">
        <v>133</v>
      </c>
      <c r="M8" s="37">
        <v>36392598.259999998</v>
      </c>
    </row>
    <row r="9" spans="1:15" ht="92" x14ac:dyDescent="0.2">
      <c r="A9" s="17" t="s">
        <v>69</v>
      </c>
      <c r="B9" s="17">
        <v>11534593</v>
      </c>
      <c r="C9" s="19">
        <v>0.47</v>
      </c>
      <c r="D9" s="19">
        <f t="shared" si="0"/>
        <v>5421.2587100000001</v>
      </c>
      <c r="F9" s="35" t="s">
        <v>100</v>
      </c>
      <c r="G9" s="34" t="s">
        <v>96</v>
      </c>
      <c r="H9" s="34" t="s">
        <v>96</v>
      </c>
      <c r="K9" s="45" t="s">
        <v>134</v>
      </c>
      <c r="L9" s="33" t="s">
        <v>135</v>
      </c>
      <c r="M9" s="37">
        <v>11653769.25</v>
      </c>
    </row>
    <row r="10" spans="1:15" ht="53" x14ac:dyDescent="0.2">
      <c r="A10" s="17" t="s">
        <v>70</v>
      </c>
      <c r="B10" s="17">
        <v>84390</v>
      </c>
      <c r="C10" s="19">
        <v>0.47</v>
      </c>
      <c r="D10" s="19">
        <f t="shared" si="0"/>
        <v>39.663299999999992</v>
      </c>
      <c r="F10" s="36" t="s">
        <v>101</v>
      </c>
      <c r="G10" s="37">
        <v>564.19000000000005</v>
      </c>
      <c r="H10" s="37">
        <v>111.3040448</v>
      </c>
      <c r="I10">
        <f>G10*H10</f>
        <v>62796.629035712009</v>
      </c>
      <c r="K10" s="45" t="s">
        <v>136</v>
      </c>
      <c r="L10" s="33" t="s">
        <v>137</v>
      </c>
      <c r="M10" s="37">
        <v>17287.622220000001</v>
      </c>
    </row>
    <row r="11" spans="1:15" x14ac:dyDescent="0.2">
      <c r="A11" s="17" t="s">
        <v>71</v>
      </c>
      <c r="B11" s="17">
        <v>4234</v>
      </c>
      <c r="C11" s="19">
        <v>0.47</v>
      </c>
      <c r="D11" s="19">
        <f t="shared" si="0"/>
        <v>1.9899799999999999</v>
      </c>
      <c r="F11" s="36" t="s">
        <v>102</v>
      </c>
      <c r="G11" s="37">
        <v>125.45399999999999</v>
      </c>
      <c r="H11" s="37">
        <v>85</v>
      </c>
      <c r="I11">
        <f t="shared" ref="I11:I31" si="1">G11*H11</f>
        <v>10663.59</v>
      </c>
      <c r="K11" s="45" t="s">
        <v>138</v>
      </c>
      <c r="L11" s="33" t="s">
        <v>96</v>
      </c>
      <c r="M11" s="37">
        <v>1907172.666</v>
      </c>
    </row>
    <row r="12" spans="1:15" x14ac:dyDescent="0.2">
      <c r="A12" s="17" t="s">
        <v>72</v>
      </c>
      <c r="B12" s="17">
        <v>2730</v>
      </c>
      <c r="C12" s="19">
        <v>0.47</v>
      </c>
      <c r="D12" s="19">
        <f t="shared" si="0"/>
        <v>1.2830999999999999</v>
      </c>
      <c r="F12" s="36" t="s">
        <v>103</v>
      </c>
      <c r="G12" s="37">
        <v>853.70100000000002</v>
      </c>
      <c r="H12" s="37">
        <v>32.779280960000001</v>
      </c>
      <c r="I12">
        <f t="shared" si="1"/>
        <v>27983.70493483296</v>
      </c>
      <c r="M12" s="47">
        <f>SUM(M2:M11)/1000000</f>
        <v>296.45928005221998</v>
      </c>
      <c r="N12" s="47">
        <f>(M2+M3+M7+M8+M9+M10)/10^6</f>
        <v>206.06170805322</v>
      </c>
      <c r="O12" t="s">
        <v>139</v>
      </c>
    </row>
    <row r="13" spans="1:15" x14ac:dyDescent="0.2">
      <c r="A13" s="17" t="s">
        <v>73</v>
      </c>
      <c r="B13" s="17">
        <v>62219</v>
      </c>
      <c r="C13" s="19">
        <v>0.96</v>
      </c>
      <c r="D13" s="19">
        <f t="shared" si="0"/>
        <v>59.730239999999995</v>
      </c>
      <c r="F13" s="35" t="s">
        <v>104</v>
      </c>
      <c r="G13" s="34" t="s">
        <v>96</v>
      </c>
      <c r="H13" s="34" t="s">
        <v>96</v>
      </c>
    </row>
    <row r="14" spans="1:15" x14ac:dyDescent="0.2">
      <c r="A14" s="17" t="s">
        <v>74</v>
      </c>
      <c r="B14" s="17">
        <v>45631</v>
      </c>
      <c r="C14" s="19">
        <v>0</v>
      </c>
      <c r="D14" s="19">
        <f t="shared" si="0"/>
        <v>0</v>
      </c>
      <c r="F14" s="38" t="s">
        <v>105</v>
      </c>
      <c r="G14" s="37" t="s">
        <v>96</v>
      </c>
      <c r="H14" s="34" t="s">
        <v>96</v>
      </c>
    </row>
    <row r="15" spans="1:15" x14ac:dyDescent="0.2">
      <c r="A15" s="17" t="s">
        <v>75</v>
      </c>
      <c r="B15" s="17">
        <v>45906</v>
      </c>
      <c r="C15" s="19">
        <v>43.87</v>
      </c>
      <c r="D15" s="19">
        <f t="shared" si="0"/>
        <v>2013.8962200000001</v>
      </c>
      <c r="F15" s="39" t="s">
        <v>106</v>
      </c>
      <c r="G15" s="33">
        <v>402.9564148</v>
      </c>
      <c r="H15" s="34" t="s">
        <v>96</v>
      </c>
    </row>
    <row r="16" spans="1:15" x14ac:dyDescent="0.2">
      <c r="A16" s="17" t="s">
        <v>76</v>
      </c>
      <c r="B16" s="17">
        <v>215626</v>
      </c>
      <c r="C16" s="19">
        <v>14.68</v>
      </c>
      <c r="D16" s="19">
        <f t="shared" si="0"/>
        <v>3165.3896800000002</v>
      </c>
      <c r="F16" s="40" t="s">
        <v>105</v>
      </c>
      <c r="G16" s="33">
        <v>402.9564148</v>
      </c>
      <c r="H16" s="34" t="s">
        <v>96</v>
      </c>
    </row>
    <row r="17" spans="1:9" ht="34" x14ac:dyDescent="0.2">
      <c r="A17" s="11" t="s">
        <v>140</v>
      </c>
      <c r="B17" s="11">
        <f>100*B16/SUM(B2:B16)</f>
        <v>1.4019672638504783</v>
      </c>
      <c r="D17" s="11">
        <f>SUM(D2:D16)</f>
        <v>128886.87925054497</v>
      </c>
      <c r="F17" s="41" t="s">
        <v>66</v>
      </c>
      <c r="G17" s="37">
        <v>402.9564148</v>
      </c>
      <c r="H17" s="37">
        <v>8.4687819179999995</v>
      </c>
      <c r="I17">
        <f t="shared" si="1"/>
        <v>3412.5499994003476</v>
      </c>
    </row>
    <row r="18" spans="1:9" ht="17" x14ac:dyDescent="0.2">
      <c r="A18" s="21"/>
      <c r="B18" s="20" t="s">
        <v>80</v>
      </c>
      <c r="C18" s="20" t="s">
        <v>78</v>
      </c>
      <c r="D18" s="20" t="s">
        <v>118</v>
      </c>
      <c r="F18" s="39" t="s">
        <v>107</v>
      </c>
      <c r="G18" s="33">
        <v>1501.111815</v>
      </c>
      <c r="H18" s="34" t="s">
        <v>96</v>
      </c>
    </row>
    <row r="19" spans="1:9" x14ac:dyDescent="0.2">
      <c r="F19" s="40" t="s">
        <v>105</v>
      </c>
      <c r="G19" s="33">
        <v>1501.111815</v>
      </c>
      <c r="H19" s="34" t="s">
        <v>96</v>
      </c>
    </row>
    <row r="20" spans="1:9" x14ac:dyDescent="0.2">
      <c r="F20" s="41" t="s">
        <v>108</v>
      </c>
      <c r="G20" s="37">
        <v>1501.111815</v>
      </c>
      <c r="H20" s="37">
        <v>9.1051278409999998</v>
      </c>
      <c r="I20">
        <f t="shared" si="1"/>
        <v>13667.814979210541</v>
      </c>
    </row>
    <row r="21" spans="1:9" ht="32" x14ac:dyDescent="0.2">
      <c r="A21" s="14" t="s">
        <v>1</v>
      </c>
      <c r="B21" s="14" t="s">
        <v>59</v>
      </c>
      <c r="C21" s="14" t="s">
        <v>60</v>
      </c>
      <c r="D21" s="14" t="s">
        <v>61</v>
      </c>
      <c r="F21" s="39" t="s">
        <v>109</v>
      </c>
      <c r="G21" s="33">
        <v>14297.97356783</v>
      </c>
      <c r="H21" s="34" t="s">
        <v>96</v>
      </c>
    </row>
    <row r="22" spans="1:9" x14ac:dyDescent="0.2">
      <c r="A22" s="10" t="s">
        <v>62</v>
      </c>
      <c r="B22" s="10">
        <v>564190</v>
      </c>
      <c r="C22" s="10">
        <v>59954</v>
      </c>
      <c r="D22" s="10">
        <v>10.62656</v>
      </c>
      <c r="F22" s="42" t="s">
        <v>110</v>
      </c>
      <c r="G22" s="37">
        <v>0.54100000000000004</v>
      </c>
      <c r="H22" s="37">
        <v>47.060998150000003</v>
      </c>
      <c r="I22">
        <f t="shared" si="1"/>
        <v>25.459999999150003</v>
      </c>
    </row>
    <row r="23" spans="1:9" x14ac:dyDescent="0.2">
      <c r="A23" s="10" t="s">
        <v>63</v>
      </c>
      <c r="B23" s="10">
        <v>125454</v>
      </c>
      <c r="C23" s="10">
        <v>33556</v>
      </c>
      <c r="D23" s="10">
        <v>26.74765</v>
      </c>
      <c r="F23" s="42" t="s">
        <v>111</v>
      </c>
      <c r="G23" s="37">
        <v>6.7389999999999999</v>
      </c>
      <c r="H23" s="37">
        <v>12.52752634</v>
      </c>
      <c r="I23">
        <f t="shared" si="1"/>
        <v>84.423000005259993</v>
      </c>
    </row>
    <row r="24" spans="1:9" x14ac:dyDescent="0.2">
      <c r="A24" s="10" t="s">
        <v>64</v>
      </c>
      <c r="B24" s="10">
        <v>495378</v>
      </c>
      <c r="C24" s="10">
        <v>58335</v>
      </c>
      <c r="D24" s="10">
        <v>11.77586</v>
      </c>
      <c r="F24" s="42" t="s">
        <v>112</v>
      </c>
      <c r="G24" s="37">
        <v>6.391</v>
      </c>
      <c r="H24" s="37">
        <v>23.447034890000001</v>
      </c>
      <c r="I24">
        <f t="shared" si="1"/>
        <v>149.84999998199001</v>
      </c>
    </row>
    <row r="25" spans="1:9" x14ac:dyDescent="0.2">
      <c r="A25" s="10" t="s">
        <v>65</v>
      </c>
      <c r="B25" s="10">
        <v>358323</v>
      </c>
      <c r="C25" s="10">
        <v>48560</v>
      </c>
      <c r="D25" s="10">
        <v>13.552020000000001</v>
      </c>
      <c r="F25" s="42" t="s">
        <v>67</v>
      </c>
      <c r="G25" s="37">
        <v>91.021958929999997</v>
      </c>
      <c r="H25" s="37">
        <v>11.38239621</v>
      </c>
      <c r="I25">
        <f t="shared" si="1"/>
        <v>1036.0480003516075</v>
      </c>
    </row>
    <row r="26" spans="1:9" x14ac:dyDescent="0.2">
      <c r="A26" s="10" t="s">
        <v>66</v>
      </c>
      <c r="B26" s="10">
        <v>343470</v>
      </c>
      <c r="C26" s="10">
        <v>84765</v>
      </c>
      <c r="D26" s="10">
        <v>24.679010000000002</v>
      </c>
      <c r="F26" s="42" t="s">
        <v>75</v>
      </c>
      <c r="G26" s="37">
        <v>45.905999999999999</v>
      </c>
      <c r="H26" s="37">
        <v>43.865769180000001</v>
      </c>
      <c r="I26">
        <f t="shared" si="1"/>
        <v>2013.70199997708</v>
      </c>
    </row>
    <row r="27" spans="1:9" x14ac:dyDescent="0.2">
      <c r="A27" s="10" t="s">
        <v>67</v>
      </c>
      <c r="B27" s="10">
        <v>80552</v>
      </c>
      <c r="C27" s="10">
        <v>22317</v>
      </c>
      <c r="D27" s="10">
        <v>27.705079999999999</v>
      </c>
      <c r="F27" s="42" t="s">
        <v>113</v>
      </c>
      <c r="G27" s="37">
        <v>34.027999999999999</v>
      </c>
      <c r="H27" s="37">
        <v>16</v>
      </c>
      <c r="I27">
        <f t="shared" si="1"/>
        <v>544.44799999999998</v>
      </c>
    </row>
    <row r="28" spans="1:9" x14ac:dyDescent="0.2">
      <c r="A28" s="10" t="s">
        <v>68</v>
      </c>
      <c r="B28" s="10">
        <v>1417549</v>
      </c>
      <c r="C28" s="10">
        <v>38169</v>
      </c>
      <c r="D28" s="10">
        <v>2.6926049999999999</v>
      </c>
      <c r="F28" s="42" t="s">
        <v>114</v>
      </c>
      <c r="G28" s="37">
        <v>13983.85534</v>
      </c>
      <c r="H28" s="37">
        <v>0.468010276</v>
      </c>
      <c r="I28">
        <f t="shared" si="1"/>
        <v>6544.5879972174735</v>
      </c>
    </row>
    <row r="29" spans="1:9" x14ac:dyDescent="0.2">
      <c r="A29" s="10" t="s">
        <v>69</v>
      </c>
      <c r="B29" s="10">
        <v>11534593</v>
      </c>
      <c r="C29" s="10">
        <v>1050243</v>
      </c>
      <c r="D29" s="10">
        <v>9.1051590000000004</v>
      </c>
      <c r="F29" s="43" t="s">
        <v>115</v>
      </c>
      <c r="G29" s="33">
        <v>129.49126889999999</v>
      </c>
      <c r="H29" s="34" t="s">
        <v>96</v>
      </c>
    </row>
    <row r="30" spans="1:9" x14ac:dyDescent="0.2">
      <c r="A30" s="10" t="s">
        <v>70</v>
      </c>
      <c r="B30" s="10">
        <v>84390</v>
      </c>
      <c r="C30" s="10">
        <v>670</v>
      </c>
      <c r="D30" s="10">
        <v>0.793933</v>
      </c>
      <c r="F30" s="41" t="s">
        <v>116</v>
      </c>
      <c r="G30" s="37">
        <v>21.77665</v>
      </c>
      <c r="H30" s="37">
        <v>0.96</v>
      </c>
      <c r="I30">
        <f t="shared" si="1"/>
        <v>20.905584000000001</v>
      </c>
    </row>
    <row r="31" spans="1:9" x14ac:dyDescent="0.2">
      <c r="A31" s="10" t="s">
        <v>71</v>
      </c>
      <c r="B31" s="10">
        <v>4234</v>
      </c>
      <c r="C31" s="10">
        <v>970</v>
      </c>
      <c r="D31" s="10">
        <v>22.909780000000001</v>
      </c>
      <c r="F31" s="41" t="s">
        <v>117</v>
      </c>
      <c r="G31" s="37">
        <v>107.7146189</v>
      </c>
      <c r="H31" s="37">
        <v>14.67980871</v>
      </c>
      <c r="I31">
        <f t="shared" si="1"/>
        <v>1581.2300007225506</v>
      </c>
    </row>
    <row r="32" spans="1:9" x14ac:dyDescent="0.2">
      <c r="A32" s="10" t="s">
        <v>72</v>
      </c>
      <c r="B32" s="10">
        <v>2730</v>
      </c>
      <c r="C32" s="10">
        <v>535</v>
      </c>
      <c r="D32" s="10">
        <v>19.597069999999999</v>
      </c>
    </row>
    <row r="33" spans="1:9" x14ac:dyDescent="0.2">
      <c r="A33" s="10" t="s">
        <v>73</v>
      </c>
      <c r="B33" s="10">
        <v>62219</v>
      </c>
      <c r="C33" s="10">
        <v>1825</v>
      </c>
      <c r="D33" s="10">
        <v>2.9331879999999999</v>
      </c>
      <c r="I33">
        <f>SUM(I10:I31)</f>
        <v>130524.94353141099</v>
      </c>
    </row>
    <row r="34" spans="1:9" x14ac:dyDescent="0.2">
      <c r="A34" s="10" t="s">
        <v>74</v>
      </c>
      <c r="B34" s="10">
        <v>45631</v>
      </c>
      <c r="C34" s="10">
        <v>4153</v>
      </c>
      <c r="D34" s="10">
        <v>9.1012690000000003</v>
      </c>
    </row>
    <row r="35" spans="1:9" x14ac:dyDescent="0.2">
      <c r="A35" s="10" t="s">
        <v>75</v>
      </c>
      <c r="B35" s="10">
        <v>45906</v>
      </c>
      <c r="C35" s="10">
        <v>4977</v>
      </c>
      <c r="D35" s="10">
        <v>10.84172</v>
      </c>
    </row>
    <row r="36" spans="1:9" x14ac:dyDescent="0.2">
      <c r="A36" s="10" t="s">
        <v>76</v>
      </c>
      <c r="B36" s="10">
        <v>215626</v>
      </c>
      <c r="C36" s="10">
        <v>6730</v>
      </c>
      <c r="D36" s="10">
        <v>3.1211449999999998</v>
      </c>
    </row>
  </sheetData>
  <phoneticPr fontId="6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CA9A3-C566-474B-83EE-8E0F3084CAB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Land_use</vt:lpstr>
      <vt:lpstr>Crop_primary</vt:lpstr>
      <vt:lpstr>Livestock_feed</vt:lpstr>
      <vt:lpstr>Livestock_fertilizer</vt:lpstr>
      <vt:lpstr>Crop_fertilizer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Agathe Crosnier</dc:creator>
  <cp:lastModifiedBy>Agathe Crosnier</cp:lastModifiedBy>
  <dcterms:created xsi:type="dcterms:W3CDTF">2023-05-11T12:51:08Z</dcterms:created>
  <dcterms:modified xsi:type="dcterms:W3CDTF">2023-06-03T10:32:43Z</dcterms:modified>
</cp:coreProperties>
</file>