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rosnier/Desktop/PDM/Modelling_data/Environmental impacts/"/>
    </mc:Choice>
  </mc:AlternateContent>
  <xr:revisionPtr revIDLastSave="0" documentId="13_ncr:1_{F96B7F15-1316-D14A-9914-61210A798885}" xr6:coauthVersionLast="47" xr6:coauthVersionMax="47" xr10:uidLastSave="{00000000-0000-0000-0000-000000000000}"/>
  <bookViews>
    <workbookView xWindow="0" yWindow="760" windowWidth="30240" windowHeight="17580" firstSheet="13" activeTab="21" xr2:uid="{B138F8E9-3DC6-3D47-8A17-B028BF4FA216}"/>
  </bookViews>
  <sheets>
    <sheet name="crop_fish_food_without_feed_tes" sheetId="25" r:id="rId1"/>
    <sheet name="crop_fish_food_without_feed" sheetId="20" r:id="rId2"/>
    <sheet name="crop_fish_food_without_feed_ord" sheetId="21" r:id="rId3"/>
    <sheet name="crop_fish_food_without_feed_T" sheetId="22" r:id="rId4"/>
    <sheet name="crops_fish_test" sheetId="27" r:id="rId5"/>
    <sheet name="crops_fish" sheetId="5" r:id="rId6"/>
    <sheet name="animals_from_model" sheetId="24" r:id="rId7"/>
    <sheet name="crop_fish_orderered" sheetId="10" r:id="rId8"/>
    <sheet name="crops_fish_T" sheetId="9" r:id="rId9"/>
    <sheet name="fish" sheetId="7" r:id="rId10"/>
    <sheet name="livestock" sheetId="6" r:id="rId11"/>
    <sheet name="crops_from_model" sheetId="23" r:id="rId12"/>
    <sheet name="livestock_conv_org" sheetId="17" r:id="rId13"/>
    <sheet name="livestock_conv_org_for_code_tes" sheetId="26" r:id="rId14"/>
    <sheet name="livestock_conv_org_for_code" sheetId="19" r:id="rId15"/>
    <sheet name="livestock_conv_org_T" sheetId="18" r:id="rId16"/>
    <sheet name="livestock_T" sheetId="11" r:id="rId17"/>
    <sheet name="livestock_T2" sheetId="12" r:id="rId18"/>
    <sheet name="crop_area" sheetId="13" r:id="rId19"/>
    <sheet name="crop_area_ordered" sheetId="14" r:id="rId20"/>
    <sheet name="crop_area_T" sheetId="15" r:id="rId21"/>
    <sheet name="crop_area_T_2" sheetId="28" r:id="rId22"/>
    <sheet name="Feuil12" sheetId="16" r:id="rId23"/>
    <sheet name="feed" sheetId="8" r:id="rId24"/>
    <sheet name="animals_BAU" sheetId="1" r:id="rId25"/>
    <sheet name="animals_OA" sheetId="2" r:id="rId26"/>
    <sheet name="plant_BAU" sheetId="3" r:id="rId27"/>
    <sheet name="plant_OA" sheetId="4" r:id="rId2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8" i="13" l="1"/>
  <c r="N9" i="13" s="1"/>
  <c r="N6" i="13"/>
  <c r="N4" i="13"/>
  <c r="N3" i="13"/>
  <c r="M2" i="13"/>
  <c r="N2" i="13"/>
  <c r="K9" i="13"/>
  <c r="L9" i="13"/>
  <c r="M9" i="13"/>
  <c r="J9" i="13"/>
  <c r="K8" i="13"/>
  <c r="L8" i="13"/>
  <c r="M8" i="13"/>
  <c r="J8" i="13"/>
  <c r="J3" i="13"/>
  <c r="K2" i="13"/>
  <c r="K6" i="13" s="1"/>
  <c r="L2" i="13"/>
  <c r="L6" i="13" s="1"/>
  <c r="M6" i="13"/>
  <c r="J2" i="13"/>
  <c r="J4" i="13" s="1"/>
  <c r="K3" i="13"/>
  <c r="L3" i="13"/>
  <c r="M3" i="13"/>
  <c r="K3" i="20"/>
  <c r="K4" i="20"/>
  <c r="K5" i="20"/>
  <c r="K6" i="20"/>
  <c r="K7" i="20"/>
  <c r="K8" i="20"/>
  <c r="K9" i="20"/>
  <c r="K10" i="20"/>
  <c r="K11" i="20"/>
  <c r="K12" i="20"/>
  <c r="K13" i="20"/>
  <c r="K14" i="20"/>
  <c r="K15" i="20"/>
  <c r="K16" i="20"/>
  <c r="K17" i="20"/>
  <c r="K18" i="20"/>
  <c r="K19" i="20"/>
  <c r="K20" i="20"/>
  <c r="K21" i="20"/>
  <c r="K22" i="20"/>
  <c r="K23" i="20"/>
  <c r="K2" i="20"/>
  <c r="M4" i="23"/>
  <c r="M5" i="23"/>
  <c r="M6" i="23"/>
  <c r="M7" i="23"/>
  <c r="M8" i="23"/>
  <c r="M9" i="23"/>
  <c r="M10" i="23"/>
  <c r="M11" i="23"/>
  <c r="M12" i="23"/>
  <c r="M13" i="23"/>
  <c r="M14" i="23"/>
  <c r="M15" i="23"/>
  <c r="M16" i="23"/>
  <c r="M17" i="23"/>
  <c r="M18" i="23"/>
  <c r="M19" i="23"/>
  <c r="M20" i="23"/>
  <c r="M21" i="23"/>
  <c r="M22" i="23"/>
  <c r="M23" i="23"/>
  <c r="M24" i="23"/>
  <c r="M3" i="23"/>
  <c r="M4" i="13" l="1"/>
  <c r="L4" i="13"/>
  <c r="K4" i="13"/>
  <c r="J6" i="13"/>
  <c r="G29" i="23"/>
  <c r="L3" i="23"/>
  <c r="J3" i="20"/>
  <c r="J4" i="20"/>
  <c r="J5" i="20"/>
  <c r="J6" i="20"/>
  <c r="J7" i="20"/>
  <c r="J8" i="20"/>
  <c r="J9" i="20"/>
  <c r="J10" i="20"/>
  <c r="J11" i="20"/>
  <c r="J12" i="20"/>
  <c r="J13" i="20"/>
  <c r="J14" i="20"/>
  <c r="J15" i="20"/>
  <c r="J16" i="20"/>
  <c r="J17" i="20"/>
  <c r="J18" i="20"/>
  <c r="J19" i="20"/>
  <c r="J20" i="20"/>
  <c r="J21" i="20"/>
  <c r="J22" i="20"/>
  <c r="J23" i="20"/>
  <c r="J2" i="20"/>
  <c r="I24" i="20"/>
  <c r="K24" i="20"/>
  <c r="J24" i="20" l="1"/>
  <c r="L24" i="20" s="1"/>
  <c r="M24" i="20"/>
  <c r="H24" i="20" l="1"/>
  <c r="D24" i="20"/>
  <c r="C24" i="20"/>
  <c r="I3" i="20" l="1"/>
  <c r="I4" i="20"/>
  <c r="I5" i="20"/>
  <c r="I6" i="20"/>
  <c r="I7" i="20"/>
  <c r="I8" i="20"/>
  <c r="I9" i="20"/>
  <c r="I10" i="20"/>
  <c r="I11" i="20"/>
  <c r="I12" i="20"/>
  <c r="I13" i="20"/>
  <c r="I14" i="20"/>
  <c r="I15" i="20"/>
  <c r="I16" i="20"/>
  <c r="I17" i="20"/>
  <c r="I18" i="20"/>
  <c r="I19" i="20"/>
  <c r="I20" i="20"/>
  <c r="I21" i="20"/>
  <c r="I22" i="20"/>
  <c r="I23" i="20"/>
  <c r="I2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" i="20"/>
  <c r="C3" i="20"/>
  <c r="C4" i="20"/>
  <c r="C5" i="20"/>
  <c r="C6" i="20"/>
  <c r="C7" i="20"/>
  <c r="C8" i="20"/>
  <c r="C9" i="20"/>
  <c r="C10" i="20"/>
  <c r="C11" i="20"/>
  <c r="C12" i="20"/>
  <c r="C13" i="20"/>
  <c r="C14" i="20"/>
  <c r="C15" i="20"/>
  <c r="C16" i="20"/>
  <c r="C17" i="20"/>
  <c r="C18" i="20"/>
  <c r="C19" i="20"/>
  <c r="C20" i="20"/>
  <c r="C21" i="20"/>
  <c r="C22" i="20"/>
  <c r="C23" i="20"/>
  <c r="C2" i="20"/>
  <c r="B3" i="20"/>
  <c r="B4" i="20"/>
  <c r="B5" i="20"/>
  <c r="B6" i="20"/>
  <c r="B7" i="20"/>
  <c r="B8" i="20"/>
  <c r="B9" i="20"/>
  <c r="B10" i="20"/>
  <c r="B11" i="20"/>
  <c r="B12" i="20"/>
  <c r="B13" i="20"/>
  <c r="B14" i="20"/>
  <c r="B15" i="20"/>
  <c r="B16" i="20"/>
  <c r="B17" i="20"/>
  <c r="B18" i="20"/>
  <c r="B19" i="20"/>
  <c r="B20" i="20"/>
  <c r="B21" i="20"/>
  <c r="B22" i="20"/>
  <c r="B23" i="20"/>
  <c r="B2" i="20"/>
  <c r="O51" i="27" l="1"/>
  <c r="K51" i="27"/>
  <c r="G51" i="27"/>
  <c r="F51" i="27"/>
  <c r="P50" i="27"/>
  <c r="O50" i="27"/>
  <c r="M50" i="27"/>
  <c r="G50" i="27"/>
  <c r="F50" i="27"/>
  <c r="R49" i="27"/>
  <c r="Q49" i="27"/>
  <c r="K49" i="27"/>
  <c r="G49" i="27"/>
  <c r="F49" i="27"/>
  <c r="O49" i="27" s="1"/>
  <c r="M48" i="27"/>
  <c r="L48" i="27"/>
  <c r="K48" i="27"/>
  <c r="G48" i="27"/>
  <c r="F48" i="27"/>
  <c r="O47" i="27"/>
  <c r="K47" i="27"/>
  <c r="G47" i="27"/>
  <c r="F47" i="27"/>
  <c r="P46" i="27"/>
  <c r="O46" i="27"/>
  <c r="M46" i="27"/>
  <c r="G46" i="27"/>
  <c r="F46" i="27"/>
  <c r="R45" i="27"/>
  <c r="Q45" i="27"/>
  <c r="K45" i="27"/>
  <c r="G45" i="27"/>
  <c r="F45" i="27"/>
  <c r="O45" i="27" s="1"/>
  <c r="M44" i="27"/>
  <c r="L44" i="27"/>
  <c r="K44" i="27"/>
  <c r="G44" i="27"/>
  <c r="F44" i="27"/>
  <c r="O43" i="27"/>
  <c r="K43" i="27"/>
  <c r="G43" i="27"/>
  <c r="F43" i="27"/>
  <c r="P42" i="27"/>
  <c r="O42" i="27"/>
  <c r="M42" i="27"/>
  <c r="G42" i="27"/>
  <c r="F42" i="27"/>
  <c r="R41" i="27"/>
  <c r="Q41" i="27"/>
  <c r="K41" i="27"/>
  <c r="G41" i="27"/>
  <c r="F41" i="27"/>
  <c r="O41" i="27" s="1"/>
  <c r="M40" i="27"/>
  <c r="L40" i="27"/>
  <c r="K40" i="27"/>
  <c r="G40" i="27"/>
  <c r="F40" i="27"/>
  <c r="O39" i="27"/>
  <c r="K39" i="27"/>
  <c r="G39" i="27"/>
  <c r="F39" i="27"/>
  <c r="P38" i="27"/>
  <c r="O38" i="27"/>
  <c r="M38" i="27"/>
  <c r="G38" i="27"/>
  <c r="F38" i="27"/>
  <c r="R37" i="27"/>
  <c r="Q37" i="27"/>
  <c r="K37" i="27"/>
  <c r="G37" i="27"/>
  <c r="F37" i="27"/>
  <c r="O37" i="27" s="1"/>
  <c r="M36" i="27"/>
  <c r="L36" i="27"/>
  <c r="K36" i="27"/>
  <c r="G36" i="27"/>
  <c r="F36" i="27"/>
  <c r="O35" i="27"/>
  <c r="K35" i="27"/>
  <c r="G35" i="27"/>
  <c r="F35" i="27"/>
  <c r="P34" i="27"/>
  <c r="O34" i="27"/>
  <c r="M34" i="27"/>
  <c r="G34" i="27"/>
  <c r="F34" i="27"/>
  <c r="R33" i="27"/>
  <c r="Q33" i="27"/>
  <c r="K33" i="27"/>
  <c r="G33" i="27"/>
  <c r="F33" i="27"/>
  <c r="O33" i="27" s="1"/>
  <c r="M32" i="27"/>
  <c r="L32" i="27"/>
  <c r="K32" i="27"/>
  <c r="G32" i="27"/>
  <c r="F32" i="27"/>
  <c r="O31" i="27"/>
  <c r="K31" i="27"/>
  <c r="G31" i="27"/>
  <c r="F31" i="27"/>
  <c r="P30" i="27"/>
  <c r="O30" i="27"/>
  <c r="M30" i="27"/>
  <c r="G30" i="27"/>
  <c r="F30" i="27"/>
  <c r="R29" i="27"/>
  <c r="Q29" i="27"/>
  <c r="K29" i="27"/>
  <c r="G29" i="27"/>
  <c r="F29" i="27"/>
  <c r="O29" i="27" s="1"/>
  <c r="M25" i="27"/>
  <c r="L25" i="27"/>
  <c r="R51" i="27" s="1"/>
  <c r="K25" i="27"/>
  <c r="Q51" i="27" s="1"/>
  <c r="J25" i="27"/>
  <c r="I25" i="27"/>
  <c r="F25" i="27"/>
  <c r="N51" i="27" s="1"/>
  <c r="E25" i="27"/>
  <c r="G25" i="27" s="1"/>
  <c r="P51" i="27" s="1"/>
  <c r="D25" i="27"/>
  <c r="C25" i="27"/>
  <c r="L51" i="27" s="1"/>
  <c r="B25" i="27"/>
  <c r="M24" i="27"/>
  <c r="L24" i="27"/>
  <c r="R50" i="27" s="1"/>
  <c r="K24" i="27"/>
  <c r="Q50" i="27" s="1"/>
  <c r="H24" i="27"/>
  <c r="G24" i="27"/>
  <c r="F24" i="27"/>
  <c r="N50" i="27" s="1"/>
  <c r="E24" i="27"/>
  <c r="D24" i="27"/>
  <c r="C24" i="27"/>
  <c r="L50" i="27" s="1"/>
  <c r="B24" i="27"/>
  <c r="K50" i="27" s="1"/>
  <c r="M23" i="27"/>
  <c r="L23" i="27"/>
  <c r="K23" i="27"/>
  <c r="H23" i="27"/>
  <c r="F23" i="27"/>
  <c r="N49" i="27" s="1"/>
  <c r="E23" i="27"/>
  <c r="G23" i="27" s="1"/>
  <c r="P49" i="27" s="1"/>
  <c r="D23" i="27"/>
  <c r="C23" i="27"/>
  <c r="L49" i="27" s="1"/>
  <c r="B23" i="27"/>
  <c r="M22" i="27"/>
  <c r="L22" i="27"/>
  <c r="R48" i="27" s="1"/>
  <c r="K22" i="27"/>
  <c r="Q48" i="27" s="1"/>
  <c r="H22" i="27"/>
  <c r="G22" i="27"/>
  <c r="P48" i="27" s="1"/>
  <c r="F22" i="27"/>
  <c r="N48" i="27" s="1"/>
  <c r="E22" i="27"/>
  <c r="D22" i="27"/>
  <c r="O48" i="27" s="1"/>
  <c r="C22" i="27"/>
  <c r="B22" i="27"/>
  <c r="M21" i="27"/>
  <c r="L21" i="27"/>
  <c r="R47" i="27" s="1"/>
  <c r="K21" i="27"/>
  <c r="Q47" i="27" s="1"/>
  <c r="H21" i="27"/>
  <c r="F21" i="27"/>
  <c r="N47" i="27" s="1"/>
  <c r="E21" i="27"/>
  <c r="G21" i="27" s="1"/>
  <c r="P47" i="27" s="1"/>
  <c r="D21" i="27"/>
  <c r="C21" i="27"/>
  <c r="L47" i="27" s="1"/>
  <c r="B21" i="27"/>
  <c r="M20" i="27"/>
  <c r="L20" i="27"/>
  <c r="R46" i="27" s="1"/>
  <c r="K20" i="27"/>
  <c r="Q46" i="27" s="1"/>
  <c r="H20" i="27"/>
  <c r="G20" i="27"/>
  <c r="F20" i="27"/>
  <c r="N46" i="27" s="1"/>
  <c r="E20" i="27"/>
  <c r="D20" i="27"/>
  <c r="C20" i="27"/>
  <c r="L46" i="27" s="1"/>
  <c r="B20" i="27"/>
  <c r="K46" i="27" s="1"/>
  <c r="M19" i="27"/>
  <c r="L19" i="27"/>
  <c r="K19" i="27"/>
  <c r="H19" i="27"/>
  <c r="F19" i="27"/>
  <c r="N45" i="27" s="1"/>
  <c r="E19" i="27"/>
  <c r="G19" i="27" s="1"/>
  <c r="P45" i="27" s="1"/>
  <c r="D19" i="27"/>
  <c r="C19" i="27"/>
  <c r="L45" i="27" s="1"/>
  <c r="B19" i="27"/>
  <c r="M18" i="27"/>
  <c r="L18" i="27"/>
  <c r="R44" i="27" s="1"/>
  <c r="K18" i="27"/>
  <c r="Q44" i="27" s="1"/>
  <c r="H18" i="27"/>
  <c r="G18" i="27"/>
  <c r="P44" i="27" s="1"/>
  <c r="F18" i="27"/>
  <c r="N44" i="27" s="1"/>
  <c r="E18" i="27"/>
  <c r="D18" i="27"/>
  <c r="O44" i="27" s="1"/>
  <c r="C18" i="27"/>
  <c r="B18" i="27"/>
  <c r="M17" i="27"/>
  <c r="L17" i="27"/>
  <c r="R43" i="27" s="1"/>
  <c r="K17" i="27"/>
  <c r="Q43" i="27" s="1"/>
  <c r="H17" i="27"/>
  <c r="F17" i="27"/>
  <c r="N43" i="27" s="1"/>
  <c r="E17" i="27"/>
  <c r="G17" i="27" s="1"/>
  <c r="P43" i="27" s="1"/>
  <c r="D17" i="27"/>
  <c r="C17" i="27"/>
  <c r="L43" i="27" s="1"/>
  <c r="B17" i="27"/>
  <c r="M16" i="27"/>
  <c r="L16" i="27"/>
  <c r="R42" i="27" s="1"/>
  <c r="K16" i="27"/>
  <c r="Q42" i="27" s="1"/>
  <c r="H16" i="27"/>
  <c r="G16" i="27"/>
  <c r="F16" i="27"/>
  <c r="N42" i="27" s="1"/>
  <c r="E16" i="27"/>
  <c r="D16" i="27"/>
  <c r="C16" i="27"/>
  <c r="L42" i="27" s="1"/>
  <c r="B16" i="27"/>
  <c r="K42" i="27" s="1"/>
  <c r="M15" i="27"/>
  <c r="L15" i="27"/>
  <c r="K15" i="27"/>
  <c r="H15" i="27"/>
  <c r="F15" i="27"/>
  <c r="N41" i="27" s="1"/>
  <c r="E15" i="27"/>
  <c r="G15" i="27" s="1"/>
  <c r="P41" i="27" s="1"/>
  <c r="D15" i="27"/>
  <c r="C15" i="27"/>
  <c r="L41" i="27" s="1"/>
  <c r="B15" i="27"/>
  <c r="M14" i="27"/>
  <c r="L14" i="27"/>
  <c r="R40" i="27" s="1"/>
  <c r="K14" i="27"/>
  <c r="Q40" i="27" s="1"/>
  <c r="H14" i="27"/>
  <c r="G14" i="27"/>
  <c r="P40" i="27" s="1"/>
  <c r="F14" i="27"/>
  <c r="N40" i="27" s="1"/>
  <c r="E14" i="27"/>
  <c r="D14" i="27"/>
  <c r="O40" i="27" s="1"/>
  <c r="C14" i="27"/>
  <c r="B14" i="27"/>
  <c r="M13" i="27"/>
  <c r="L13" i="27"/>
  <c r="R39" i="27" s="1"/>
  <c r="K13" i="27"/>
  <c r="Q39" i="27" s="1"/>
  <c r="H13" i="27"/>
  <c r="F13" i="27"/>
  <c r="N39" i="27" s="1"/>
  <c r="E13" i="27"/>
  <c r="G13" i="27" s="1"/>
  <c r="P39" i="27" s="1"/>
  <c r="D13" i="27"/>
  <c r="C13" i="27"/>
  <c r="L39" i="27" s="1"/>
  <c r="B13" i="27"/>
  <c r="M12" i="27"/>
  <c r="L12" i="27"/>
  <c r="R38" i="27" s="1"/>
  <c r="K12" i="27"/>
  <c r="Q38" i="27" s="1"/>
  <c r="H12" i="27"/>
  <c r="G12" i="27"/>
  <c r="F12" i="27"/>
  <c r="N38" i="27" s="1"/>
  <c r="E12" i="27"/>
  <c r="D12" i="27"/>
  <c r="C12" i="27"/>
  <c r="L38" i="27" s="1"/>
  <c r="B12" i="27"/>
  <c r="K38" i="27" s="1"/>
  <c r="M11" i="27"/>
  <c r="L11" i="27"/>
  <c r="K11" i="27"/>
  <c r="H11" i="27"/>
  <c r="F11" i="27"/>
  <c r="N37" i="27" s="1"/>
  <c r="E11" i="27"/>
  <c r="G11" i="27" s="1"/>
  <c r="P37" i="27" s="1"/>
  <c r="D11" i="27"/>
  <c r="C11" i="27"/>
  <c r="L37" i="27" s="1"/>
  <c r="B11" i="27"/>
  <c r="M10" i="27"/>
  <c r="L10" i="27"/>
  <c r="R36" i="27" s="1"/>
  <c r="K10" i="27"/>
  <c r="Q36" i="27" s="1"/>
  <c r="H10" i="27"/>
  <c r="G10" i="27"/>
  <c r="P36" i="27" s="1"/>
  <c r="F10" i="27"/>
  <c r="N36" i="27" s="1"/>
  <c r="E10" i="27"/>
  <c r="D10" i="27"/>
  <c r="O36" i="27" s="1"/>
  <c r="C10" i="27"/>
  <c r="B10" i="27"/>
  <c r="M9" i="27"/>
  <c r="L9" i="27"/>
  <c r="R35" i="27" s="1"/>
  <c r="K9" i="27"/>
  <c r="Q35" i="27" s="1"/>
  <c r="H9" i="27"/>
  <c r="F9" i="27"/>
  <c r="N35" i="27" s="1"/>
  <c r="E9" i="27"/>
  <c r="G9" i="27" s="1"/>
  <c r="P35" i="27" s="1"/>
  <c r="D9" i="27"/>
  <c r="C9" i="27"/>
  <c r="L35" i="27" s="1"/>
  <c r="B9" i="27"/>
  <c r="M8" i="27"/>
  <c r="L8" i="27"/>
  <c r="R34" i="27" s="1"/>
  <c r="K8" i="27"/>
  <c r="Q34" i="27" s="1"/>
  <c r="H8" i="27"/>
  <c r="G8" i="27"/>
  <c r="F8" i="27"/>
  <c r="N34" i="27" s="1"/>
  <c r="E8" i="27"/>
  <c r="D8" i="27"/>
  <c r="C8" i="27"/>
  <c r="L34" i="27" s="1"/>
  <c r="B8" i="27"/>
  <c r="K34" i="27" s="1"/>
  <c r="M7" i="27"/>
  <c r="L7" i="27"/>
  <c r="K7" i="27"/>
  <c r="H7" i="27"/>
  <c r="F7" i="27"/>
  <c r="N33" i="27" s="1"/>
  <c r="E7" i="27"/>
  <c r="M33" i="27" s="1"/>
  <c r="D7" i="27"/>
  <c r="C7" i="27"/>
  <c r="L33" i="27" s="1"/>
  <c r="B7" i="27"/>
  <c r="M6" i="27"/>
  <c r="L6" i="27"/>
  <c r="R32" i="27" s="1"/>
  <c r="K6" i="27"/>
  <c r="Q32" i="27" s="1"/>
  <c r="H6" i="27"/>
  <c r="G6" i="27"/>
  <c r="P32" i="27" s="1"/>
  <c r="F6" i="27"/>
  <c r="N32" i="27" s="1"/>
  <c r="E6" i="27"/>
  <c r="D6" i="27"/>
  <c r="O32" i="27" s="1"/>
  <c r="C6" i="27"/>
  <c r="B6" i="27"/>
  <c r="M5" i="27"/>
  <c r="L5" i="27"/>
  <c r="R31" i="27" s="1"/>
  <c r="K5" i="27"/>
  <c r="Q31" i="27" s="1"/>
  <c r="H5" i="27"/>
  <c r="F5" i="27"/>
  <c r="N31" i="27" s="1"/>
  <c r="E5" i="27"/>
  <c r="G5" i="27" s="1"/>
  <c r="P31" i="27" s="1"/>
  <c r="D5" i="27"/>
  <c r="C5" i="27"/>
  <c r="L31" i="27" s="1"/>
  <c r="B5" i="27"/>
  <c r="M4" i="27"/>
  <c r="L4" i="27"/>
  <c r="R30" i="27" s="1"/>
  <c r="K4" i="27"/>
  <c r="Q30" i="27" s="1"/>
  <c r="H4" i="27"/>
  <c r="G4" i="27"/>
  <c r="F4" i="27"/>
  <c r="N30" i="27" s="1"/>
  <c r="E4" i="27"/>
  <c r="D4" i="27"/>
  <c r="C4" i="27"/>
  <c r="L30" i="27" s="1"/>
  <c r="B4" i="27"/>
  <c r="K30" i="27" s="1"/>
  <c r="M3" i="27"/>
  <c r="L3" i="27"/>
  <c r="K3" i="27"/>
  <c r="H3" i="27"/>
  <c r="F3" i="27"/>
  <c r="N29" i="27" s="1"/>
  <c r="E3" i="27"/>
  <c r="M29" i="27" s="1"/>
  <c r="D3" i="27"/>
  <c r="C3" i="27"/>
  <c r="L29" i="27" s="1"/>
  <c r="B3" i="27"/>
  <c r="M2" i="27"/>
  <c r="L2" i="27"/>
  <c r="K2" i="27"/>
  <c r="J2" i="27"/>
  <c r="I2" i="27"/>
  <c r="H2" i="27"/>
  <c r="G2" i="27"/>
  <c r="F2" i="27"/>
  <c r="E2" i="27"/>
  <c r="D2" i="27"/>
  <c r="C2" i="27"/>
  <c r="B2" i="27"/>
  <c r="O49" i="26"/>
  <c r="N49" i="26"/>
  <c r="M49" i="26"/>
  <c r="L49" i="26"/>
  <c r="O48" i="26"/>
  <c r="N48" i="26"/>
  <c r="M48" i="26"/>
  <c r="L48" i="26"/>
  <c r="O47" i="26"/>
  <c r="N47" i="26"/>
  <c r="M47" i="26"/>
  <c r="L47" i="26"/>
  <c r="O46" i="26"/>
  <c r="N46" i="26"/>
  <c r="M46" i="26"/>
  <c r="L46" i="26"/>
  <c r="O45" i="26"/>
  <c r="N45" i="26"/>
  <c r="M45" i="26"/>
  <c r="L45" i="26"/>
  <c r="O44" i="26"/>
  <c r="N44" i="26"/>
  <c r="M44" i="26"/>
  <c r="L44" i="26"/>
  <c r="O43" i="26"/>
  <c r="N43" i="26"/>
  <c r="M43" i="26"/>
  <c r="L43" i="26"/>
  <c r="O42" i="26"/>
  <c r="N42" i="26"/>
  <c r="M42" i="26"/>
  <c r="L42" i="26"/>
  <c r="O41" i="26"/>
  <c r="N41" i="26"/>
  <c r="M41" i="26"/>
  <c r="L41" i="26"/>
  <c r="O40" i="26"/>
  <c r="N40" i="26"/>
  <c r="M40" i="26"/>
  <c r="L40" i="26"/>
  <c r="O39" i="26"/>
  <c r="N39" i="26"/>
  <c r="M39" i="26"/>
  <c r="L39" i="26"/>
  <c r="O38" i="26"/>
  <c r="N38" i="26"/>
  <c r="M38" i="26"/>
  <c r="L38" i="26"/>
  <c r="O37" i="26"/>
  <c r="N37" i="26"/>
  <c r="M37" i="26"/>
  <c r="L37" i="26"/>
  <c r="O36" i="26"/>
  <c r="N36" i="26"/>
  <c r="M36" i="26"/>
  <c r="L36" i="26"/>
  <c r="O35" i="26"/>
  <c r="N35" i="26"/>
  <c r="M35" i="26"/>
  <c r="L35" i="26"/>
  <c r="O34" i="26"/>
  <c r="N34" i="26"/>
  <c r="M34" i="26"/>
  <c r="L34" i="26"/>
  <c r="O33" i="26"/>
  <c r="N33" i="26"/>
  <c r="M33" i="26"/>
  <c r="L33" i="26"/>
  <c r="O32" i="26"/>
  <c r="N32" i="26"/>
  <c r="M32" i="26"/>
  <c r="L32" i="26"/>
  <c r="O31" i="26"/>
  <c r="N31" i="26"/>
  <c r="M31" i="26"/>
  <c r="L31" i="26"/>
  <c r="O30" i="26"/>
  <c r="N30" i="26"/>
  <c r="M30" i="26"/>
  <c r="L30" i="26"/>
  <c r="O29" i="26"/>
  <c r="N29" i="26"/>
  <c r="M29" i="26"/>
  <c r="L29" i="26"/>
  <c r="O28" i="26"/>
  <c r="N28" i="26"/>
  <c r="M28" i="26"/>
  <c r="L28" i="26"/>
  <c r="H23" i="26"/>
  <c r="G23" i="26"/>
  <c r="G22" i="26"/>
  <c r="H21" i="26"/>
  <c r="G21" i="26"/>
  <c r="G20" i="26"/>
  <c r="H19" i="26"/>
  <c r="G19" i="26"/>
  <c r="G18" i="26"/>
  <c r="H17" i="26"/>
  <c r="G17" i="26"/>
  <c r="G16" i="26"/>
  <c r="H15" i="26"/>
  <c r="G15" i="26"/>
  <c r="G14" i="26"/>
  <c r="H13" i="26"/>
  <c r="G13" i="26"/>
  <c r="G12" i="26"/>
  <c r="H11" i="26"/>
  <c r="G11" i="26"/>
  <c r="G10" i="26"/>
  <c r="H9" i="26"/>
  <c r="G9" i="26"/>
  <c r="G8" i="26"/>
  <c r="H7" i="26"/>
  <c r="G7" i="26"/>
  <c r="G6" i="26"/>
  <c r="H5" i="26"/>
  <c r="G5" i="26"/>
  <c r="G4" i="26"/>
  <c r="H3" i="26"/>
  <c r="G3" i="26"/>
  <c r="G2" i="26"/>
  <c r="L77" i="25"/>
  <c r="K77" i="25"/>
  <c r="O76" i="25"/>
  <c r="N76" i="25"/>
  <c r="L76" i="25"/>
  <c r="K76" i="25"/>
  <c r="L75" i="25"/>
  <c r="K75" i="25"/>
  <c r="O74" i="25"/>
  <c r="N74" i="25"/>
  <c r="L74" i="25"/>
  <c r="K74" i="25"/>
  <c r="L73" i="25"/>
  <c r="K73" i="25"/>
  <c r="O72" i="25"/>
  <c r="N72" i="25"/>
  <c r="L72" i="25"/>
  <c r="K72" i="25"/>
  <c r="L71" i="25"/>
  <c r="K71" i="25"/>
  <c r="O70" i="25"/>
  <c r="N70" i="25"/>
  <c r="L70" i="25"/>
  <c r="K70" i="25"/>
  <c r="L69" i="25"/>
  <c r="K69" i="25"/>
  <c r="O68" i="25"/>
  <c r="N68" i="25"/>
  <c r="L68" i="25"/>
  <c r="K68" i="25"/>
  <c r="L67" i="25"/>
  <c r="K67" i="25"/>
  <c r="O66" i="25"/>
  <c r="N66" i="25"/>
  <c r="L66" i="25"/>
  <c r="K66" i="25"/>
  <c r="L65" i="25"/>
  <c r="K65" i="25"/>
  <c r="O64" i="25"/>
  <c r="N64" i="25"/>
  <c r="L64" i="25"/>
  <c r="K64" i="25"/>
  <c r="L63" i="25"/>
  <c r="K63" i="25"/>
  <c r="O62" i="25"/>
  <c r="N62" i="25"/>
  <c r="L62" i="25"/>
  <c r="K62" i="25"/>
  <c r="L61" i="25"/>
  <c r="K61" i="25"/>
  <c r="O60" i="25"/>
  <c r="N60" i="25"/>
  <c r="L60" i="25"/>
  <c r="K60" i="25"/>
  <c r="L59" i="25"/>
  <c r="K59" i="25"/>
  <c r="O58" i="25"/>
  <c r="N58" i="25"/>
  <c r="L58" i="25"/>
  <c r="K58" i="25"/>
  <c r="L57" i="25"/>
  <c r="K57" i="25"/>
  <c r="O56" i="25"/>
  <c r="N56" i="25"/>
  <c r="L56" i="25"/>
  <c r="K56" i="25"/>
  <c r="R52" i="25"/>
  <c r="Q52" i="25"/>
  <c r="L52" i="25"/>
  <c r="K52" i="25"/>
  <c r="G52" i="25"/>
  <c r="D52" i="25"/>
  <c r="R51" i="25"/>
  <c r="Q51" i="25"/>
  <c r="O51" i="25"/>
  <c r="L51" i="25"/>
  <c r="K51" i="25"/>
  <c r="G51" i="25"/>
  <c r="D51" i="25"/>
  <c r="R50" i="25"/>
  <c r="Q50" i="25"/>
  <c r="L50" i="25"/>
  <c r="K50" i="25"/>
  <c r="G50" i="25"/>
  <c r="D50" i="25"/>
  <c r="R49" i="25"/>
  <c r="Q49" i="25"/>
  <c r="L49" i="25"/>
  <c r="K49" i="25"/>
  <c r="G49" i="25"/>
  <c r="D49" i="25"/>
  <c r="R48" i="25"/>
  <c r="Q48" i="25"/>
  <c r="L48" i="25"/>
  <c r="K48" i="25"/>
  <c r="G48" i="25"/>
  <c r="D48" i="25"/>
  <c r="R47" i="25"/>
  <c r="Q47" i="25"/>
  <c r="O47" i="25"/>
  <c r="L47" i="25"/>
  <c r="K47" i="25"/>
  <c r="G47" i="25"/>
  <c r="D47" i="25"/>
  <c r="R46" i="25"/>
  <c r="Q46" i="25"/>
  <c r="L46" i="25"/>
  <c r="K46" i="25"/>
  <c r="G46" i="25"/>
  <c r="D46" i="25"/>
  <c r="R45" i="25"/>
  <c r="Q45" i="25"/>
  <c r="L45" i="25"/>
  <c r="K45" i="25"/>
  <c r="G45" i="25"/>
  <c r="D45" i="25"/>
  <c r="R44" i="25"/>
  <c r="Q44" i="25"/>
  <c r="L44" i="25"/>
  <c r="K44" i="25"/>
  <c r="G44" i="25"/>
  <c r="D44" i="25"/>
  <c r="R43" i="25"/>
  <c r="Q43" i="25"/>
  <c r="O43" i="25"/>
  <c r="L43" i="25"/>
  <c r="K43" i="25"/>
  <c r="G43" i="25"/>
  <c r="D43" i="25"/>
  <c r="R42" i="25"/>
  <c r="Q42" i="25"/>
  <c r="L42" i="25"/>
  <c r="K42" i="25"/>
  <c r="G42" i="25"/>
  <c r="D42" i="25"/>
  <c r="R41" i="25"/>
  <c r="Q41" i="25"/>
  <c r="L41" i="25"/>
  <c r="K41" i="25"/>
  <c r="G41" i="25"/>
  <c r="D41" i="25"/>
  <c r="R40" i="25"/>
  <c r="Q40" i="25"/>
  <c r="L40" i="25"/>
  <c r="K40" i="25"/>
  <c r="G40" i="25"/>
  <c r="D40" i="25"/>
  <c r="R39" i="25"/>
  <c r="Q39" i="25"/>
  <c r="O39" i="25"/>
  <c r="L39" i="25"/>
  <c r="K39" i="25"/>
  <c r="G39" i="25"/>
  <c r="D39" i="25"/>
  <c r="R38" i="25"/>
  <c r="Q38" i="25"/>
  <c r="L38" i="25"/>
  <c r="K38" i="25"/>
  <c r="G38" i="25"/>
  <c r="D38" i="25"/>
  <c r="R37" i="25"/>
  <c r="Q37" i="25"/>
  <c r="L37" i="25"/>
  <c r="K37" i="25"/>
  <c r="G37" i="25"/>
  <c r="D37" i="25"/>
  <c r="R36" i="25"/>
  <c r="Q36" i="25"/>
  <c r="L36" i="25"/>
  <c r="K36" i="25"/>
  <c r="G36" i="25"/>
  <c r="D36" i="25"/>
  <c r="R35" i="25"/>
  <c r="Q35" i="25"/>
  <c r="O35" i="25"/>
  <c r="L35" i="25"/>
  <c r="K35" i="25"/>
  <c r="G35" i="25"/>
  <c r="D35" i="25"/>
  <c r="R34" i="25"/>
  <c r="Q34" i="25"/>
  <c r="L34" i="25"/>
  <c r="K34" i="25"/>
  <c r="G34" i="25"/>
  <c r="D34" i="25"/>
  <c r="R33" i="25"/>
  <c r="Q33" i="25"/>
  <c r="L33" i="25"/>
  <c r="K33" i="25"/>
  <c r="G33" i="25"/>
  <c r="D33" i="25"/>
  <c r="R32" i="25"/>
  <c r="Q32" i="25"/>
  <c r="L32" i="25"/>
  <c r="K32" i="25"/>
  <c r="G32" i="25"/>
  <c r="D32" i="25"/>
  <c r="R31" i="25"/>
  <c r="Q31" i="25"/>
  <c r="O31" i="25"/>
  <c r="L31" i="25"/>
  <c r="K31" i="25"/>
  <c r="G31" i="25"/>
  <c r="D31" i="25"/>
  <c r="R30" i="25"/>
  <c r="Q30" i="25"/>
  <c r="L30" i="25"/>
  <c r="K30" i="25"/>
  <c r="G30" i="25"/>
  <c r="D30" i="25"/>
  <c r="M24" i="25"/>
  <c r="L24" i="25"/>
  <c r="K24" i="25"/>
  <c r="J24" i="25"/>
  <c r="F24" i="25"/>
  <c r="O52" i="25" s="1"/>
  <c r="E24" i="25"/>
  <c r="G24" i="25" s="1"/>
  <c r="P52" i="25" s="1"/>
  <c r="D24" i="25"/>
  <c r="M52" i="25" s="1"/>
  <c r="M23" i="25"/>
  <c r="K23" i="25"/>
  <c r="L23" i="25" s="1"/>
  <c r="J23" i="25"/>
  <c r="F23" i="25"/>
  <c r="O77" i="25" s="1"/>
  <c r="E23" i="25"/>
  <c r="N77" i="25" s="1"/>
  <c r="D23" i="25"/>
  <c r="M51" i="25" s="1"/>
  <c r="M22" i="25"/>
  <c r="K22" i="25"/>
  <c r="L22" i="25" s="1"/>
  <c r="J22" i="25"/>
  <c r="F22" i="25"/>
  <c r="O50" i="25" s="1"/>
  <c r="E22" i="25"/>
  <c r="N50" i="25" s="1"/>
  <c r="D22" i="25"/>
  <c r="M50" i="25" s="1"/>
  <c r="M21" i="25"/>
  <c r="K21" i="25"/>
  <c r="L21" i="25" s="1"/>
  <c r="J21" i="25"/>
  <c r="F21" i="25"/>
  <c r="O75" i="25" s="1"/>
  <c r="E21" i="25"/>
  <c r="N75" i="25" s="1"/>
  <c r="D21" i="25"/>
  <c r="M49" i="25" s="1"/>
  <c r="M20" i="25"/>
  <c r="K20" i="25"/>
  <c r="L20" i="25" s="1"/>
  <c r="J20" i="25"/>
  <c r="F20" i="25"/>
  <c r="O48" i="25" s="1"/>
  <c r="E20" i="25"/>
  <c r="N48" i="25" s="1"/>
  <c r="D20" i="25"/>
  <c r="M48" i="25" s="1"/>
  <c r="M19" i="25"/>
  <c r="K19" i="25"/>
  <c r="L19" i="25" s="1"/>
  <c r="J19" i="25"/>
  <c r="F19" i="25"/>
  <c r="O73" i="25" s="1"/>
  <c r="E19" i="25"/>
  <c r="N73" i="25" s="1"/>
  <c r="D19" i="25"/>
  <c r="M47" i="25" s="1"/>
  <c r="M18" i="25"/>
  <c r="K18" i="25"/>
  <c r="L18" i="25" s="1"/>
  <c r="J18" i="25"/>
  <c r="F18" i="25"/>
  <c r="O46" i="25" s="1"/>
  <c r="E18" i="25"/>
  <c r="N46" i="25" s="1"/>
  <c r="D18" i="25"/>
  <c r="M46" i="25" s="1"/>
  <c r="M17" i="25"/>
  <c r="K17" i="25"/>
  <c r="L17" i="25" s="1"/>
  <c r="J17" i="25"/>
  <c r="F17" i="25"/>
  <c r="O71" i="25" s="1"/>
  <c r="E17" i="25"/>
  <c r="N71" i="25" s="1"/>
  <c r="D17" i="25"/>
  <c r="M45" i="25" s="1"/>
  <c r="M16" i="25"/>
  <c r="K16" i="25"/>
  <c r="L16" i="25" s="1"/>
  <c r="J16" i="25"/>
  <c r="F16" i="25"/>
  <c r="O44" i="25" s="1"/>
  <c r="E16" i="25"/>
  <c r="N44" i="25" s="1"/>
  <c r="D16" i="25"/>
  <c r="M44" i="25" s="1"/>
  <c r="M15" i="25"/>
  <c r="K15" i="25"/>
  <c r="L15" i="25" s="1"/>
  <c r="J15" i="25"/>
  <c r="F15" i="25"/>
  <c r="O69" i="25" s="1"/>
  <c r="E15" i="25"/>
  <c r="N69" i="25" s="1"/>
  <c r="D15" i="25"/>
  <c r="M43" i="25" s="1"/>
  <c r="M14" i="25"/>
  <c r="K14" i="25"/>
  <c r="L14" i="25" s="1"/>
  <c r="J14" i="25"/>
  <c r="F14" i="25"/>
  <c r="O42" i="25" s="1"/>
  <c r="E14" i="25"/>
  <c r="N42" i="25" s="1"/>
  <c r="D14" i="25"/>
  <c r="M42" i="25" s="1"/>
  <c r="M13" i="25"/>
  <c r="K13" i="25"/>
  <c r="L13" i="25" s="1"/>
  <c r="J13" i="25"/>
  <c r="F13" i="25"/>
  <c r="O67" i="25" s="1"/>
  <c r="E13" i="25"/>
  <c r="N67" i="25" s="1"/>
  <c r="D13" i="25"/>
  <c r="M41" i="25" s="1"/>
  <c r="M12" i="25"/>
  <c r="K12" i="25"/>
  <c r="L12" i="25" s="1"/>
  <c r="J12" i="25"/>
  <c r="F12" i="25"/>
  <c r="O40" i="25" s="1"/>
  <c r="E12" i="25"/>
  <c r="N40" i="25" s="1"/>
  <c r="D12" i="25"/>
  <c r="M40" i="25" s="1"/>
  <c r="M11" i="25"/>
  <c r="K11" i="25"/>
  <c r="L11" i="25" s="1"/>
  <c r="J11" i="25"/>
  <c r="F11" i="25"/>
  <c r="O65" i="25" s="1"/>
  <c r="E11" i="25"/>
  <c r="N65" i="25" s="1"/>
  <c r="D11" i="25"/>
  <c r="M39" i="25" s="1"/>
  <c r="M10" i="25"/>
  <c r="K10" i="25"/>
  <c r="L10" i="25" s="1"/>
  <c r="J10" i="25"/>
  <c r="F10" i="25"/>
  <c r="O38" i="25" s="1"/>
  <c r="E10" i="25"/>
  <c r="N38" i="25" s="1"/>
  <c r="D10" i="25"/>
  <c r="M38" i="25" s="1"/>
  <c r="M9" i="25"/>
  <c r="K9" i="25"/>
  <c r="L9" i="25" s="1"/>
  <c r="J9" i="25"/>
  <c r="F9" i="25"/>
  <c r="O63" i="25" s="1"/>
  <c r="E9" i="25"/>
  <c r="N63" i="25" s="1"/>
  <c r="D9" i="25"/>
  <c r="M37" i="25" s="1"/>
  <c r="M8" i="25"/>
  <c r="K8" i="25"/>
  <c r="L8" i="25" s="1"/>
  <c r="J8" i="25"/>
  <c r="F8" i="25"/>
  <c r="O36" i="25" s="1"/>
  <c r="E8" i="25"/>
  <c r="G8" i="25" s="1"/>
  <c r="P36" i="25" s="1"/>
  <c r="D8" i="25"/>
  <c r="M36" i="25" s="1"/>
  <c r="M7" i="25"/>
  <c r="K7" i="25"/>
  <c r="L7" i="25" s="1"/>
  <c r="J7" i="25"/>
  <c r="F7" i="25"/>
  <c r="O61" i="25" s="1"/>
  <c r="E7" i="25"/>
  <c r="N61" i="25" s="1"/>
  <c r="D7" i="25"/>
  <c r="M35" i="25" s="1"/>
  <c r="M6" i="25"/>
  <c r="K6" i="25"/>
  <c r="L6" i="25" s="1"/>
  <c r="J6" i="25"/>
  <c r="F6" i="25"/>
  <c r="O34" i="25" s="1"/>
  <c r="E6" i="25"/>
  <c r="N34" i="25" s="1"/>
  <c r="D6" i="25"/>
  <c r="M34" i="25" s="1"/>
  <c r="M5" i="25"/>
  <c r="K5" i="25"/>
  <c r="L5" i="25" s="1"/>
  <c r="J5" i="25"/>
  <c r="F5" i="25"/>
  <c r="O59" i="25" s="1"/>
  <c r="E5" i="25"/>
  <c r="N59" i="25" s="1"/>
  <c r="D5" i="25"/>
  <c r="M33" i="25" s="1"/>
  <c r="M4" i="25"/>
  <c r="K4" i="25"/>
  <c r="L4" i="25" s="1"/>
  <c r="J4" i="25"/>
  <c r="F4" i="25"/>
  <c r="O32" i="25" s="1"/>
  <c r="E4" i="25"/>
  <c r="G4" i="25" s="1"/>
  <c r="P32" i="25" s="1"/>
  <c r="D4" i="25"/>
  <c r="M32" i="25" s="1"/>
  <c r="M3" i="25"/>
  <c r="K3" i="25"/>
  <c r="L3" i="25" s="1"/>
  <c r="J3" i="25"/>
  <c r="F3" i="25"/>
  <c r="O57" i="25" s="1"/>
  <c r="E3" i="25"/>
  <c r="N57" i="25" s="1"/>
  <c r="D3" i="25"/>
  <c r="M31" i="25" s="1"/>
  <c r="M2" i="25"/>
  <c r="K2" i="25"/>
  <c r="L2" i="25" s="1"/>
  <c r="J2" i="25"/>
  <c r="F2" i="25"/>
  <c r="O30" i="25" s="1"/>
  <c r="E2" i="25"/>
  <c r="N30" i="25" s="1"/>
  <c r="D2" i="25"/>
  <c r="M30" i="25" s="1"/>
  <c r="M51" i="27" l="1"/>
  <c r="M31" i="27"/>
  <c r="M43" i="27"/>
  <c r="M35" i="27"/>
  <c r="M39" i="27"/>
  <c r="M47" i="27"/>
  <c r="G3" i="27"/>
  <c r="P29" i="27" s="1"/>
  <c r="G7" i="27"/>
  <c r="P33" i="27" s="1"/>
  <c r="M37" i="27"/>
  <c r="M41" i="27"/>
  <c r="M45" i="27"/>
  <c r="M49" i="27"/>
  <c r="N32" i="25"/>
  <c r="N31" i="25"/>
  <c r="N35" i="25"/>
  <c r="N39" i="25"/>
  <c r="N43" i="25"/>
  <c r="N47" i="25"/>
  <c r="N51" i="25"/>
  <c r="N36" i="25"/>
  <c r="N52" i="25"/>
  <c r="G2" i="25"/>
  <c r="P30" i="25" s="1"/>
  <c r="G3" i="25"/>
  <c r="P31" i="25" s="1"/>
  <c r="G5" i="25"/>
  <c r="P33" i="25" s="1"/>
  <c r="G6" i="25"/>
  <c r="P34" i="25" s="1"/>
  <c r="G7" i="25"/>
  <c r="P35" i="25" s="1"/>
  <c r="G9" i="25"/>
  <c r="P37" i="25" s="1"/>
  <c r="G10" i="25"/>
  <c r="P38" i="25" s="1"/>
  <c r="G11" i="25"/>
  <c r="P39" i="25" s="1"/>
  <c r="G12" i="25"/>
  <c r="P40" i="25" s="1"/>
  <c r="G13" i="25"/>
  <c r="P41" i="25" s="1"/>
  <c r="G14" i="25"/>
  <c r="P42" i="25" s="1"/>
  <c r="G15" i="25"/>
  <c r="P43" i="25" s="1"/>
  <c r="G16" i="25"/>
  <c r="P44" i="25" s="1"/>
  <c r="G17" i="25"/>
  <c r="P45" i="25" s="1"/>
  <c r="G18" i="25"/>
  <c r="P46" i="25" s="1"/>
  <c r="G19" i="25"/>
  <c r="P47" i="25" s="1"/>
  <c r="G20" i="25"/>
  <c r="P48" i="25" s="1"/>
  <c r="G21" i="25"/>
  <c r="P49" i="25" s="1"/>
  <c r="G22" i="25"/>
  <c r="P50" i="25" s="1"/>
  <c r="G23" i="25"/>
  <c r="P51" i="25" s="1"/>
  <c r="N33" i="25"/>
  <c r="N37" i="25"/>
  <c r="N41" i="25"/>
  <c r="N45" i="25"/>
  <c r="N49" i="25"/>
  <c r="O33" i="25"/>
  <c r="O37" i="25"/>
  <c r="O41" i="25"/>
  <c r="O45" i="25"/>
  <c r="O49" i="25"/>
  <c r="E3" i="13" l="1"/>
  <c r="E4" i="13"/>
  <c r="E5" i="13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" i="13"/>
  <c r="D3" i="13"/>
  <c r="D4" i="13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" i="13"/>
  <c r="B3" i="13"/>
  <c r="B4" i="13"/>
  <c r="B5" i="13"/>
  <c r="B6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" i="13"/>
  <c r="C3" i="13" l="1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" i="13"/>
  <c r="G3" i="13"/>
  <c r="G4" i="13"/>
  <c r="G5" i="13"/>
  <c r="G6" i="13"/>
  <c r="G7" i="13"/>
  <c r="G8" i="13"/>
  <c r="G9" i="13"/>
  <c r="G24" i="13" s="1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" i="13"/>
  <c r="F24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" i="13"/>
  <c r="A3" i="13"/>
  <c r="A4" i="13"/>
  <c r="A5" i="13"/>
  <c r="A6" i="13"/>
  <c r="A7" i="13"/>
  <c r="A8" i="13"/>
  <c r="A9" i="13"/>
  <c r="A10" i="13"/>
  <c r="A11" i="13"/>
  <c r="A12" i="13"/>
  <c r="A13" i="13"/>
  <c r="A14" i="13"/>
  <c r="A15" i="13"/>
  <c r="A16" i="13"/>
  <c r="A17" i="13"/>
  <c r="A18" i="13"/>
  <c r="A19" i="13"/>
  <c r="A20" i="13"/>
  <c r="A21" i="13"/>
  <c r="A22" i="13"/>
  <c r="A23" i="13"/>
  <c r="A2" i="13"/>
  <c r="F24" i="20" l="1"/>
  <c r="G24" i="20" s="1"/>
  <c r="G3" i="20" l="1"/>
  <c r="G4" i="20"/>
  <c r="G5" i="20"/>
  <c r="G6" i="20"/>
  <c r="G7" i="20"/>
  <c r="G8" i="20"/>
  <c r="G9" i="20"/>
  <c r="G10" i="20"/>
  <c r="G11" i="20"/>
  <c r="G12" i="20"/>
  <c r="G13" i="20"/>
  <c r="G14" i="20"/>
  <c r="G15" i="20"/>
  <c r="G16" i="20"/>
  <c r="G17" i="20"/>
  <c r="G18" i="20"/>
  <c r="G19" i="20"/>
  <c r="G20" i="20"/>
  <c r="G21" i="20"/>
  <c r="G22" i="20"/>
  <c r="G23" i="20"/>
  <c r="G2" i="20"/>
  <c r="F3" i="20"/>
  <c r="F4" i="20"/>
  <c r="F5" i="20"/>
  <c r="F6" i="20"/>
  <c r="F7" i="20"/>
  <c r="F8" i="20"/>
  <c r="F9" i="20"/>
  <c r="F10" i="20"/>
  <c r="F11" i="20"/>
  <c r="F12" i="20"/>
  <c r="F13" i="20"/>
  <c r="F14" i="20"/>
  <c r="F15" i="20"/>
  <c r="F16" i="20"/>
  <c r="F17" i="20"/>
  <c r="F18" i="20"/>
  <c r="F19" i="20"/>
  <c r="F20" i="20"/>
  <c r="F21" i="20"/>
  <c r="F22" i="20"/>
  <c r="F23" i="20"/>
  <c r="F2" i="20"/>
  <c r="E3" i="20"/>
  <c r="E4" i="20"/>
  <c r="E5" i="20"/>
  <c r="E6" i="20"/>
  <c r="E7" i="20"/>
  <c r="E8" i="20"/>
  <c r="E9" i="20"/>
  <c r="E10" i="20"/>
  <c r="E11" i="20"/>
  <c r="E12" i="20"/>
  <c r="E13" i="20"/>
  <c r="E14" i="20"/>
  <c r="E15" i="20"/>
  <c r="E16" i="20"/>
  <c r="E17" i="20"/>
  <c r="E18" i="20"/>
  <c r="E19" i="20"/>
  <c r="E20" i="20"/>
  <c r="E21" i="20"/>
  <c r="E22" i="20"/>
  <c r="E23" i="20"/>
  <c r="E2" i="20"/>
  <c r="F25" i="5"/>
  <c r="G7" i="5"/>
  <c r="G8" i="5"/>
  <c r="G9" i="5"/>
  <c r="G10" i="5"/>
  <c r="G15" i="5"/>
  <c r="G16" i="5"/>
  <c r="G17" i="5"/>
  <c r="G18" i="5"/>
  <c r="G23" i="5"/>
  <c r="G24" i="5"/>
  <c r="G25" i="5"/>
  <c r="G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3" i="5"/>
  <c r="E4" i="5"/>
  <c r="G4" i="5" s="1"/>
  <c r="E5" i="5"/>
  <c r="G5" i="5" s="1"/>
  <c r="E6" i="5"/>
  <c r="G6" i="5" s="1"/>
  <c r="E7" i="5"/>
  <c r="E8" i="5"/>
  <c r="E9" i="5"/>
  <c r="E10" i="5"/>
  <c r="E11" i="5"/>
  <c r="G11" i="5" s="1"/>
  <c r="E12" i="5"/>
  <c r="G12" i="5" s="1"/>
  <c r="E13" i="5"/>
  <c r="G13" i="5" s="1"/>
  <c r="E14" i="5"/>
  <c r="G14" i="5" s="1"/>
  <c r="E15" i="5"/>
  <c r="E16" i="5"/>
  <c r="E17" i="5"/>
  <c r="E18" i="5"/>
  <c r="E19" i="5"/>
  <c r="G19" i="5" s="1"/>
  <c r="E20" i="5"/>
  <c r="G20" i="5" s="1"/>
  <c r="E21" i="5"/>
  <c r="G21" i="5" s="1"/>
  <c r="E22" i="5"/>
  <c r="G22" i="5" s="1"/>
  <c r="E23" i="5"/>
  <c r="E24" i="5"/>
  <c r="E25" i="5"/>
  <c r="E3" i="5"/>
  <c r="L4" i="23" l="1"/>
  <c r="L5" i="23"/>
  <c r="L6" i="23"/>
  <c r="L7" i="23"/>
  <c r="L8" i="23"/>
  <c r="L9" i="23"/>
  <c r="L10" i="23"/>
  <c r="L11" i="23"/>
  <c r="L10" i="20" s="1"/>
  <c r="L12" i="23"/>
  <c r="L13" i="23"/>
  <c r="L14" i="23"/>
  <c r="L15" i="23"/>
  <c r="L16" i="23"/>
  <c r="L17" i="23"/>
  <c r="L18" i="23"/>
  <c r="L19" i="23"/>
  <c r="L18" i="20" s="1"/>
  <c r="L20" i="23"/>
  <c r="L21" i="23"/>
  <c r="L22" i="23"/>
  <c r="L23" i="23"/>
  <c r="L24" i="23"/>
  <c r="G30" i="23"/>
  <c r="G31" i="23"/>
  <c r="G32" i="23"/>
  <c r="G33" i="23"/>
  <c r="G34" i="23"/>
  <c r="G35" i="23"/>
  <c r="G36" i="23"/>
  <c r="G37" i="23"/>
  <c r="G38" i="23"/>
  <c r="G39" i="23"/>
  <c r="G40" i="23"/>
  <c r="G41" i="23"/>
  <c r="G42" i="23"/>
  <c r="G43" i="23"/>
  <c r="G44" i="23"/>
  <c r="G45" i="23"/>
  <c r="G46" i="23"/>
  <c r="G47" i="23"/>
  <c r="G48" i="23"/>
  <c r="G49" i="23"/>
  <c r="G50" i="23"/>
  <c r="G4" i="23"/>
  <c r="G5" i="23"/>
  <c r="G6" i="23"/>
  <c r="G7" i="23"/>
  <c r="G8" i="23"/>
  <c r="G9" i="23"/>
  <c r="G10" i="23"/>
  <c r="G11" i="23"/>
  <c r="G12" i="23"/>
  <c r="G13" i="23"/>
  <c r="G14" i="23"/>
  <c r="G15" i="23"/>
  <c r="G16" i="23"/>
  <c r="G17" i="23"/>
  <c r="G18" i="23"/>
  <c r="G19" i="23"/>
  <c r="G20" i="23"/>
  <c r="G21" i="23"/>
  <c r="G22" i="23"/>
  <c r="G23" i="23"/>
  <c r="G24" i="23"/>
  <c r="G3" i="23"/>
  <c r="M3" i="20"/>
  <c r="M4" i="20"/>
  <c r="M5" i="20"/>
  <c r="M6" i="20"/>
  <c r="M7" i="20"/>
  <c r="M8" i="20"/>
  <c r="M9" i="20"/>
  <c r="M10" i="20"/>
  <c r="M11" i="20"/>
  <c r="M12" i="20"/>
  <c r="M13" i="20"/>
  <c r="M14" i="20"/>
  <c r="M15" i="20"/>
  <c r="M16" i="20"/>
  <c r="M17" i="20"/>
  <c r="M18" i="20"/>
  <c r="M19" i="20"/>
  <c r="M20" i="20"/>
  <c r="M21" i="20"/>
  <c r="M22" i="20"/>
  <c r="M23" i="20"/>
  <c r="M2" i="20"/>
  <c r="L8" i="20"/>
  <c r="L9" i="20"/>
  <c r="L11" i="20"/>
  <c r="L12" i="20"/>
  <c r="L19" i="20"/>
  <c r="L20" i="20"/>
  <c r="L3" i="20"/>
  <c r="L4" i="20"/>
  <c r="L5" i="20"/>
  <c r="L6" i="20"/>
  <c r="L7" i="20"/>
  <c r="L13" i="20"/>
  <c r="L14" i="20"/>
  <c r="L15" i="20"/>
  <c r="L16" i="20"/>
  <c r="L17" i="20"/>
  <c r="L21" i="20"/>
  <c r="L22" i="20"/>
  <c r="L23" i="20"/>
  <c r="L2" i="20"/>
  <c r="G23" i="19" l="1"/>
  <c r="G22" i="19"/>
  <c r="G21" i="19"/>
  <c r="G20" i="19"/>
  <c r="G19" i="19"/>
  <c r="G18" i="19"/>
  <c r="G17" i="19"/>
  <c r="G16" i="19"/>
  <c r="G15" i="19"/>
  <c r="G14" i="19"/>
  <c r="G13" i="19"/>
  <c r="G12" i="19"/>
  <c r="G11" i="19"/>
  <c r="G10" i="19"/>
  <c r="G9" i="19"/>
  <c r="G8" i="19"/>
  <c r="G7" i="19"/>
  <c r="G6" i="19"/>
  <c r="G5" i="19"/>
  <c r="G4" i="19"/>
  <c r="G3" i="19"/>
  <c r="G2" i="19"/>
  <c r="H23" i="19"/>
  <c r="H21" i="19"/>
  <c r="H19" i="19"/>
  <c r="H17" i="19"/>
  <c r="H15" i="19"/>
  <c r="H13" i="19"/>
  <c r="H11" i="19"/>
  <c r="H9" i="19"/>
  <c r="H7" i="19"/>
  <c r="H5" i="19"/>
  <c r="H3" i="19"/>
  <c r="M25" i="5"/>
  <c r="J25" i="5"/>
  <c r="I25" i="5"/>
  <c r="B3" i="5"/>
  <c r="C3" i="5"/>
  <c r="D3" i="5"/>
  <c r="H3" i="5"/>
  <c r="K3" i="5"/>
  <c r="L3" i="5"/>
  <c r="B4" i="5"/>
  <c r="C4" i="5"/>
  <c r="D4" i="5"/>
  <c r="H4" i="5"/>
  <c r="K4" i="5"/>
  <c r="L4" i="5"/>
  <c r="M4" i="5"/>
  <c r="B5" i="5"/>
  <c r="C5" i="5"/>
  <c r="D5" i="5"/>
  <c r="K5" i="5"/>
  <c r="L5" i="5"/>
  <c r="B6" i="5"/>
  <c r="C6" i="5"/>
  <c r="D6" i="5"/>
  <c r="H6" i="5"/>
  <c r="K6" i="5"/>
  <c r="L6" i="5"/>
  <c r="M6" i="5"/>
  <c r="B7" i="5"/>
  <c r="C7" i="5"/>
  <c r="D7" i="5"/>
  <c r="K7" i="5"/>
  <c r="L7" i="5"/>
  <c r="B8" i="5"/>
  <c r="C8" i="5"/>
  <c r="D8" i="5"/>
  <c r="K8" i="5"/>
  <c r="L8" i="5"/>
  <c r="B9" i="5"/>
  <c r="C9" i="5"/>
  <c r="D9" i="5"/>
  <c r="K9" i="5"/>
  <c r="L9" i="5"/>
  <c r="B10" i="5"/>
  <c r="C10" i="5"/>
  <c r="D10" i="5"/>
  <c r="K10" i="5"/>
  <c r="L10" i="5"/>
  <c r="M10" i="5"/>
  <c r="B11" i="5"/>
  <c r="C11" i="5"/>
  <c r="D11" i="5"/>
  <c r="K11" i="5"/>
  <c r="L11" i="5"/>
  <c r="B12" i="5"/>
  <c r="C12" i="5"/>
  <c r="D12" i="5"/>
  <c r="K12" i="5"/>
  <c r="L12" i="5"/>
  <c r="M12" i="5"/>
  <c r="B13" i="5"/>
  <c r="C13" i="5"/>
  <c r="D13" i="5"/>
  <c r="H13" i="5"/>
  <c r="K13" i="5"/>
  <c r="L13" i="5"/>
  <c r="M13" i="5"/>
  <c r="B14" i="5"/>
  <c r="C14" i="5"/>
  <c r="D14" i="5"/>
  <c r="K14" i="5"/>
  <c r="L14" i="5"/>
  <c r="M14" i="5"/>
  <c r="B15" i="5"/>
  <c r="C15" i="5"/>
  <c r="D15" i="5"/>
  <c r="K15" i="5"/>
  <c r="L15" i="5"/>
  <c r="B16" i="5"/>
  <c r="C16" i="5"/>
  <c r="D16" i="5"/>
  <c r="K16" i="5"/>
  <c r="L16" i="5"/>
  <c r="B17" i="5"/>
  <c r="C17" i="5"/>
  <c r="D17" i="5"/>
  <c r="K17" i="5"/>
  <c r="L17" i="5"/>
  <c r="B18" i="5"/>
  <c r="C18" i="5"/>
  <c r="D18" i="5"/>
  <c r="H18" i="5"/>
  <c r="K18" i="5"/>
  <c r="L18" i="5"/>
  <c r="M18" i="5"/>
  <c r="B19" i="5"/>
  <c r="C19" i="5"/>
  <c r="D19" i="5"/>
  <c r="K19" i="5"/>
  <c r="L19" i="5"/>
  <c r="B20" i="5"/>
  <c r="C20" i="5"/>
  <c r="D20" i="5"/>
  <c r="H20" i="5"/>
  <c r="K20" i="5"/>
  <c r="L20" i="5"/>
  <c r="M20" i="5"/>
  <c r="B21" i="5"/>
  <c r="C21" i="5"/>
  <c r="D21" i="5"/>
  <c r="K21" i="5"/>
  <c r="L21" i="5"/>
  <c r="M21" i="5"/>
  <c r="B22" i="5"/>
  <c r="C22" i="5"/>
  <c r="D22" i="5"/>
  <c r="H22" i="5"/>
  <c r="K22" i="5"/>
  <c r="L22" i="5"/>
  <c r="M22" i="5"/>
  <c r="B23" i="5"/>
  <c r="C23" i="5"/>
  <c r="D23" i="5"/>
  <c r="K23" i="5"/>
  <c r="L23" i="5"/>
  <c r="B24" i="5"/>
  <c r="C24" i="5"/>
  <c r="D24" i="5"/>
  <c r="K24" i="5"/>
  <c r="L24" i="5"/>
  <c r="B25" i="5"/>
  <c r="C25" i="5"/>
  <c r="D25" i="5"/>
  <c r="K25" i="5"/>
  <c r="L25" i="5"/>
  <c r="C2" i="5"/>
  <c r="D2" i="5"/>
  <c r="E2" i="5"/>
  <c r="F2" i="5"/>
  <c r="G2" i="5"/>
  <c r="H2" i="5"/>
  <c r="I2" i="5"/>
  <c r="J2" i="5"/>
  <c r="K2" i="5"/>
  <c r="L2" i="5"/>
  <c r="M2" i="5"/>
  <c r="B2" i="5"/>
  <c r="O3" i="10"/>
  <c r="O4" i="10"/>
  <c r="M5" i="5" s="1"/>
  <c r="O5" i="10"/>
  <c r="O6" i="10"/>
  <c r="M7" i="5" s="1"/>
  <c r="O7" i="10"/>
  <c r="M8" i="5" s="1"/>
  <c r="O8" i="10"/>
  <c r="M9" i="5" s="1"/>
  <c r="O9" i="10"/>
  <c r="O10" i="10"/>
  <c r="M11" i="5" s="1"/>
  <c r="O11" i="10"/>
  <c r="O12" i="10"/>
  <c r="O13" i="10"/>
  <c r="O14" i="10"/>
  <c r="M15" i="5" s="1"/>
  <c r="O15" i="10"/>
  <c r="M16" i="5" s="1"/>
  <c r="O16" i="10"/>
  <c r="M17" i="5" s="1"/>
  <c r="O17" i="10"/>
  <c r="O18" i="10"/>
  <c r="M19" i="5" s="1"/>
  <c r="O19" i="10"/>
  <c r="O20" i="10"/>
  <c r="O21" i="10"/>
  <c r="O22" i="10"/>
  <c r="M23" i="5" s="1"/>
  <c r="O23" i="10"/>
  <c r="M24" i="5" s="1"/>
  <c r="O2" i="10"/>
  <c r="M3" i="5" s="1"/>
  <c r="K3" i="10"/>
  <c r="I4" i="27" s="1"/>
  <c r="K4" i="10"/>
  <c r="I5" i="27" s="1"/>
  <c r="K5" i="10"/>
  <c r="I6" i="27" s="1"/>
  <c r="K6" i="10"/>
  <c r="I7" i="27" s="1"/>
  <c r="K7" i="10"/>
  <c r="I8" i="27" s="1"/>
  <c r="K8" i="10"/>
  <c r="I9" i="27" s="1"/>
  <c r="K9" i="10"/>
  <c r="I10" i="27" s="1"/>
  <c r="K10" i="10"/>
  <c r="I11" i="27" s="1"/>
  <c r="K11" i="10"/>
  <c r="I12" i="27" s="1"/>
  <c r="K12" i="10"/>
  <c r="I13" i="27" s="1"/>
  <c r="K13" i="10"/>
  <c r="I14" i="27" s="1"/>
  <c r="K14" i="10"/>
  <c r="I15" i="27" s="1"/>
  <c r="K15" i="10"/>
  <c r="I16" i="27" s="1"/>
  <c r="K16" i="10"/>
  <c r="I17" i="27" s="1"/>
  <c r="K17" i="10"/>
  <c r="I18" i="27" s="1"/>
  <c r="K18" i="10"/>
  <c r="I19" i="27" s="1"/>
  <c r="K19" i="10"/>
  <c r="I20" i="27" s="1"/>
  <c r="K20" i="10"/>
  <c r="I21" i="27" s="1"/>
  <c r="K21" i="10"/>
  <c r="I22" i="27" s="1"/>
  <c r="K22" i="10"/>
  <c r="I23" i="27" s="1"/>
  <c r="K23" i="10"/>
  <c r="I24" i="27" s="1"/>
  <c r="K2" i="10"/>
  <c r="I3" i="27" s="1"/>
  <c r="J3" i="10"/>
  <c r="J4" i="10"/>
  <c r="H5" i="5" s="1"/>
  <c r="J5" i="10"/>
  <c r="J6" i="10"/>
  <c r="H7" i="5" s="1"/>
  <c r="J7" i="10"/>
  <c r="H8" i="5" s="1"/>
  <c r="J8" i="10"/>
  <c r="H9" i="5" s="1"/>
  <c r="J9" i="10"/>
  <c r="H10" i="5" s="1"/>
  <c r="J10" i="10"/>
  <c r="H11" i="5" s="1"/>
  <c r="J11" i="10"/>
  <c r="H12" i="5" s="1"/>
  <c r="J12" i="10"/>
  <c r="J13" i="10"/>
  <c r="H14" i="5" s="1"/>
  <c r="J14" i="10"/>
  <c r="J15" i="10"/>
  <c r="H16" i="5" s="1"/>
  <c r="J16" i="10"/>
  <c r="J17" i="10"/>
  <c r="J18" i="10"/>
  <c r="H19" i="5" s="1"/>
  <c r="J19" i="10"/>
  <c r="J20" i="10"/>
  <c r="H21" i="5" s="1"/>
  <c r="J21" i="10"/>
  <c r="J22" i="10"/>
  <c r="H23" i="5" s="1"/>
  <c r="J23" i="10"/>
  <c r="H24" i="5" s="1"/>
  <c r="J2" i="10"/>
  <c r="L3" i="10" l="1"/>
  <c r="L12" i="10"/>
  <c r="J13" i="5" s="1"/>
  <c r="L5" i="10"/>
  <c r="J6" i="5" s="1"/>
  <c r="L19" i="10"/>
  <c r="J20" i="27" s="1"/>
  <c r="L13" i="10"/>
  <c r="J14" i="5" s="1"/>
  <c r="L11" i="10"/>
  <c r="J12" i="5" s="1"/>
  <c r="I6" i="5"/>
  <c r="L20" i="10"/>
  <c r="J21" i="5" s="1"/>
  <c r="I16" i="5"/>
  <c r="I24" i="5"/>
  <c r="I10" i="5"/>
  <c r="I4" i="5"/>
  <c r="I17" i="5"/>
  <c r="I11" i="5"/>
  <c r="I5" i="5"/>
  <c r="I18" i="5"/>
  <c r="I7" i="5"/>
  <c r="I19" i="5"/>
  <c r="I13" i="5"/>
  <c r="I12" i="5"/>
  <c r="L16" i="10"/>
  <c r="I20" i="5"/>
  <c r="I14" i="5"/>
  <c r="I8" i="5"/>
  <c r="I22" i="5"/>
  <c r="I21" i="5"/>
  <c r="I15" i="5"/>
  <c r="L4" i="10"/>
  <c r="J4" i="5"/>
  <c r="J4" i="27"/>
  <c r="L14" i="10"/>
  <c r="L21" i="10"/>
  <c r="I23" i="5"/>
  <c r="I9" i="5"/>
  <c r="L2" i="10"/>
  <c r="I3" i="5"/>
  <c r="H17" i="5"/>
  <c r="L22" i="10"/>
  <c r="L6" i="10"/>
  <c r="H15" i="5"/>
  <c r="L23" i="10"/>
  <c r="L18" i="10"/>
  <c r="L9" i="10"/>
  <c r="L15" i="10"/>
  <c r="L8" i="10"/>
  <c r="L7" i="10"/>
  <c r="L10" i="10"/>
  <c r="L17" i="10"/>
  <c r="L24" i="10"/>
  <c r="C24" i="13"/>
  <c r="D24" i="13"/>
  <c r="E24" i="13"/>
  <c r="B24" i="13"/>
  <c r="D14" i="20"/>
  <c r="D19" i="20"/>
  <c r="D10" i="20"/>
  <c r="D15" i="20"/>
  <c r="D13" i="20"/>
  <c r="D16" i="20"/>
  <c r="D20" i="20"/>
  <c r="D2" i="20"/>
  <c r="D5" i="20"/>
  <c r="D6" i="20"/>
  <c r="D12" i="20"/>
  <c r="D21" i="20"/>
  <c r="D22" i="20"/>
  <c r="D3" i="20"/>
  <c r="D4" i="20"/>
  <c r="D8" i="20"/>
  <c r="D9" i="20"/>
  <c r="D11" i="20"/>
  <c r="D17" i="20"/>
  <c r="D23" i="20"/>
  <c r="D7" i="20"/>
  <c r="D18" i="20"/>
  <c r="J6" i="27" l="1"/>
  <c r="J20" i="5"/>
  <c r="J14" i="27"/>
  <c r="J13" i="27"/>
  <c r="J12" i="27"/>
  <c r="J21" i="27"/>
  <c r="J15" i="5"/>
  <c r="J15" i="27"/>
  <c r="J16" i="5"/>
  <c r="J16" i="27"/>
  <c r="J10" i="5"/>
  <c r="J10" i="27"/>
  <c r="J19" i="5"/>
  <c r="J19" i="27"/>
  <c r="J24" i="5"/>
  <c r="J24" i="27"/>
  <c r="J18" i="5"/>
  <c r="J18" i="27"/>
  <c r="J11" i="5"/>
  <c r="J11" i="27"/>
  <c r="J7" i="5"/>
  <c r="J7" i="27"/>
  <c r="J23" i="5"/>
  <c r="J23" i="27"/>
  <c r="J17" i="5"/>
  <c r="J17" i="27"/>
  <c r="J8" i="5"/>
  <c r="J8" i="27"/>
  <c r="J22" i="5"/>
  <c r="J22" i="27"/>
  <c r="J5" i="27"/>
  <c r="J5" i="5"/>
  <c r="J9" i="5"/>
  <c r="J9" i="27"/>
  <c r="J3" i="5"/>
  <c r="J3" i="27"/>
  <c r="D27" i="13"/>
  <c r="C28" i="13"/>
  <c r="C27" i="13"/>
  <c r="D28" i="13"/>
  <c r="C15" i="17"/>
  <c r="D15" i="17"/>
  <c r="D5" i="17"/>
  <c r="C5" i="17"/>
  <c r="F16" i="17"/>
  <c r="E16" i="17"/>
  <c r="D16" i="17"/>
  <c r="C16" i="17"/>
  <c r="F6" i="17"/>
  <c r="D6" i="17"/>
  <c r="E6" i="17"/>
  <c r="C6" i="17"/>
  <c r="J9" i="12"/>
  <c r="I9" i="12"/>
  <c r="H9" i="12"/>
  <c r="G9" i="12"/>
  <c r="F9" i="12"/>
  <c r="E9" i="12"/>
  <c r="D9" i="12"/>
  <c r="C9" i="12"/>
  <c r="B9" i="12"/>
  <c r="J8" i="12"/>
  <c r="I8" i="12"/>
  <c r="H8" i="12"/>
  <c r="G8" i="12"/>
  <c r="F8" i="12"/>
  <c r="E8" i="12"/>
  <c r="D8" i="12"/>
  <c r="C8" i="12"/>
  <c r="B8" i="12"/>
  <c r="L9" i="11"/>
  <c r="K9" i="11"/>
  <c r="J9" i="11"/>
  <c r="I9" i="11"/>
  <c r="H9" i="11"/>
  <c r="G9" i="11"/>
  <c r="F9" i="11"/>
  <c r="E9" i="11"/>
  <c r="D9" i="11"/>
  <c r="C9" i="11"/>
  <c r="B9" i="11"/>
  <c r="L8" i="11"/>
  <c r="K8" i="11"/>
  <c r="J8" i="11"/>
  <c r="I8" i="11"/>
  <c r="H8" i="11"/>
  <c r="G8" i="11"/>
  <c r="F8" i="11"/>
  <c r="E8" i="11"/>
  <c r="D8" i="11"/>
  <c r="C8" i="11"/>
  <c r="B8" i="11"/>
  <c r="W7" i="9"/>
  <c r="V7" i="9"/>
  <c r="U7" i="9"/>
  <c r="T7" i="9"/>
  <c r="S7" i="9"/>
  <c r="R7" i="9"/>
  <c r="Q7" i="9"/>
  <c r="P7" i="9"/>
  <c r="O7" i="9"/>
  <c r="N7" i="9"/>
  <c r="M7" i="9"/>
  <c r="L7" i="9"/>
  <c r="K7" i="9"/>
  <c r="J7" i="9"/>
  <c r="I7" i="9"/>
  <c r="H7" i="9"/>
  <c r="G7" i="9"/>
  <c r="F7" i="9"/>
  <c r="E7" i="9"/>
  <c r="D7" i="9"/>
  <c r="C7" i="9"/>
  <c r="B7" i="9"/>
  <c r="W4" i="9"/>
  <c r="V4" i="9"/>
  <c r="U4" i="9"/>
  <c r="T4" i="9"/>
  <c r="S4" i="9"/>
  <c r="R4" i="9"/>
  <c r="Q4" i="9"/>
  <c r="P4" i="9"/>
  <c r="O4" i="9"/>
  <c r="N4" i="9"/>
  <c r="M4" i="9"/>
  <c r="L4" i="9"/>
  <c r="K4" i="9"/>
  <c r="J4" i="9"/>
  <c r="I4" i="9"/>
  <c r="H4" i="9"/>
  <c r="G4" i="9"/>
  <c r="F4" i="9"/>
  <c r="E4" i="9"/>
  <c r="D4" i="9"/>
  <c r="C4" i="9"/>
  <c r="B4" i="9"/>
  <c r="I24" i="10"/>
  <c r="F24" i="10"/>
  <c r="I7" i="10"/>
  <c r="F7" i="10"/>
  <c r="I23" i="10"/>
  <c r="F23" i="10"/>
  <c r="I17" i="10"/>
  <c r="R7" i="10" s="1"/>
  <c r="F17" i="10"/>
  <c r="I11" i="10"/>
  <c r="F11" i="10"/>
  <c r="I9" i="10"/>
  <c r="F9" i="10"/>
  <c r="I8" i="10"/>
  <c r="F8" i="10"/>
  <c r="I4" i="10"/>
  <c r="F4" i="10"/>
  <c r="I3" i="10"/>
  <c r="F3" i="10"/>
  <c r="I22" i="10"/>
  <c r="F22" i="10"/>
  <c r="I21" i="10"/>
  <c r="F21" i="10"/>
  <c r="I12" i="10"/>
  <c r="F12" i="10"/>
  <c r="I6" i="10"/>
  <c r="F6" i="10"/>
  <c r="I5" i="10"/>
  <c r="F5" i="10"/>
  <c r="I2" i="10"/>
  <c r="F2" i="10"/>
  <c r="I20" i="10"/>
  <c r="F20" i="10"/>
  <c r="I16" i="10"/>
  <c r="F16" i="10"/>
  <c r="I13" i="10"/>
  <c r="F13" i="10"/>
  <c r="I15" i="10"/>
  <c r="F15" i="10"/>
  <c r="I10" i="10"/>
  <c r="F10" i="10"/>
  <c r="I19" i="10"/>
  <c r="F19" i="10"/>
  <c r="I14" i="10"/>
  <c r="F14" i="10"/>
  <c r="I18" i="10"/>
  <c r="F18" i="10"/>
  <c r="J12" i="6"/>
  <c r="J11" i="6"/>
  <c r="J3" i="6"/>
  <c r="J4" i="6"/>
  <c r="J5" i="6"/>
  <c r="J6" i="6"/>
  <c r="J7" i="6"/>
  <c r="J8" i="6"/>
  <c r="J9" i="6"/>
  <c r="J10" i="6"/>
  <c r="J2" i="6"/>
  <c r="I12" i="6"/>
  <c r="I11" i="6"/>
  <c r="I3" i="6"/>
  <c r="I4" i="6"/>
  <c r="I5" i="6"/>
  <c r="I6" i="6"/>
  <c r="I7" i="6"/>
  <c r="I8" i="6"/>
  <c r="I9" i="6"/>
  <c r="I10" i="6"/>
  <c r="I2" i="6"/>
  <c r="R10" i="10" l="1"/>
  <c r="R11" i="10"/>
  <c r="P18" i="10"/>
  <c r="P8" i="10"/>
  <c r="P7" i="10"/>
  <c r="R13" i="10"/>
  <c r="P14" i="10"/>
  <c r="Q14" i="10" s="1"/>
  <c r="P4" i="10"/>
  <c r="R14" i="10"/>
  <c r="R15" i="10"/>
  <c r="R9" i="10"/>
  <c r="R22" i="10"/>
  <c r="R4" i="10"/>
  <c r="R8" i="10"/>
  <c r="P3" i="10"/>
  <c r="R3" i="10"/>
  <c r="P15" i="10"/>
  <c r="P19" i="10"/>
  <c r="P23" i="10"/>
  <c r="P5" i="10"/>
  <c r="P12" i="10"/>
  <c r="R5" i="10"/>
  <c r="P13" i="10"/>
  <c r="R21" i="10"/>
  <c r="S21" i="10" s="1"/>
  <c r="P9" i="10"/>
  <c r="P16" i="10"/>
  <c r="R19" i="10"/>
  <c r="R23" i="10"/>
  <c r="P20" i="10"/>
  <c r="P2" i="10"/>
  <c r="P6" i="10"/>
  <c r="P21" i="10"/>
  <c r="Q21" i="10" s="1"/>
  <c r="R18" i="10"/>
  <c r="P22" i="10"/>
  <c r="P10" i="10"/>
  <c r="R16" i="10"/>
  <c r="R12" i="10"/>
  <c r="P17" i="10"/>
  <c r="Q17" i="10" s="1"/>
  <c r="P11" i="10"/>
  <c r="R20" i="10"/>
  <c r="R17" i="10"/>
  <c r="S17" i="10" s="1"/>
  <c r="R2" i="10"/>
  <c r="R6" i="10"/>
  <c r="Q2" i="10" l="1"/>
  <c r="S2" i="10"/>
  <c r="Q10" i="10"/>
  <c r="S14" i="10"/>
  <c r="S10" i="10"/>
</calcChain>
</file>

<file path=xl/sharedStrings.xml><?xml version="1.0" encoding="utf-8"?>
<sst xmlns="http://schemas.openxmlformats.org/spreadsheetml/2006/main" count="1470" uniqueCount="185">
  <si>
    <t>Item</t>
  </si>
  <si>
    <t>Dairy cows - Conv</t>
  </si>
  <si>
    <t>Non dairy cows - Conv</t>
  </si>
  <si>
    <t>Young cattle (-1 year) - Conv</t>
  </si>
  <si>
    <t>Other cattle - Conv</t>
  </si>
  <si>
    <t>Sheep (meat) - Conv</t>
  </si>
  <si>
    <t>Sheep (milk) - Conv</t>
  </si>
  <si>
    <t>Goats (meat) - Conv</t>
  </si>
  <si>
    <t>Goats (milk) - Conv</t>
  </si>
  <si>
    <t>Swine / pigs - Conv</t>
  </si>
  <si>
    <t>Egg chickens - Conv</t>
  </si>
  <si>
    <t>Poultry (meat) - Conv</t>
  </si>
  <si>
    <t>Dairy cows - Org</t>
  </si>
  <si>
    <t>Non dairy cows - Org</t>
  </si>
  <si>
    <t>Other cattle - Org</t>
  </si>
  <si>
    <t>Sheep (meat) - Org</t>
  </si>
  <si>
    <t>Sheep (milk) - Org</t>
  </si>
  <si>
    <t>Goats (meat) - Org</t>
  </si>
  <si>
    <t>Goats (milk) - Org</t>
  </si>
  <si>
    <t>Swine / pigs - Org</t>
  </si>
  <si>
    <t>Egg chickens - Org</t>
  </si>
  <si>
    <t>Poultry (meat) - Org</t>
  </si>
  <si>
    <t>Lifetime LCA [y]</t>
  </si>
  <si>
    <t>Item LCA</t>
  </si>
  <si>
    <t>Beef cattle, organic - Computed</t>
  </si>
  <si>
    <t>Kid goat, organic - Computed</t>
  </si>
  <si>
    <t>Cull goat, organic - Computed</t>
  </si>
  <si>
    <t>Cull cow, conventional, lowland milk system, silage maize 5 to 10%, at farm gate</t>
  </si>
  <si>
    <t>Beef cattle, national average, at farm gate/kg</t>
  </si>
  <si>
    <t>Calf, conventional, lowland milk system, silage maize 5 to 10%, at farm gate</t>
  </si>
  <si>
    <t>Lamb, conventional, indoor production system, at farm gate</t>
  </si>
  <si>
    <t>Cull ewe, conventional, indoor production system, at farm gate</t>
  </si>
  <si>
    <t>Kid goat, conventional, intensive forage area, at farm gate</t>
  </si>
  <si>
    <t>Cull goat, conventional, intensive forage area, at farm gate</t>
  </si>
  <si>
    <t>Pig, conventional, national average, at farm gate</t>
  </si>
  <si>
    <t>Cull hen, conventional, national average, at farm gate/kg</t>
  </si>
  <si>
    <t>Broiler, conventional, at farm gate</t>
  </si>
  <si>
    <t>Cull cow, organic, lowland milk system, silage maize 5 to 10%, at farm gate</t>
  </si>
  <si>
    <t>Calf, organic, lowland milk system, silage maize 5 to 10%, at farm gate</t>
  </si>
  <si>
    <t>Lamb, organic, system n°1, at farm gate</t>
  </si>
  <si>
    <t>Cull ewe, organic, system n°1, at farm gate</t>
  </si>
  <si>
    <t>Pig, organic, at farm gate</t>
  </si>
  <si>
    <t>Cull hen, organic, at farm gate</t>
  </si>
  <si>
    <t>Broiler, organic, at farm gate</t>
  </si>
  <si>
    <t>Producing animals 2050 BAU [head]</t>
  </si>
  <si>
    <t>Item (FBS)</t>
  </si>
  <si>
    <t>Soyabeans</t>
  </si>
  <si>
    <t>Potatoes and products</t>
  </si>
  <si>
    <t>Sugar beet</t>
  </si>
  <si>
    <t>Nuts and products</t>
  </si>
  <si>
    <t>Pulses, Other and products</t>
  </si>
  <si>
    <t>Peas</t>
  </si>
  <si>
    <t>Rape and Mustardseed</t>
  </si>
  <si>
    <t>Sunflower seed</t>
  </si>
  <si>
    <t>Apples and products</t>
  </si>
  <si>
    <t>Citrus, Other</t>
  </si>
  <si>
    <t>Fruits, other</t>
  </si>
  <si>
    <t>Onions</t>
  </si>
  <si>
    <t>Tomatoes and products</t>
  </si>
  <si>
    <t>Vegetables, other</t>
  </si>
  <si>
    <t>Barley and products</t>
  </si>
  <si>
    <t>Cereals, Other</t>
  </si>
  <si>
    <t>Maize and products</t>
  </si>
  <si>
    <t>Millet and products</t>
  </si>
  <si>
    <t>Oats</t>
  </si>
  <si>
    <t>Rye and products</t>
  </si>
  <si>
    <t>Wheat and products</t>
  </si>
  <si>
    <t>Grapes and products (excl wine)</t>
  </si>
  <si>
    <t>Mass of conv proportion 2050 BAU [kt]</t>
  </si>
  <si>
    <t>Mass of organic proportion 2050 BAU [kt]</t>
  </si>
  <si>
    <t>Producing animals 2050 OA [head]</t>
  </si>
  <si>
    <t>Mass of organic proportion 2050 OA [kt]</t>
  </si>
  <si>
    <t>Mass org BAU Swiss [kt]</t>
  </si>
  <si>
    <t>Mass conv BAU Swiss [kt]</t>
  </si>
  <si>
    <t>Mass org BAU Lancet [kt]</t>
  </si>
  <si>
    <t>Mass conv BAU Lancet [kt]</t>
  </si>
  <si>
    <t>Mass OA Lancet [kt]</t>
  </si>
  <si>
    <t>Mass OA Swiss [kt]</t>
  </si>
  <si>
    <t>Fish</t>
  </si>
  <si>
    <t>Dairy cows</t>
  </si>
  <si>
    <t>Non dairy cows</t>
  </si>
  <si>
    <t>Young cattle (-1 year)</t>
  </si>
  <si>
    <t>Other cattle</t>
  </si>
  <si>
    <t>Sheep (meat)</t>
  </si>
  <si>
    <t>Sheep (milk)</t>
  </si>
  <si>
    <t>Goats (meat)</t>
  </si>
  <si>
    <t>Goats (milk)</t>
  </si>
  <si>
    <t>Swine / pigs</t>
  </si>
  <si>
    <t>Egg chickens</t>
  </si>
  <si>
    <t>Poultry (meat)</t>
  </si>
  <si>
    <t>Animals org BAU Swiss [head]</t>
  </si>
  <si>
    <t>Animals conv BAU Swiss [head]</t>
  </si>
  <si>
    <t>Animals org BAU Lancet [head]</t>
  </si>
  <si>
    <t>Animals conv BAU Lancet [head]</t>
  </si>
  <si>
    <t>Animals OA Swiss [head]</t>
  </si>
  <si>
    <t>Animals OA Lancet [head]</t>
  </si>
  <si>
    <t>Mass feed BAU Swiss [kt]</t>
  </si>
  <si>
    <t>Mass feed BAU Lancet [kt]</t>
  </si>
  <si>
    <t>Mass feed OA Swiss [kt]</t>
  </si>
  <si>
    <t>Mass feed OA Lancet [kt]</t>
  </si>
  <si>
    <t>Mass BAU Swiss [kt]</t>
  </si>
  <si>
    <t>Mass BAU Lancet [kt]</t>
  </si>
  <si>
    <t>Lifespan [yr]</t>
  </si>
  <si>
    <t>Animals Swiss [head] or [1000 head] for poultry</t>
  </si>
  <si>
    <t>Animals Lancet [head] or [1000 head] for poultry</t>
  </si>
  <si>
    <t>cereals</t>
  </si>
  <si>
    <t>fruits</t>
  </si>
  <si>
    <t>vegetables</t>
  </si>
  <si>
    <t>nuts</t>
  </si>
  <si>
    <t>starchy roots</t>
  </si>
  <si>
    <t>sugar</t>
  </si>
  <si>
    <t>protein</t>
  </si>
  <si>
    <t>seeds</t>
  </si>
  <si>
    <t>dont change</t>
  </si>
  <si>
    <t>Area BAU Swiss [ha]</t>
  </si>
  <si>
    <t>Area BAU Lancet [ha]</t>
  </si>
  <si>
    <t>Area OA Swiss [ha]</t>
  </si>
  <si>
    <t>Area OA Lancet [ha]</t>
  </si>
  <si>
    <t>Animals conv Swiss [head]</t>
  </si>
  <si>
    <t>[head] or [1000 heads] for poultry</t>
  </si>
  <si>
    <t>BAU Swiss</t>
  </si>
  <si>
    <t>BAU Lancet</t>
  </si>
  <si>
    <t>OA Swiss</t>
  </si>
  <si>
    <t>OA Lancet</t>
  </si>
  <si>
    <t>Young cattle (-1 year) - Org</t>
  </si>
  <si>
    <t>evolution BAU to OA</t>
  </si>
  <si>
    <t>evolution Swiss to Lancet</t>
  </si>
  <si>
    <t>Proportion swiss %</t>
  </si>
  <si>
    <t>Proportion lancet %</t>
  </si>
  <si>
    <t>category</t>
  </si>
  <si>
    <t>total land</t>
  </si>
  <si>
    <t>total</t>
  </si>
  <si>
    <t>freed/total (%)</t>
  </si>
  <si>
    <t>Mass conv ConvBASE [kt]</t>
  </si>
  <si>
    <t>Mass org ConvBASE [kt]</t>
  </si>
  <si>
    <t>Mass OrgBASE [kt]</t>
  </si>
  <si>
    <t>Mass ConvBASE [kt]</t>
  </si>
  <si>
    <t>Fruits, other (incl citrus, other)</t>
  </si>
  <si>
    <t>Item (diet)</t>
  </si>
  <si>
    <t>Produced mass in 2018 [kt]</t>
  </si>
  <si>
    <t>Proportion of item in 2018</t>
  </si>
  <si>
    <t>Primary production needed to satisfy the demand (considering food waste and losses) [kt]</t>
  </si>
  <si>
    <t>Feed production in Switzerland (with losses) [kt]</t>
  </si>
  <si>
    <t>Total production needed [kt]</t>
  </si>
  <si>
    <t>Organic area in 2018 [ha]</t>
  </si>
  <si>
    <t>Organic area in 2050 [ha]</t>
  </si>
  <si>
    <t>Conv yields 2050 [t/ha]</t>
  </si>
  <si>
    <t>Organic yield 2050 [t/ha]</t>
  </si>
  <si>
    <t>Mass of organic proportion [kt]</t>
  </si>
  <si>
    <t>Mass of conv proportion [kt]</t>
  </si>
  <si>
    <t>Harvested area necessary [ha]</t>
  </si>
  <si>
    <t>Proportion of harvested area with respect to crop area 2018</t>
  </si>
  <si>
    <t>Proportion of harvested area with respect to crop area 2050</t>
  </si>
  <si>
    <t>Crop area necessary [ha]</t>
  </si>
  <si>
    <t>Starchy roots</t>
  </si>
  <si>
    <t>Sugar</t>
  </si>
  <si>
    <t>Nuts</t>
  </si>
  <si>
    <t>Pulses</t>
  </si>
  <si>
    <t>Seeds + Vegetable oil</t>
  </si>
  <si>
    <t>Fruits</t>
  </si>
  <si>
    <t>Vegetables</t>
  </si>
  <si>
    <t>Cereals</t>
  </si>
  <si>
    <t>Wine</t>
  </si>
  <si>
    <t>ConvBASE</t>
  </si>
  <si>
    <t>OrgBASE</t>
  </si>
  <si>
    <t>Lifetime used for LCA, based on age_abattage [y]</t>
  </si>
  <si>
    <t>Producing animals 2050 [head]</t>
  </si>
  <si>
    <t>Organic animals in 2050 [head]</t>
  </si>
  <si>
    <t>Conventional animals in 2050 [head]</t>
  </si>
  <si>
    <t>Total production mass [kt]</t>
  </si>
  <si>
    <t>Area ConvBASE [ha]</t>
  </si>
  <si>
    <t>Area OrgBASE [ha]</t>
  </si>
  <si>
    <t>Fruits, other (incl citrus, toher)</t>
  </si>
  <si>
    <t>pulses</t>
  </si>
  <si>
    <t>DIFFERENCES</t>
  </si>
  <si>
    <t>PREVIOUS</t>
  </si>
  <si>
    <t>Arable land 2050</t>
  </si>
  <si>
    <t>freed up land [kha]</t>
  </si>
  <si>
    <t>Carbon stored by trees max [tCO2/ha]</t>
  </si>
  <si>
    <t>Carbon stored by freeded up land [ktCO2]</t>
  </si>
  <si>
    <t>GHG emissions scenarios [kg CO2 eq]</t>
  </si>
  <si>
    <t>GHG emissions scenarios [kt CO2 eq]</t>
  </si>
  <si>
    <t>Share of GHG stroed with trees compared to total emissions [%]</t>
  </si>
  <si>
    <t>Area ConvBASE</t>
  </si>
  <si>
    <t>Grapes and products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</si>
</sst>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2"/>
      <color rgb="FF000000"/>
      <name val="Calibri"/>
      <family val="2"/>
    </font>
    <font>
      <sz val="12"/>
      <color theme="1"/>
      <name val="Calibri"/>
      <family val="2"/>
    </font>
    <font>
      <b/>
      <sz val="12"/>
      <color theme="6"/>
      <name val="Calibri"/>
      <family val="2"/>
      <scheme val="minor"/>
    </font>
    <font>
      <sz val="12"/>
      <color theme="6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0000"/>
      <name val="Calibri"/>
      <family val="2"/>
    </font>
    <font>
      <sz val="12"/>
      <color rgb="FFD0CECE"/>
      <name val="Calibri"/>
      <family val="2"/>
    </font>
    <font>
      <sz val="11"/>
      <color rgb="FFD0CECE"/>
      <name val="Calibri"/>
      <family val="2"/>
    </font>
    <font>
      <b/>
      <sz val="12"/>
      <color rgb="FFD0CECE"/>
      <name val="Calibri"/>
      <family val="2"/>
    </font>
    <font>
      <sz val="12"/>
      <color theme="1"/>
      <name val="Helvetica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E7E6E6"/>
        <bgColor rgb="FF000000"/>
      </patternFill>
    </fill>
    <fill>
      <patternFill patternType="solid">
        <fgColor theme="7" tint="0.7999816888943144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73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wrapText="1"/>
    </xf>
    <xf numFmtId="0" fontId="7" fillId="0" borderId="3" xfId="0" applyFont="1" applyBorder="1" applyAlignment="1">
      <alignment wrapText="1"/>
    </xf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4" xfId="0" applyBorder="1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0" xfId="0" applyFont="1"/>
    <xf numFmtId="0" fontId="1" fillId="0" borderId="0" xfId="0" applyFont="1" applyAlignment="1">
      <alignment horizontal="left" vertical="center"/>
    </xf>
    <xf numFmtId="0" fontId="1" fillId="2" borderId="0" xfId="0" applyFont="1" applyFill="1"/>
    <xf numFmtId="0" fontId="0" fillId="2" borderId="0" xfId="0" applyFill="1"/>
    <xf numFmtId="0" fontId="8" fillId="0" borderId="0" xfId="0" applyFont="1" applyAlignment="1">
      <alignment horizontal="center" vertical="center" wrapText="1"/>
    </xf>
    <xf numFmtId="0" fontId="9" fillId="0" borderId="0" xfId="0" applyFont="1"/>
    <xf numFmtId="0" fontId="0" fillId="0" borderId="0" xfId="0" applyAlignment="1">
      <alignment horizontal="left"/>
    </xf>
    <xf numFmtId="0" fontId="1" fillId="3" borderId="0" xfId="0" applyFont="1" applyFill="1" applyAlignment="1">
      <alignment horizontal="center" vertical="center" wrapText="1"/>
    </xf>
    <xf numFmtId="16" fontId="0" fillId="0" borderId="0" xfId="0" applyNumberFormat="1"/>
    <xf numFmtId="0" fontId="6" fillId="0" borderId="5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4" borderId="0" xfId="0" applyFont="1" applyFill="1" applyAlignment="1">
      <alignment horizontal="center" vertical="center" wrapText="1"/>
    </xf>
    <xf numFmtId="0" fontId="4" fillId="0" borderId="0" xfId="0" applyFont="1" applyAlignment="1">
      <alignment wrapText="1"/>
    </xf>
    <xf numFmtId="0" fontId="7" fillId="0" borderId="7" xfId="0" applyFont="1" applyBorder="1"/>
    <xf numFmtId="0" fontId="11" fillId="0" borderId="0" xfId="0" applyFont="1" applyAlignment="1">
      <alignment wrapText="1"/>
    </xf>
    <xf numFmtId="0" fontId="12" fillId="0" borderId="4" xfId="0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12" fillId="4" borderId="0" xfId="0" applyFont="1" applyFill="1" applyAlignment="1">
      <alignment horizontal="center" vertical="center" wrapText="1"/>
    </xf>
    <xf numFmtId="0" fontId="12" fillId="0" borderId="0" xfId="0" applyFont="1" applyAlignment="1">
      <alignment wrapText="1"/>
    </xf>
    <xf numFmtId="0" fontId="13" fillId="0" borderId="0" xfId="0" applyFont="1" applyAlignment="1">
      <alignment wrapText="1"/>
    </xf>
    <xf numFmtId="0" fontId="12" fillId="0" borderId="7" xfId="0" applyFont="1" applyBorder="1"/>
    <xf numFmtId="0" fontId="7" fillId="0" borderId="8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wrapText="1"/>
    </xf>
    <xf numFmtId="0" fontId="7" fillId="0" borderId="9" xfId="0" applyFont="1" applyBorder="1"/>
    <xf numFmtId="0" fontId="6" fillId="0" borderId="5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0" fillId="5" borderId="0" xfId="0" applyFill="1"/>
    <xf numFmtId="0" fontId="7" fillId="5" borderId="0" xfId="0" applyFont="1" applyFill="1" applyAlignment="1">
      <alignment wrapText="1"/>
    </xf>
    <xf numFmtId="0" fontId="6" fillId="0" borderId="1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7" fillId="0" borderId="4" xfId="0" applyFont="1" applyBorder="1" applyAlignment="1">
      <alignment wrapText="1"/>
    </xf>
    <xf numFmtId="0" fontId="7" fillId="4" borderId="7" xfId="0" applyFont="1" applyFill="1" applyBorder="1" applyAlignment="1">
      <alignment wrapText="1"/>
    </xf>
    <xf numFmtId="0" fontId="7" fillId="4" borderId="7" xfId="0" applyFont="1" applyFill="1" applyBorder="1"/>
    <xf numFmtId="0" fontId="7" fillId="0" borderId="0" xfId="0" applyFont="1"/>
    <xf numFmtId="0" fontId="7" fillId="0" borderId="8" xfId="0" applyFont="1" applyBorder="1" applyAlignment="1">
      <alignment wrapText="1"/>
    </xf>
    <xf numFmtId="0" fontId="7" fillId="4" borderId="3" xfId="0" applyFont="1" applyFill="1" applyBorder="1" applyAlignment="1">
      <alignment wrapText="1"/>
    </xf>
    <xf numFmtId="0" fontId="7" fillId="0" borderId="9" xfId="0" applyFont="1" applyBorder="1" applyAlignment="1">
      <alignment wrapText="1"/>
    </xf>
    <xf numFmtId="0" fontId="14" fillId="0" borderId="10" xfId="0" applyFont="1" applyBorder="1" applyAlignment="1">
      <alignment horizontal="center" vertical="center" wrapText="1"/>
    </xf>
    <xf numFmtId="0" fontId="12" fillId="0" borderId="0" xfId="0" applyFont="1"/>
    <xf numFmtId="0" fontId="12" fillId="4" borderId="3" xfId="0" applyFont="1" applyFill="1" applyBorder="1" applyAlignment="1">
      <alignment wrapText="1"/>
    </xf>
    <xf numFmtId="0" fontId="10" fillId="0" borderId="0" xfId="0" applyFont="1"/>
    <xf numFmtId="11" fontId="15" fillId="0" borderId="0" xfId="0" applyNumberFormat="1" applyFont="1"/>
    <xf numFmtId="11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8DD81-D06A-8340-B031-BDAA3FDA691F}">
  <dimension ref="A1:R77"/>
  <sheetViews>
    <sheetView topLeftCell="A36" workbookViewId="0">
      <selection activeCell="G85" sqref="G85"/>
    </sheetView>
  </sheetViews>
  <sheetFormatPr baseColWidth="10" defaultRowHeight="16" x14ac:dyDescent="0.2"/>
  <cols>
    <col min="1" max="1" width="21" customWidth="1"/>
    <col min="15" max="15" width="12.83203125" bestFit="1" customWidth="1"/>
  </cols>
  <sheetData>
    <row r="1" spans="1:14" s="4" customFormat="1" ht="51" x14ac:dyDescent="0.2">
      <c r="A1" s="13" t="s">
        <v>0</v>
      </c>
      <c r="B1" s="13" t="s">
        <v>72</v>
      </c>
      <c r="C1" s="13" t="s">
        <v>73</v>
      </c>
      <c r="D1" s="13" t="s">
        <v>100</v>
      </c>
      <c r="E1" s="13" t="s">
        <v>74</v>
      </c>
      <c r="F1" s="13" t="s">
        <v>75</v>
      </c>
      <c r="G1" s="13" t="s">
        <v>101</v>
      </c>
      <c r="H1" s="13" t="s">
        <v>77</v>
      </c>
      <c r="I1" s="13" t="s">
        <v>76</v>
      </c>
      <c r="J1" s="3" t="s">
        <v>134</v>
      </c>
      <c r="K1" s="3" t="s">
        <v>133</v>
      </c>
      <c r="L1" s="3" t="s">
        <v>136</v>
      </c>
      <c r="M1" s="3" t="s">
        <v>135</v>
      </c>
      <c r="N1" s="3"/>
    </row>
    <row r="2" spans="1:14" x14ac:dyDescent="0.2">
      <c r="A2" s="17" t="s">
        <v>54</v>
      </c>
      <c r="B2">
        <v>41.472786578072117</v>
      </c>
      <c r="C2">
        <v>281.5821635581965</v>
      </c>
      <c r="D2">
        <f t="shared" ref="D2:D24" si="0">B2+C2</f>
        <v>323.05495013626864</v>
      </c>
      <c r="E2">
        <f>crops_from_model!L54</f>
        <v>41.472786578072117</v>
      </c>
      <c r="F2">
        <f>crops_from_model!M54-crops_from_model!F54</f>
        <v>227.73967186881842</v>
      </c>
      <c r="G2">
        <f>E2+F2</f>
        <v>269.21245844689054</v>
      </c>
      <c r="H2">
        <v>323.05495013626859</v>
      </c>
      <c r="I2">
        <v>269.21245844689054</v>
      </c>
      <c r="J2">
        <f>crops_from_model!L3</f>
        <v>41.472786578072117</v>
      </c>
      <c r="K2">
        <f>crops_from_model!M3-crops_from_model!F3</f>
        <v>293.72491686876003</v>
      </c>
      <c r="L2">
        <f>J2+K2</f>
        <v>335.19770344683218</v>
      </c>
      <c r="M2">
        <f>crops_from_model!E29</f>
        <v>335.19770344683212</v>
      </c>
    </row>
    <row r="3" spans="1:14" x14ac:dyDescent="0.2">
      <c r="A3" s="17" t="s">
        <v>60</v>
      </c>
      <c r="B3">
        <v>9.6315802628663256</v>
      </c>
      <c r="C3">
        <v>43.230604363407878</v>
      </c>
      <c r="D3">
        <f t="shared" si="0"/>
        <v>52.8621846262742</v>
      </c>
      <c r="E3">
        <f>crops_from_model!L55</f>
        <v>9.6315802628663256</v>
      </c>
      <c r="F3">
        <f>crops_from_model!M55-crops_from_model!F55</f>
        <v>94.398977565032098</v>
      </c>
      <c r="G3">
        <f t="shared" ref="G3:G23" si="1">E3+F3</f>
        <v>104.03055782789842</v>
      </c>
      <c r="H3">
        <v>52.862184626274207</v>
      </c>
      <c r="I3">
        <v>104.03055782789842</v>
      </c>
      <c r="J3">
        <f>crops_from_model!L4</f>
        <v>9.6315802628663256</v>
      </c>
      <c r="K3">
        <f>crops_from_model!M4-crops_from_model!F4</f>
        <v>119.07543576065574</v>
      </c>
      <c r="L3">
        <f t="shared" ref="L3:L23" si="2">J3+K3</f>
        <v>128.70701602352207</v>
      </c>
      <c r="M3">
        <f>crops_from_model!E30</f>
        <v>128.70701602352207</v>
      </c>
    </row>
    <row r="4" spans="1:14" x14ac:dyDescent="0.2">
      <c r="A4" s="17" t="s">
        <v>61</v>
      </c>
      <c r="B4">
        <v>0</v>
      </c>
      <c r="C4">
        <v>14.232126630150749</v>
      </c>
      <c r="D4">
        <f t="shared" si="0"/>
        <v>14.232126630150749</v>
      </c>
      <c r="E4">
        <f>crops_from_model!L56</f>
        <v>0</v>
      </c>
      <c r="F4">
        <f>crops_from_model!M56-crops_from_model!F56</f>
        <v>28.008227107511114</v>
      </c>
      <c r="G4">
        <f t="shared" si="1"/>
        <v>28.008227107511114</v>
      </c>
      <c r="H4">
        <v>14.232126630150749</v>
      </c>
      <c r="I4">
        <v>28.008227107511114</v>
      </c>
      <c r="J4">
        <f>crops_from_model!L5</f>
        <v>0</v>
      </c>
      <c r="K4">
        <f>crops_from_model!M5-crops_from_model!F5</f>
        <v>34.651888929409793</v>
      </c>
      <c r="L4">
        <f t="shared" si="2"/>
        <v>34.651888929409793</v>
      </c>
      <c r="M4">
        <f>crops_from_model!E31</f>
        <v>34.651888929409793</v>
      </c>
    </row>
    <row r="5" spans="1:14" x14ac:dyDescent="0.2">
      <c r="A5" s="17" t="s">
        <v>55</v>
      </c>
      <c r="B5">
        <v>0</v>
      </c>
      <c r="C5">
        <v>0</v>
      </c>
      <c r="D5">
        <f t="shared" si="0"/>
        <v>0</v>
      </c>
      <c r="E5">
        <f>crops_from_model!L57</f>
        <v>0</v>
      </c>
      <c r="F5">
        <f>crops_from_model!M57-crops_from_model!F57</f>
        <v>0</v>
      </c>
      <c r="G5">
        <f t="shared" si="1"/>
        <v>0</v>
      </c>
      <c r="H5">
        <v>0</v>
      </c>
      <c r="I5">
        <v>0</v>
      </c>
      <c r="J5">
        <f>crops_from_model!L6</f>
        <v>0</v>
      </c>
      <c r="K5">
        <f>crops_from_model!M6-crops_from_model!F6</f>
        <v>0</v>
      </c>
      <c r="L5">
        <f t="shared" si="2"/>
        <v>0</v>
      </c>
      <c r="M5">
        <f>crops_from_model!E32</f>
        <v>0</v>
      </c>
    </row>
    <row r="6" spans="1:14" x14ac:dyDescent="0.2">
      <c r="A6" s="17" t="s">
        <v>56</v>
      </c>
      <c r="B6">
        <v>0</v>
      </c>
      <c r="C6">
        <v>110.5953883349388</v>
      </c>
      <c r="D6">
        <f t="shared" si="0"/>
        <v>110.5953883349388</v>
      </c>
      <c r="E6">
        <f>crops_from_model!L58</f>
        <v>0</v>
      </c>
      <c r="F6">
        <f>crops_from_model!M58-crops_from_model!F58</f>
        <v>92.162823612449017</v>
      </c>
      <c r="G6">
        <f t="shared" si="1"/>
        <v>92.162823612449017</v>
      </c>
      <c r="H6">
        <v>110.5953883349388</v>
      </c>
      <c r="I6">
        <v>92.162823612449017</v>
      </c>
      <c r="J6">
        <f>crops_from_model!L7</f>
        <v>0</v>
      </c>
      <c r="K6">
        <f>crops_from_model!M7-crops_from_model!F7</f>
        <v>114.75236694576235</v>
      </c>
      <c r="L6">
        <f t="shared" si="2"/>
        <v>114.75236694576235</v>
      </c>
      <c r="M6">
        <f>crops_from_model!E33</f>
        <v>114.75236694576235</v>
      </c>
    </row>
    <row r="7" spans="1:14" x14ac:dyDescent="0.2">
      <c r="A7" s="17" t="s">
        <v>67</v>
      </c>
      <c r="B7">
        <v>15.465460911889039</v>
      </c>
      <c r="C7">
        <v>131.90150000483223</v>
      </c>
      <c r="D7">
        <f t="shared" si="0"/>
        <v>147.36696091672127</v>
      </c>
      <c r="E7">
        <f>crops_from_model!L59</f>
        <v>0</v>
      </c>
      <c r="F7">
        <f>crops_from_model!M59-crops_from_model!F59</f>
        <v>0</v>
      </c>
      <c r="G7">
        <f t="shared" si="1"/>
        <v>0</v>
      </c>
      <c r="H7">
        <v>147.36696091672127</v>
      </c>
      <c r="I7">
        <v>0</v>
      </c>
      <c r="J7">
        <f>crops_from_model!L8</f>
        <v>0</v>
      </c>
      <c r="K7">
        <f>crops_from_model!M8-crops_from_model!F8</f>
        <v>629.95835353617599</v>
      </c>
      <c r="L7">
        <f t="shared" si="2"/>
        <v>629.95835353617599</v>
      </c>
      <c r="M7">
        <f>crops_from_model!E34</f>
        <v>629.95835353617599</v>
      </c>
    </row>
    <row r="8" spans="1:14" x14ac:dyDescent="0.2">
      <c r="A8" s="17" t="s">
        <v>62</v>
      </c>
      <c r="B8">
        <v>28.548574466225901</v>
      </c>
      <c r="C8">
        <v>10.662386657658821</v>
      </c>
      <c r="D8">
        <f t="shared" si="0"/>
        <v>39.210961123884722</v>
      </c>
      <c r="E8">
        <f>crops_from_model!L60</f>
        <v>28.548574466225901</v>
      </c>
      <c r="F8">
        <f>crops_from_model!M60-crops_from_model!F60</f>
        <v>48.616949197325127</v>
      </c>
      <c r="G8">
        <f t="shared" si="1"/>
        <v>77.165523663551028</v>
      </c>
      <c r="H8">
        <v>39.210961123884722</v>
      </c>
      <c r="I8">
        <v>77.165523663551028</v>
      </c>
      <c r="J8">
        <f>crops_from_model!L9</f>
        <v>28.548574466225901</v>
      </c>
      <c r="K8">
        <f>crops_from_model!M9-crops_from_model!F9</f>
        <v>66.920915441331687</v>
      </c>
      <c r="L8">
        <f t="shared" si="2"/>
        <v>95.469489907557588</v>
      </c>
      <c r="M8">
        <f>crops_from_model!E35</f>
        <v>95.469489907557588</v>
      </c>
    </row>
    <row r="9" spans="1:14" x14ac:dyDescent="0.2">
      <c r="A9" s="17" t="s">
        <v>63</v>
      </c>
      <c r="B9">
        <v>0</v>
      </c>
      <c r="C9">
        <v>0.29045156388062754</v>
      </c>
      <c r="D9">
        <f t="shared" si="0"/>
        <v>0.29045156388062754</v>
      </c>
      <c r="E9">
        <f>crops_from_model!L61</f>
        <v>0</v>
      </c>
      <c r="F9">
        <f>crops_from_model!M61-crops_from_model!F61</f>
        <v>0.57159647158185956</v>
      </c>
      <c r="G9">
        <f t="shared" si="1"/>
        <v>0.57159647158185956</v>
      </c>
      <c r="H9">
        <v>0.29045156388062754</v>
      </c>
      <c r="I9">
        <v>0.57159647158185956</v>
      </c>
      <c r="J9">
        <f>crops_from_model!L10</f>
        <v>0</v>
      </c>
      <c r="K9">
        <f>crops_from_model!M10-crops_from_model!F10</f>
        <v>0.70718140672264873</v>
      </c>
      <c r="L9">
        <f t="shared" si="2"/>
        <v>0.70718140672264873</v>
      </c>
      <c r="M9">
        <f>crops_from_model!E36</f>
        <v>0.70718140672264884</v>
      </c>
    </row>
    <row r="10" spans="1:14" x14ac:dyDescent="0.2">
      <c r="A10" s="17" t="s">
        <v>49</v>
      </c>
      <c r="B10">
        <v>0</v>
      </c>
      <c r="C10">
        <v>3.7836945958082384</v>
      </c>
      <c r="D10">
        <f t="shared" si="0"/>
        <v>3.7836945958082384</v>
      </c>
      <c r="E10">
        <f>crops_from_model!L62</f>
        <v>0</v>
      </c>
      <c r="F10">
        <f>crops_from_model!M62-crops_from_model!F62</f>
        <v>14.915266193232954</v>
      </c>
      <c r="G10">
        <f t="shared" si="1"/>
        <v>14.915266193232954</v>
      </c>
      <c r="H10">
        <v>3.7836945958082384</v>
      </c>
      <c r="I10">
        <v>14.915266193232954</v>
      </c>
      <c r="J10">
        <f>crops_from_model!L11</f>
        <v>0</v>
      </c>
      <c r="K10">
        <f>crops_from_model!M11-crops_from_model!F11</f>
        <v>18.353999900229873</v>
      </c>
      <c r="L10">
        <f t="shared" si="2"/>
        <v>18.353999900229873</v>
      </c>
      <c r="M10">
        <f>crops_from_model!E37</f>
        <v>18.353999900229873</v>
      </c>
    </row>
    <row r="11" spans="1:14" x14ac:dyDescent="0.2">
      <c r="A11" s="17" t="s">
        <v>64</v>
      </c>
      <c r="B11">
        <v>3.5505269805345128</v>
      </c>
      <c r="C11">
        <v>-1.2269144694894925</v>
      </c>
      <c r="D11">
        <f t="shared" si="0"/>
        <v>2.3236125110450203</v>
      </c>
      <c r="E11">
        <f>crops_from_model!L63</f>
        <v>3.5505269805345128</v>
      </c>
      <c r="F11">
        <f>crops_from_model!M63-crops_from_model!F63</f>
        <v>1.0222447921203635</v>
      </c>
      <c r="G11">
        <f t="shared" si="1"/>
        <v>4.5727717726548764</v>
      </c>
      <c r="H11">
        <v>2.3236125110450203</v>
      </c>
      <c r="I11">
        <v>4.5727717726548764</v>
      </c>
      <c r="J11">
        <f>crops_from_model!L12</f>
        <v>3.5505269805345128</v>
      </c>
      <c r="K11">
        <f>crops_from_model!M12-crops_from_model!F12</f>
        <v>2.106924273246678</v>
      </c>
      <c r="L11">
        <f t="shared" si="2"/>
        <v>5.6574512537811907</v>
      </c>
      <c r="M11">
        <f>crops_from_model!E38</f>
        <v>5.6574512537811907</v>
      </c>
    </row>
    <row r="12" spans="1:14" x14ac:dyDescent="0.2">
      <c r="A12" s="17" t="s">
        <v>57</v>
      </c>
      <c r="B12">
        <v>2.1314507577892288</v>
      </c>
      <c r="C12">
        <v>66.242924101795168</v>
      </c>
      <c r="D12">
        <f t="shared" si="0"/>
        <v>68.374374859584393</v>
      </c>
      <c r="E12">
        <f>crops_from_model!L64</f>
        <v>2.1314507577892288</v>
      </c>
      <c r="F12">
        <f>crops_from_model!M64-crops_from_model!F64</f>
        <v>54.866668682677577</v>
      </c>
      <c r="G12">
        <f t="shared" si="1"/>
        <v>56.998119440466809</v>
      </c>
      <c r="H12">
        <v>68.374374859584393</v>
      </c>
      <c r="I12">
        <v>56.998119440466809</v>
      </c>
      <c r="J12">
        <f>crops_from_model!L13</f>
        <v>2.1314507577892288</v>
      </c>
      <c r="K12">
        <f>crops_from_model!M13-crops_from_model!F13</f>
        <v>56.137445468714532</v>
      </c>
      <c r="L12">
        <f t="shared" si="2"/>
        <v>58.268896226503763</v>
      </c>
      <c r="M12">
        <f>crops_from_model!E39</f>
        <v>58.268896226503763</v>
      </c>
    </row>
    <row r="13" spans="1:14" x14ac:dyDescent="0.2">
      <c r="A13" s="17" t="s">
        <v>51</v>
      </c>
      <c r="B13">
        <v>2.8456038730574504</v>
      </c>
      <c r="C13">
        <v>132.28922734631504</v>
      </c>
      <c r="D13">
        <f t="shared" si="0"/>
        <v>135.1348312193725</v>
      </c>
      <c r="E13">
        <f>crops_from_model!L65</f>
        <v>2.8456038730574504</v>
      </c>
      <c r="F13">
        <f>crops_from_model!M65-crops_from_model!F65</f>
        <v>101.81044747890223</v>
      </c>
      <c r="G13">
        <f t="shared" si="1"/>
        <v>104.65605135195969</v>
      </c>
      <c r="H13">
        <v>135.1348312193725</v>
      </c>
      <c r="I13">
        <v>104.65605135195969</v>
      </c>
      <c r="J13">
        <f>crops_from_model!L14</f>
        <v>2.8456038730574504</v>
      </c>
      <c r="K13">
        <f>crops_from_model!M14-crops_from_model!F14</f>
        <v>2.9412095782886891</v>
      </c>
      <c r="L13">
        <f t="shared" si="2"/>
        <v>5.7868134513461396</v>
      </c>
      <c r="M13">
        <f>crops_from_model!E40</f>
        <v>5.7868134513461404</v>
      </c>
    </row>
    <row r="14" spans="1:14" x14ac:dyDescent="0.2">
      <c r="A14" s="17" t="s">
        <v>47</v>
      </c>
      <c r="B14">
        <v>49.747050424978788</v>
      </c>
      <c r="C14">
        <v>910.09649863236405</v>
      </c>
      <c r="D14">
        <f t="shared" si="0"/>
        <v>959.84354905734278</v>
      </c>
      <c r="E14">
        <f>crops_from_model!L66</f>
        <v>49.747050424978788</v>
      </c>
      <c r="F14">
        <f>crops_from_model!M66-crops_from_model!F66</f>
        <v>177.94094502070371</v>
      </c>
      <c r="G14">
        <f t="shared" si="1"/>
        <v>227.6879954456825</v>
      </c>
      <c r="H14">
        <v>959.84354905734278</v>
      </c>
      <c r="I14">
        <v>227.6879954456825</v>
      </c>
      <c r="J14">
        <f>crops_from_model!L15</f>
        <v>49.747050424978788</v>
      </c>
      <c r="K14">
        <f>crops_from_model!M15-crops_from_model!F15</f>
        <v>389.47716646514471</v>
      </c>
      <c r="L14">
        <f t="shared" si="2"/>
        <v>439.2242168901235</v>
      </c>
      <c r="M14">
        <f>crops_from_model!E41</f>
        <v>439.2242168901235</v>
      </c>
    </row>
    <row r="15" spans="1:14" x14ac:dyDescent="0.2">
      <c r="A15" s="17" t="s">
        <v>50</v>
      </c>
      <c r="B15">
        <v>0</v>
      </c>
      <c r="C15">
        <v>25.337780853632342</v>
      </c>
      <c r="D15">
        <f t="shared" si="0"/>
        <v>25.337780853632342</v>
      </c>
      <c r="E15">
        <f>crops_from_model!L67</f>
        <v>0</v>
      </c>
      <c r="F15">
        <f>crops_from_model!M67-crops_from_model!F67</f>
        <v>19.623009628492444</v>
      </c>
      <c r="G15">
        <f t="shared" si="1"/>
        <v>19.623009628492444</v>
      </c>
      <c r="H15">
        <v>25.337780853632342</v>
      </c>
      <c r="I15">
        <v>19.623009628492444</v>
      </c>
      <c r="J15">
        <f>crops_from_model!L16</f>
        <v>0</v>
      </c>
      <c r="K15">
        <f>crops_from_model!M16-crops_from_model!F16</f>
        <v>1.0850275221274015</v>
      </c>
      <c r="L15">
        <f t="shared" si="2"/>
        <v>1.0850275221274015</v>
      </c>
      <c r="M15">
        <f>crops_from_model!E42</f>
        <v>1.0850275221274015</v>
      </c>
    </row>
    <row r="16" spans="1:14" x14ac:dyDescent="0.2">
      <c r="A16" s="17" t="s">
        <v>52</v>
      </c>
      <c r="B16">
        <v>1.7410162331252717</v>
      </c>
      <c r="C16">
        <v>83.125633747721949</v>
      </c>
      <c r="D16">
        <f t="shared" si="0"/>
        <v>84.866649980847214</v>
      </c>
      <c r="E16">
        <f>crops_from_model!L68</f>
        <v>1.7410162331252717</v>
      </c>
      <c r="F16">
        <f>crops_from_model!M68-crops_from_model!F68</f>
        <v>86.3756197036532</v>
      </c>
      <c r="G16">
        <f t="shared" si="1"/>
        <v>88.116635936778465</v>
      </c>
      <c r="H16">
        <v>84.866649980847214</v>
      </c>
      <c r="I16">
        <v>88.116635936778465</v>
      </c>
      <c r="J16">
        <f>crops_from_model!L17</f>
        <v>1.7410162331252717</v>
      </c>
      <c r="K16">
        <f>crops_from_model!M17-crops_from_model!F17</f>
        <v>106.14536943392172</v>
      </c>
      <c r="L16">
        <f t="shared" si="2"/>
        <v>107.88638566704698</v>
      </c>
      <c r="M16">
        <f>crops_from_model!E43</f>
        <v>107.88638566704698</v>
      </c>
    </row>
    <row r="17" spans="1:18" x14ac:dyDescent="0.2">
      <c r="A17" s="17" t="s">
        <v>65</v>
      </c>
      <c r="B17">
        <v>3.4019302211865456</v>
      </c>
      <c r="C17">
        <v>-0.49741458238027025</v>
      </c>
      <c r="D17">
        <f t="shared" si="0"/>
        <v>2.9045156388062754</v>
      </c>
      <c r="E17">
        <f>crops_from_model!L69</f>
        <v>3.4019302211865456</v>
      </c>
      <c r="F17">
        <f>crops_from_model!M69-crops_from_model!F69</f>
        <v>2.3140344946320495</v>
      </c>
      <c r="G17">
        <f t="shared" si="1"/>
        <v>5.7159647158185951</v>
      </c>
      <c r="H17">
        <v>2.9045156388062754</v>
      </c>
      <c r="I17">
        <v>5.7159647158185951</v>
      </c>
      <c r="J17">
        <f>crops_from_model!L18</f>
        <v>3.4019302211865456</v>
      </c>
      <c r="K17">
        <f>crops_from_model!M18-crops_from_model!F18</f>
        <v>3.6698838460399426</v>
      </c>
      <c r="L17">
        <f t="shared" si="2"/>
        <v>7.0718140672264882</v>
      </c>
      <c r="M17">
        <f>crops_from_model!E44</f>
        <v>7.0718140672264882</v>
      </c>
    </row>
    <row r="18" spans="1:18" x14ac:dyDescent="0.2">
      <c r="A18" s="17" t="s">
        <v>46</v>
      </c>
      <c r="B18">
        <v>1.219674619498138</v>
      </c>
      <c r="C18">
        <v>56.450170344237982</v>
      </c>
      <c r="D18">
        <f t="shared" si="0"/>
        <v>57.669844963736118</v>
      </c>
      <c r="E18">
        <f>crops_from_model!L70</f>
        <v>1.219674619498138</v>
      </c>
      <c r="F18">
        <f>crops_from_model!M70-crops_from_model!F70</f>
        <v>1.4391587332111389</v>
      </c>
      <c r="G18">
        <f t="shared" si="1"/>
        <v>2.6588333527092769</v>
      </c>
      <c r="H18">
        <v>57.669844963736118</v>
      </c>
      <c r="I18">
        <v>2.6588333527092769</v>
      </c>
      <c r="J18">
        <f>crops_from_model!L19</f>
        <v>1.219674619498138</v>
      </c>
      <c r="K18">
        <f>crops_from_model!M19-crops_from_model!F19</f>
        <v>2.3223687328028033</v>
      </c>
      <c r="L18">
        <f t="shared" si="2"/>
        <v>3.5420433523009414</v>
      </c>
      <c r="M18">
        <f>crops_from_model!E45</f>
        <v>3.5420433523009414</v>
      </c>
    </row>
    <row r="19" spans="1:18" x14ac:dyDescent="0.2">
      <c r="A19" s="17" t="s">
        <v>48</v>
      </c>
      <c r="B19">
        <v>9.8256031754527058</v>
      </c>
      <c r="C19">
        <v>1004.9480625081075</v>
      </c>
      <c r="D19">
        <f t="shared" si="0"/>
        <v>1014.7736656835601</v>
      </c>
      <c r="E19">
        <f>crops_from_model!L71</f>
        <v>9.8256031754527058</v>
      </c>
      <c r="F19">
        <f>crops_from_model!M71-crops_from_model!F71</f>
        <v>1333.6349655192951</v>
      </c>
      <c r="G19">
        <f t="shared" si="1"/>
        <v>1343.4605686947477</v>
      </c>
      <c r="H19">
        <v>1014.7736656835601</v>
      </c>
      <c r="I19">
        <v>1343.4605686947477</v>
      </c>
      <c r="J19">
        <f>crops_from_model!L20</f>
        <v>9.8256031754527058</v>
      </c>
      <c r="K19">
        <f>crops_from_model!M20-crops_from_model!F20</f>
        <v>2305.4591331729243</v>
      </c>
      <c r="L19">
        <f t="shared" si="2"/>
        <v>2315.284736348377</v>
      </c>
      <c r="M19">
        <f>crops_from_model!E46</f>
        <v>2315.284736348377</v>
      </c>
    </row>
    <row r="20" spans="1:18" x14ac:dyDescent="0.2">
      <c r="A20" s="17" t="s">
        <v>53</v>
      </c>
      <c r="B20">
        <v>1.0005406503582983</v>
      </c>
      <c r="C20">
        <v>15.582597851646332</v>
      </c>
      <c r="D20">
        <f t="shared" si="0"/>
        <v>16.58313850200463</v>
      </c>
      <c r="E20">
        <f>crops_from_model!L72</f>
        <v>1.0005406503582983</v>
      </c>
      <c r="F20">
        <f>crops_from_model!M72-crops_from_model!F72</f>
        <v>16.217652578667376</v>
      </c>
      <c r="G20">
        <f t="shared" si="1"/>
        <v>17.218193229025676</v>
      </c>
      <c r="H20">
        <v>16.58313850200463</v>
      </c>
      <c r="I20">
        <v>17.218193229025676</v>
      </c>
      <c r="J20">
        <f>crops_from_model!L21</f>
        <v>1.0005406503582983</v>
      </c>
      <c r="K20">
        <f>crops_from_model!M21-crops_from_model!F21</f>
        <v>20.080707123662375</v>
      </c>
      <c r="L20">
        <f t="shared" si="2"/>
        <v>21.081247774020675</v>
      </c>
      <c r="M20">
        <f>crops_from_model!E47</f>
        <v>21.081247774020675</v>
      </c>
    </row>
    <row r="21" spans="1:18" x14ac:dyDescent="0.2">
      <c r="A21" s="17" t="s">
        <v>58</v>
      </c>
      <c r="B21">
        <v>28.962134979612465</v>
      </c>
      <c r="C21">
        <v>48.408868150969873</v>
      </c>
      <c r="D21">
        <f t="shared" si="0"/>
        <v>77.371003130582338</v>
      </c>
      <c r="E21">
        <f>crops_from_model!L73</f>
        <v>28.962134979612465</v>
      </c>
      <c r="F21">
        <f>crops_from_model!M73-crops_from_model!F73</f>
        <v>35.535737018810501</v>
      </c>
      <c r="G21">
        <f t="shared" si="1"/>
        <v>64.497871998422966</v>
      </c>
      <c r="H21">
        <v>77.371003130582338</v>
      </c>
      <c r="I21">
        <v>64.497871998422966</v>
      </c>
      <c r="J21">
        <f>crops_from_model!L22</f>
        <v>28.962134979612465</v>
      </c>
      <c r="K21">
        <f>crops_from_model!M22-crops_from_model!F22</f>
        <v>36.973721276694427</v>
      </c>
      <c r="L21">
        <f t="shared" si="2"/>
        <v>65.935856256306892</v>
      </c>
      <c r="M21">
        <f>crops_from_model!E48</f>
        <v>65.935856256306892</v>
      </c>
    </row>
    <row r="22" spans="1:18" x14ac:dyDescent="0.2">
      <c r="A22" s="17" t="s">
        <v>59</v>
      </c>
      <c r="B22">
        <v>0</v>
      </c>
      <c r="C22">
        <v>618.9680250446587</v>
      </c>
      <c r="D22">
        <f t="shared" si="0"/>
        <v>618.9680250446587</v>
      </c>
      <c r="E22">
        <f>crops_from_model!L74</f>
        <v>0</v>
      </c>
      <c r="F22">
        <f>crops_from_model!M74-crops_from_model!F74</f>
        <v>515.98297598738372</v>
      </c>
      <c r="G22">
        <f t="shared" si="1"/>
        <v>515.98297598738372</v>
      </c>
      <c r="H22">
        <v>618.9680250446587</v>
      </c>
      <c r="I22">
        <v>515.98297598738372</v>
      </c>
      <c r="J22">
        <f>crops_from_model!L23</f>
        <v>0</v>
      </c>
      <c r="K22">
        <f>crops_from_model!M23-crops_from_model!F23</f>
        <v>527.48685005045513</v>
      </c>
      <c r="L22">
        <f t="shared" si="2"/>
        <v>527.48685005045513</v>
      </c>
      <c r="M22">
        <f>crops_from_model!E49</f>
        <v>527.48685005045513</v>
      </c>
    </row>
    <row r="23" spans="1:18" x14ac:dyDescent="0.2">
      <c r="A23" s="17" t="s">
        <v>66</v>
      </c>
      <c r="B23">
        <v>55.903196747436823</v>
      </c>
      <c r="C23">
        <v>88.451230501235074</v>
      </c>
      <c r="D23">
        <f t="shared" si="0"/>
        <v>144.3544272486719</v>
      </c>
      <c r="E23">
        <f>crops_from_model!L75</f>
        <v>55.903196747436823</v>
      </c>
      <c r="F23">
        <f>crops_from_model!M75-crops_from_model!F75</f>
        <v>228.18024962874736</v>
      </c>
      <c r="G23">
        <f t="shared" si="1"/>
        <v>284.08344637618416</v>
      </c>
      <c r="H23">
        <v>144.3544272486719</v>
      </c>
      <c r="I23">
        <v>284.08344637618416</v>
      </c>
      <c r="J23">
        <f>crops_from_model!L24</f>
        <v>55.903196747436823</v>
      </c>
      <c r="K23">
        <f>crops_from_model!M24-crops_from_model!F24</f>
        <v>295.56596239371964</v>
      </c>
      <c r="L23">
        <f t="shared" si="2"/>
        <v>351.46915914115647</v>
      </c>
      <c r="M23">
        <f>crops_from_model!E50</f>
        <v>351.46915914115647</v>
      </c>
    </row>
    <row r="24" spans="1:18" x14ac:dyDescent="0.2">
      <c r="A24" s="24" t="s">
        <v>78</v>
      </c>
      <c r="B24">
        <v>0</v>
      </c>
      <c r="C24">
        <v>2.730052103228275</v>
      </c>
      <c r="D24">
        <f t="shared" si="0"/>
        <v>2.730052103228275</v>
      </c>
      <c r="E24">
        <f>crops_from_model!L76</f>
        <v>0</v>
      </c>
      <c r="F24">
        <f>animals_from_model!V14-0.147455341</f>
        <v>2.6588333524645043</v>
      </c>
      <c r="G24">
        <f>E24+F24</f>
        <v>2.6588333524645043</v>
      </c>
      <c r="H24">
        <v>2.730052103228275</v>
      </c>
      <c r="I24">
        <v>2.6588333524645043</v>
      </c>
      <c r="J24">
        <f>crops_from_model!L25</f>
        <v>0</v>
      </c>
      <c r="K24">
        <f>animals_from_model!F14-0.495182343</f>
        <v>3.5420433524526351</v>
      </c>
      <c r="L24">
        <f>J24+K24</f>
        <v>3.5420433524526351</v>
      </c>
      <c r="M24">
        <f>animals_from_model!N14-0.495182343</f>
        <v>3.5420433524526351</v>
      </c>
    </row>
    <row r="28" spans="1:18" x14ac:dyDescent="0.2">
      <c r="A28" t="s">
        <v>175</v>
      </c>
    </row>
    <row r="29" spans="1:18" ht="51" x14ac:dyDescent="0.2">
      <c r="A29" s="13" t="s">
        <v>0</v>
      </c>
      <c r="B29" s="13" t="s">
        <v>72</v>
      </c>
      <c r="C29" s="13" t="s">
        <v>73</v>
      </c>
      <c r="D29" s="13" t="s">
        <v>100</v>
      </c>
      <c r="E29" s="13" t="s">
        <v>74</v>
      </c>
      <c r="F29" s="13" t="s">
        <v>75</v>
      </c>
      <c r="G29" s="13" t="s">
        <v>101</v>
      </c>
      <c r="H29" s="13" t="s">
        <v>77</v>
      </c>
      <c r="I29" s="13" t="s">
        <v>76</v>
      </c>
      <c r="K29" s="13" t="s">
        <v>72</v>
      </c>
      <c r="L29" s="13" t="s">
        <v>73</v>
      </c>
      <c r="M29" s="13" t="s">
        <v>100</v>
      </c>
      <c r="N29" s="13" t="s">
        <v>74</v>
      </c>
      <c r="O29" s="13" t="s">
        <v>75</v>
      </c>
      <c r="P29" s="13" t="s">
        <v>101</v>
      </c>
      <c r="Q29" s="13" t="s">
        <v>77</v>
      </c>
      <c r="R29" s="13" t="s">
        <v>76</v>
      </c>
    </row>
    <row r="30" spans="1:18" x14ac:dyDescent="0.2">
      <c r="A30" s="17" t="s">
        <v>54</v>
      </c>
      <c r="B30">
        <v>41.472786578072117</v>
      </c>
      <c r="C30">
        <v>281.5821635581965</v>
      </c>
      <c r="D30">
        <f t="shared" ref="D30:D52" si="3">B30+C30</f>
        <v>323.05495013626864</v>
      </c>
      <c r="E30">
        <v>41.472786578072117</v>
      </c>
      <c r="F30">
        <v>227.73967186881842</v>
      </c>
      <c r="G30">
        <f t="shared" ref="G30:G52" si="4">E30+F30</f>
        <v>269.21245844689054</v>
      </c>
      <c r="H30">
        <v>323.05495013626859</v>
      </c>
      <c r="I30">
        <v>269.21245844689054</v>
      </c>
      <c r="K30">
        <f>B2-B30</f>
        <v>0</v>
      </c>
      <c r="L30">
        <f>C2-C30</f>
        <v>0</v>
      </c>
      <c r="M30">
        <f>D2-D30</f>
        <v>0</v>
      </c>
      <c r="N30">
        <f>E2-E30</f>
        <v>0</v>
      </c>
      <c r="O30">
        <f t="shared" ref="O30:R45" si="5">F2-F30</f>
        <v>0</v>
      </c>
      <c r="P30">
        <f t="shared" si="5"/>
        <v>0</v>
      </c>
      <c r="Q30">
        <f>H2-H30</f>
        <v>0</v>
      </c>
      <c r="R30">
        <f>I2-I30</f>
        <v>0</v>
      </c>
    </row>
    <row r="31" spans="1:18" x14ac:dyDescent="0.2">
      <c r="A31" s="17" t="s">
        <v>60</v>
      </c>
      <c r="B31">
        <v>9.6315802628663256</v>
      </c>
      <c r="C31">
        <v>43.230604363407878</v>
      </c>
      <c r="D31">
        <f t="shared" si="3"/>
        <v>52.8621846262742</v>
      </c>
      <c r="E31">
        <v>9.6315802628663256</v>
      </c>
      <c r="F31">
        <v>94.398977565032098</v>
      </c>
      <c r="G31">
        <f t="shared" si="4"/>
        <v>104.03055782789842</v>
      </c>
      <c r="H31">
        <v>52.862184626274207</v>
      </c>
      <c r="I31">
        <v>104.03055782789842</v>
      </c>
      <c r="K31">
        <f t="shared" ref="K31:R46" si="6">B3-B31</f>
        <v>0</v>
      </c>
      <c r="L31">
        <f t="shared" si="6"/>
        <v>0</v>
      </c>
      <c r="M31">
        <f t="shared" si="6"/>
        <v>0</v>
      </c>
      <c r="N31">
        <f t="shared" si="6"/>
        <v>0</v>
      </c>
      <c r="O31">
        <f t="shared" si="5"/>
        <v>0</v>
      </c>
      <c r="P31">
        <f t="shared" si="5"/>
        <v>0</v>
      </c>
      <c r="Q31">
        <f t="shared" si="5"/>
        <v>0</v>
      </c>
      <c r="R31">
        <f t="shared" si="5"/>
        <v>0</v>
      </c>
    </row>
    <row r="32" spans="1:18" x14ac:dyDescent="0.2">
      <c r="A32" s="17" t="s">
        <v>61</v>
      </c>
      <c r="B32">
        <v>0</v>
      </c>
      <c r="C32">
        <v>14.232126630150749</v>
      </c>
      <c r="D32">
        <f t="shared" si="3"/>
        <v>14.232126630150749</v>
      </c>
      <c r="E32">
        <v>0</v>
      </c>
      <c r="F32">
        <v>28.008227107511114</v>
      </c>
      <c r="G32">
        <f t="shared" si="4"/>
        <v>28.008227107511114</v>
      </c>
      <c r="H32">
        <v>14.232126630150749</v>
      </c>
      <c r="I32">
        <v>28.008227107511114</v>
      </c>
      <c r="K32">
        <f t="shared" si="6"/>
        <v>0</v>
      </c>
      <c r="L32">
        <f t="shared" si="6"/>
        <v>0</v>
      </c>
      <c r="M32">
        <f t="shared" si="6"/>
        <v>0</v>
      </c>
      <c r="N32">
        <f t="shared" si="6"/>
        <v>0</v>
      </c>
      <c r="O32">
        <f t="shared" si="5"/>
        <v>0</v>
      </c>
      <c r="P32">
        <f t="shared" si="5"/>
        <v>0</v>
      </c>
      <c r="Q32">
        <f t="shared" si="5"/>
        <v>0</v>
      </c>
      <c r="R32">
        <f t="shared" si="5"/>
        <v>0</v>
      </c>
    </row>
    <row r="33" spans="1:18" x14ac:dyDescent="0.2">
      <c r="A33" s="17" t="s">
        <v>55</v>
      </c>
      <c r="B33">
        <v>0</v>
      </c>
      <c r="C33">
        <v>0</v>
      </c>
      <c r="D33">
        <f t="shared" si="3"/>
        <v>0</v>
      </c>
      <c r="E33">
        <v>0</v>
      </c>
      <c r="F33">
        <v>0</v>
      </c>
      <c r="G33">
        <f t="shared" si="4"/>
        <v>0</v>
      </c>
      <c r="H33">
        <v>0</v>
      </c>
      <c r="I33">
        <v>0</v>
      </c>
      <c r="K33">
        <f t="shared" si="6"/>
        <v>0</v>
      </c>
      <c r="L33">
        <f t="shared" si="6"/>
        <v>0</v>
      </c>
      <c r="M33">
        <f t="shared" si="6"/>
        <v>0</v>
      </c>
      <c r="N33">
        <f t="shared" si="6"/>
        <v>0</v>
      </c>
      <c r="O33">
        <f t="shared" si="5"/>
        <v>0</v>
      </c>
      <c r="P33">
        <f t="shared" si="5"/>
        <v>0</v>
      </c>
      <c r="Q33">
        <f t="shared" si="5"/>
        <v>0</v>
      </c>
      <c r="R33">
        <f t="shared" si="5"/>
        <v>0</v>
      </c>
    </row>
    <row r="34" spans="1:18" x14ac:dyDescent="0.2">
      <c r="A34" s="17" t="s">
        <v>56</v>
      </c>
      <c r="B34">
        <v>0</v>
      </c>
      <c r="C34">
        <v>110.5953883349388</v>
      </c>
      <c r="D34">
        <f t="shared" si="3"/>
        <v>110.5953883349388</v>
      </c>
      <c r="E34">
        <v>0</v>
      </c>
      <c r="F34">
        <v>92.162823612449017</v>
      </c>
      <c r="G34">
        <f t="shared" si="4"/>
        <v>92.162823612449017</v>
      </c>
      <c r="H34">
        <v>110.5953883349388</v>
      </c>
      <c r="I34">
        <v>92.162823612449017</v>
      </c>
      <c r="K34">
        <f t="shared" si="6"/>
        <v>0</v>
      </c>
      <c r="L34">
        <f t="shared" si="6"/>
        <v>0</v>
      </c>
      <c r="M34">
        <f t="shared" si="6"/>
        <v>0</v>
      </c>
      <c r="N34">
        <f t="shared" si="6"/>
        <v>0</v>
      </c>
      <c r="O34">
        <f t="shared" si="5"/>
        <v>0</v>
      </c>
      <c r="P34">
        <f t="shared" si="5"/>
        <v>0</v>
      </c>
      <c r="Q34">
        <f t="shared" si="5"/>
        <v>0</v>
      </c>
      <c r="R34">
        <f t="shared" si="5"/>
        <v>0</v>
      </c>
    </row>
    <row r="35" spans="1:18" x14ac:dyDescent="0.2">
      <c r="A35" s="17" t="s">
        <v>67</v>
      </c>
      <c r="B35">
        <v>15.465460911889039</v>
      </c>
      <c r="C35">
        <v>131.90150000483223</v>
      </c>
      <c r="D35">
        <f t="shared" si="3"/>
        <v>147.36696091672127</v>
      </c>
      <c r="E35">
        <v>0</v>
      </c>
      <c r="F35">
        <v>0</v>
      </c>
      <c r="G35">
        <f t="shared" si="4"/>
        <v>0</v>
      </c>
      <c r="H35">
        <v>147.36696091672127</v>
      </c>
      <c r="I35">
        <v>0</v>
      </c>
      <c r="K35">
        <f t="shared" si="6"/>
        <v>0</v>
      </c>
      <c r="L35">
        <f t="shared" si="6"/>
        <v>0</v>
      </c>
      <c r="M35">
        <f t="shared" si="6"/>
        <v>0</v>
      </c>
      <c r="N35">
        <f t="shared" si="6"/>
        <v>0</v>
      </c>
      <c r="O35">
        <f t="shared" si="5"/>
        <v>0</v>
      </c>
      <c r="P35">
        <f t="shared" si="5"/>
        <v>0</v>
      </c>
      <c r="Q35">
        <f t="shared" si="5"/>
        <v>0</v>
      </c>
      <c r="R35">
        <f t="shared" si="5"/>
        <v>0</v>
      </c>
    </row>
    <row r="36" spans="1:18" x14ac:dyDescent="0.2">
      <c r="A36" s="17" t="s">
        <v>62</v>
      </c>
      <c r="B36">
        <v>28.548574466225901</v>
      </c>
      <c r="C36">
        <v>10.662386657658821</v>
      </c>
      <c r="D36">
        <f t="shared" si="3"/>
        <v>39.210961123884722</v>
      </c>
      <c r="E36">
        <v>28.548574466225901</v>
      </c>
      <c r="F36">
        <v>48.616949197325127</v>
      </c>
      <c r="G36">
        <f t="shared" si="4"/>
        <v>77.165523663551028</v>
      </c>
      <c r="H36">
        <v>39.210961123884722</v>
      </c>
      <c r="I36">
        <v>77.165523663551028</v>
      </c>
      <c r="K36">
        <f t="shared" si="6"/>
        <v>0</v>
      </c>
      <c r="L36">
        <f t="shared" si="6"/>
        <v>0</v>
      </c>
      <c r="M36">
        <f t="shared" si="6"/>
        <v>0</v>
      </c>
      <c r="N36">
        <f t="shared" si="6"/>
        <v>0</v>
      </c>
      <c r="O36">
        <f t="shared" si="5"/>
        <v>0</v>
      </c>
      <c r="P36">
        <f t="shared" si="5"/>
        <v>0</v>
      </c>
      <c r="Q36">
        <f t="shared" si="5"/>
        <v>0</v>
      </c>
      <c r="R36">
        <f t="shared" si="5"/>
        <v>0</v>
      </c>
    </row>
    <row r="37" spans="1:18" x14ac:dyDescent="0.2">
      <c r="A37" s="17" t="s">
        <v>63</v>
      </c>
      <c r="B37">
        <v>0</v>
      </c>
      <c r="C37">
        <v>0.29045156388062754</v>
      </c>
      <c r="D37">
        <f t="shared" si="3"/>
        <v>0.29045156388062754</v>
      </c>
      <c r="E37">
        <v>0</v>
      </c>
      <c r="F37">
        <v>0.57159647158185956</v>
      </c>
      <c r="G37">
        <f t="shared" si="4"/>
        <v>0.57159647158185956</v>
      </c>
      <c r="H37">
        <v>0.29045156388062754</v>
      </c>
      <c r="I37">
        <v>0.57159647158185956</v>
      </c>
      <c r="K37">
        <f t="shared" si="6"/>
        <v>0</v>
      </c>
      <c r="L37">
        <f t="shared" si="6"/>
        <v>0</v>
      </c>
      <c r="M37">
        <f t="shared" si="6"/>
        <v>0</v>
      </c>
      <c r="N37">
        <f t="shared" si="6"/>
        <v>0</v>
      </c>
      <c r="O37">
        <f t="shared" si="5"/>
        <v>0</v>
      </c>
      <c r="P37">
        <f t="shared" si="5"/>
        <v>0</v>
      </c>
      <c r="Q37">
        <f t="shared" si="5"/>
        <v>0</v>
      </c>
      <c r="R37">
        <f t="shared" si="5"/>
        <v>0</v>
      </c>
    </row>
    <row r="38" spans="1:18" x14ac:dyDescent="0.2">
      <c r="A38" s="17" t="s">
        <v>49</v>
      </c>
      <c r="B38">
        <v>0</v>
      </c>
      <c r="C38">
        <v>3.7836945958082384</v>
      </c>
      <c r="D38">
        <f t="shared" si="3"/>
        <v>3.7836945958082384</v>
      </c>
      <c r="E38">
        <v>0</v>
      </c>
      <c r="F38">
        <v>14.915266193232954</v>
      </c>
      <c r="G38">
        <f t="shared" si="4"/>
        <v>14.915266193232954</v>
      </c>
      <c r="H38">
        <v>3.7836945958082384</v>
      </c>
      <c r="I38">
        <v>14.915266193232954</v>
      </c>
      <c r="K38">
        <f t="shared" si="6"/>
        <v>0</v>
      </c>
      <c r="L38">
        <f t="shared" si="6"/>
        <v>0</v>
      </c>
      <c r="M38">
        <f t="shared" si="6"/>
        <v>0</v>
      </c>
      <c r="N38">
        <f t="shared" si="6"/>
        <v>0</v>
      </c>
      <c r="O38">
        <f t="shared" si="5"/>
        <v>0</v>
      </c>
      <c r="P38">
        <f t="shared" si="5"/>
        <v>0</v>
      </c>
      <c r="Q38">
        <f t="shared" si="5"/>
        <v>0</v>
      </c>
      <c r="R38">
        <f t="shared" si="5"/>
        <v>0</v>
      </c>
    </row>
    <row r="39" spans="1:18" x14ac:dyDescent="0.2">
      <c r="A39" s="17" t="s">
        <v>64</v>
      </c>
      <c r="B39">
        <v>3.5505269805345128</v>
      </c>
      <c r="C39">
        <v>-1.2269144694894925</v>
      </c>
      <c r="D39">
        <f t="shared" si="3"/>
        <v>2.3236125110450203</v>
      </c>
      <c r="E39">
        <v>3.5505269805345128</v>
      </c>
      <c r="F39">
        <v>1.0222447921203637</v>
      </c>
      <c r="G39">
        <f t="shared" si="4"/>
        <v>4.5727717726548764</v>
      </c>
      <c r="H39">
        <v>2.3236125110450203</v>
      </c>
      <c r="I39">
        <v>4.5727717726548764</v>
      </c>
      <c r="K39">
        <f t="shared" si="6"/>
        <v>0</v>
      </c>
      <c r="L39">
        <f t="shared" si="6"/>
        <v>0</v>
      </c>
      <c r="M39">
        <f t="shared" si="6"/>
        <v>0</v>
      </c>
      <c r="N39">
        <f t="shared" si="6"/>
        <v>0</v>
      </c>
      <c r="O39">
        <f t="shared" si="5"/>
        <v>0</v>
      </c>
      <c r="P39">
        <f t="shared" si="5"/>
        <v>0</v>
      </c>
      <c r="Q39">
        <f t="shared" si="5"/>
        <v>0</v>
      </c>
      <c r="R39">
        <f t="shared" si="5"/>
        <v>0</v>
      </c>
    </row>
    <row r="40" spans="1:18" x14ac:dyDescent="0.2">
      <c r="A40" s="17" t="s">
        <v>57</v>
      </c>
      <c r="B40">
        <v>2.1314507577892288</v>
      </c>
      <c r="C40">
        <v>66.242924101795168</v>
      </c>
      <c r="D40">
        <f t="shared" si="3"/>
        <v>68.374374859584393</v>
      </c>
      <c r="E40">
        <v>2.1314507577892288</v>
      </c>
      <c r="F40">
        <v>54.866668682677577</v>
      </c>
      <c r="G40">
        <f t="shared" si="4"/>
        <v>56.998119440466809</v>
      </c>
      <c r="H40">
        <v>68.374374859584393</v>
      </c>
      <c r="I40">
        <v>56.998119440466809</v>
      </c>
      <c r="K40">
        <f t="shared" si="6"/>
        <v>0</v>
      </c>
      <c r="L40">
        <f t="shared" si="6"/>
        <v>0</v>
      </c>
      <c r="M40">
        <f t="shared" si="6"/>
        <v>0</v>
      </c>
      <c r="N40">
        <f t="shared" si="6"/>
        <v>0</v>
      </c>
      <c r="O40">
        <f t="shared" si="5"/>
        <v>0</v>
      </c>
      <c r="P40">
        <f t="shared" si="5"/>
        <v>0</v>
      </c>
      <c r="Q40">
        <f t="shared" si="5"/>
        <v>0</v>
      </c>
      <c r="R40">
        <f t="shared" si="5"/>
        <v>0</v>
      </c>
    </row>
    <row r="41" spans="1:18" x14ac:dyDescent="0.2">
      <c r="A41" s="17" t="s">
        <v>51</v>
      </c>
      <c r="B41">
        <v>2.8456038730574504</v>
      </c>
      <c r="C41">
        <v>132.28922734631504</v>
      </c>
      <c r="D41">
        <f t="shared" si="3"/>
        <v>135.1348312193725</v>
      </c>
      <c r="E41">
        <v>2.8456038730574504</v>
      </c>
      <c r="F41">
        <v>101.81044747890223</v>
      </c>
      <c r="G41">
        <f t="shared" si="4"/>
        <v>104.65605135195969</v>
      </c>
      <c r="H41">
        <v>135.1348312193725</v>
      </c>
      <c r="I41">
        <v>104.65605135195969</v>
      </c>
      <c r="K41">
        <f t="shared" si="6"/>
        <v>0</v>
      </c>
      <c r="L41">
        <f t="shared" si="6"/>
        <v>0</v>
      </c>
      <c r="M41">
        <f t="shared" si="6"/>
        <v>0</v>
      </c>
      <c r="N41">
        <f t="shared" si="6"/>
        <v>0</v>
      </c>
      <c r="O41">
        <f t="shared" si="5"/>
        <v>0</v>
      </c>
      <c r="P41">
        <f t="shared" si="5"/>
        <v>0</v>
      </c>
      <c r="Q41">
        <f t="shared" si="5"/>
        <v>0</v>
      </c>
      <c r="R41">
        <f t="shared" si="5"/>
        <v>0</v>
      </c>
    </row>
    <row r="42" spans="1:18" x14ac:dyDescent="0.2">
      <c r="A42" s="17" t="s">
        <v>47</v>
      </c>
      <c r="B42">
        <v>49.747050424978788</v>
      </c>
      <c r="C42">
        <v>910.09649863236405</v>
      </c>
      <c r="D42">
        <f t="shared" si="3"/>
        <v>959.84354905734278</v>
      </c>
      <c r="E42">
        <v>49.747050424978788</v>
      </c>
      <c r="F42">
        <v>177.94094502070371</v>
      </c>
      <c r="G42">
        <f t="shared" si="4"/>
        <v>227.6879954456825</v>
      </c>
      <c r="H42">
        <v>959.84354905734278</v>
      </c>
      <c r="I42">
        <v>227.6879954456825</v>
      </c>
      <c r="K42">
        <f t="shared" si="6"/>
        <v>0</v>
      </c>
      <c r="L42">
        <f t="shared" si="6"/>
        <v>0</v>
      </c>
      <c r="M42">
        <f t="shared" si="6"/>
        <v>0</v>
      </c>
      <c r="N42">
        <f t="shared" si="6"/>
        <v>0</v>
      </c>
      <c r="O42">
        <f t="shared" si="5"/>
        <v>0</v>
      </c>
      <c r="P42">
        <f t="shared" si="5"/>
        <v>0</v>
      </c>
      <c r="Q42">
        <f t="shared" si="5"/>
        <v>0</v>
      </c>
      <c r="R42">
        <f t="shared" si="5"/>
        <v>0</v>
      </c>
    </row>
    <row r="43" spans="1:18" x14ac:dyDescent="0.2">
      <c r="A43" s="17" t="s">
        <v>50</v>
      </c>
      <c r="B43">
        <v>0</v>
      </c>
      <c r="C43">
        <v>25.337780853632342</v>
      </c>
      <c r="D43">
        <f t="shared" si="3"/>
        <v>25.337780853632342</v>
      </c>
      <c r="E43">
        <v>0</v>
      </c>
      <c r="F43">
        <v>19.623009628492444</v>
      </c>
      <c r="G43">
        <f t="shared" si="4"/>
        <v>19.623009628492444</v>
      </c>
      <c r="H43">
        <v>25.337780853632342</v>
      </c>
      <c r="I43">
        <v>19.623009628492444</v>
      </c>
      <c r="K43">
        <f t="shared" si="6"/>
        <v>0</v>
      </c>
      <c r="L43">
        <f t="shared" si="6"/>
        <v>0</v>
      </c>
      <c r="M43">
        <f t="shared" si="6"/>
        <v>0</v>
      </c>
      <c r="N43">
        <f t="shared" si="6"/>
        <v>0</v>
      </c>
      <c r="O43">
        <f t="shared" si="5"/>
        <v>0</v>
      </c>
      <c r="P43">
        <f t="shared" si="5"/>
        <v>0</v>
      </c>
      <c r="Q43">
        <f t="shared" si="5"/>
        <v>0</v>
      </c>
      <c r="R43">
        <f t="shared" si="5"/>
        <v>0</v>
      </c>
    </row>
    <row r="44" spans="1:18" x14ac:dyDescent="0.2">
      <c r="A44" s="17" t="s">
        <v>52</v>
      </c>
      <c r="B44">
        <v>1.7410162331252717</v>
      </c>
      <c r="C44">
        <v>83.125633747721949</v>
      </c>
      <c r="D44">
        <f t="shared" si="3"/>
        <v>84.866649980847214</v>
      </c>
      <c r="E44">
        <v>1.7410162331252717</v>
      </c>
      <c r="F44">
        <v>86.3756197036532</v>
      </c>
      <c r="G44">
        <f t="shared" si="4"/>
        <v>88.116635936778465</v>
      </c>
      <c r="H44">
        <v>84.866649980847214</v>
      </c>
      <c r="I44">
        <v>88.116635936778465</v>
      </c>
      <c r="K44">
        <f t="shared" si="6"/>
        <v>0</v>
      </c>
      <c r="L44">
        <f t="shared" si="6"/>
        <v>0</v>
      </c>
      <c r="M44">
        <f t="shared" si="6"/>
        <v>0</v>
      </c>
      <c r="N44">
        <f t="shared" si="6"/>
        <v>0</v>
      </c>
      <c r="O44">
        <f t="shared" si="5"/>
        <v>0</v>
      </c>
      <c r="P44">
        <f t="shared" si="5"/>
        <v>0</v>
      </c>
      <c r="Q44">
        <f t="shared" si="5"/>
        <v>0</v>
      </c>
      <c r="R44">
        <f t="shared" si="5"/>
        <v>0</v>
      </c>
    </row>
    <row r="45" spans="1:18" x14ac:dyDescent="0.2">
      <c r="A45" s="17" t="s">
        <v>65</v>
      </c>
      <c r="B45">
        <v>3.4019302211865456</v>
      </c>
      <c r="C45">
        <v>-0.49741458238027025</v>
      </c>
      <c r="D45">
        <f t="shared" si="3"/>
        <v>2.9045156388062754</v>
      </c>
      <c r="E45">
        <v>3.4019302211865456</v>
      </c>
      <c r="F45">
        <v>2.3140344946320495</v>
      </c>
      <c r="G45">
        <f t="shared" si="4"/>
        <v>5.7159647158185951</v>
      </c>
      <c r="H45">
        <v>2.9045156388062754</v>
      </c>
      <c r="I45">
        <v>5.7159647158185951</v>
      </c>
      <c r="K45">
        <f t="shared" si="6"/>
        <v>0</v>
      </c>
      <c r="L45">
        <f t="shared" si="6"/>
        <v>0</v>
      </c>
      <c r="M45">
        <f t="shared" si="6"/>
        <v>0</v>
      </c>
      <c r="N45">
        <f t="shared" si="6"/>
        <v>0</v>
      </c>
      <c r="O45">
        <f t="shared" si="5"/>
        <v>0</v>
      </c>
      <c r="P45">
        <f t="shared" si="5"/>
        <v>0</v>
      </c>
      <c r="Q45">
        <f t="shared" si="5"/>
        <v>0</v>
      </c>
      <c r="R45">
        <f t="shared" si="5"/>
        <v>0</v>
      </c>
    </row>
    <row r="46" spans="1:18" x14ac:dyDescent="0.2">
      <c r="A46" s="17" t="s">
        <v>46</v>
      </c>
      <c r="B46">
        <v>1.219674619498138</v>
      </c>
      <c r="C46">
        <v>56.450170344237982</v>
      </c>
      <c r="D46">
        <f t="shared" si="3"/>
        <v>57.669844963736118</v>
      </c>
      <c r="E46">
        <v>1.219674619498138</v>
      </c>
      <c r="F46">
        <v>1.4391587332111389</v>
      </c>
      <c r="G46">
        <f t="shared" si="4"/>
        <v>2.6588333527092769</v>
      </c>
      <c r="H46">
        <v>57.669844963736118</v>
      </c>
      <c r="I46">
        <v>2.6588333527092769</v>
      </c>
      <c r="K46">
        <f t="shared" si="6"/>
        <v>0</v>
      </c>
      <c r="L46">
        <f t="shared" si="6"/>
        <v>0</v>
      </c>
      <c r="M46">
        <f t="shared" si="6"/>
        <v>0</v>
      </c>
      <c r="N46">
        <f t="shared" si="6"/>
        <v>0</v>
      </c>
      <c r="O46">
        <f t="shared" si="6"/>
        <v>0</v>
      </c>
      <c r="P46">
        <f t="shared" si="6"/>
        <v>0</v>
      </c>
      <c r="Q46">
        <f t="shared" si="6"/>
        <v>0</v>
      </c>
      <c r="R46">
        <f t="shared" si="6"/>
        <v>0</v>
      </c>
    </row>
    <row r="47" spans="1:18" x14ac:dyDescent="0.2">
      <c r="A47" s="17" t="s">
        <v>48</v>
      </c>
      <c r="B47">
        <v>9.8256031754527058</v>
      </c>
      <c r="C47">
        <v>1004.9480625081075</v>
      </c>
      <c r="D47">
        <f t="shared" si="3"/>
        <v>1014.7736656835601</v>
      </c>
      <c r="E47">
        <v>9.8256031754527058</v>
      </c>
      <c r="F47">
        <v>1333.6349655192951</v>
      </c>
      <c r="G47">
        <f t="shared" si="4"/>
        <v>1343.4605686947477</v>
      </c>
      <c r="H47">
        <v>1014.7736656835601</v>
      </c>
      <c r="I47">
        <v>1343.4605686947477</v>
      </c>
      <c r="K47">
        <f t="shared" ref="K47:R52" si="7">B19-B47</f>
        <v>0</v>
      </c>
      <c r="L47">
        <f t="shared" si="7"/>
        <v>0</v>
      </c>
      <c r="M47">
        <f t="shared" si="7"/>
        <v>0</v>
      </c>
      <c r="N47">
        <f t="shared" si="7"/>
        <v>0</v>
      </c>
      <c r="O47">
        <f t="shared" si="7"/>
        <v>0</v>
      </c>
      <c r="P47">
        <f t="shared" si="7"/>
        <v>0</v>
      </c>
      <c r="Q47">
        <f t="shared" si="7"/>
        <v>0</v>
      </c>
      <c r="R47">
        <f t="shared" si="7"/>
        <v>0</v>
      </c>
    </row>
    <row r="48" spans="1:18" x14ac:dyDescent="0.2">
      <c r="A48" s="17" t="s">
        <v>53</v>
      </c>
      <c r="B48">
        <v>1.0005406503582983</v>
      </c>
      <c r="C48">
        <v>15.582597851646332</v>
      </c>
      <c r="D48">
        <f t="shared" si="3"/>
        <v>16.58313850200463</v>
      </c>
      <c r="E48">
        <v>1.0005406503582983</v>
      </c>
      <c r="F48">
        <v>16.217652578667376</v>
      </c>
      <c r="G48">
        <f t="shared" si="4"/>
        <v>17.218193229025676</v>
      </c>
      <c r="H48">
        <v>16.58313850200463</v>
      </c>
      <c r="I48">
        <v>17.218193229025676</v>
      </c>
      <c r="K48">
        <f t="shared" si="7"/>
        <v>0</v>
      </c>
      <c r="L48">
        <f t="shared" si="7"/>
        <v>0</v>
      </c>
      <c r="M48">
        <f t="shared" si="7"/>
        <v>0</v>
      </c>
      <c r="N48">
        <f t="shared" si="7"/>
        <v>0</v>
      </c>
      <c r="O48">
        <f t="shared" si="7"/>
        <v>0</v>
      </c>
      <c r="P48">
        <f t="shared" si="7"/>
        <v>0</v>
      </c>
      <c r="Q48">
        <f t="shared" si="7"/>
        <v>0</v>
      </c>
      <c r="R48">
        <f t="shared" si="7"/>
        <v>0</v>
      </c>
    </row>
    <row r="49" spans="1:18" x14ac:dyDescent="0.2">
      <c r="A49" s="17" t="s">
        <v>58</v>
      </c>
      <c r="B49">
        <v>28.962134979612465</v>
      </c>
      <c r="C49">
        <v>48.408868150969873</v>
      </c>
      <c r="D49">
        <f t="shared" si="3"/>
        <v>77.371003130582338</v>
      </c>
      <c r="E49">
        <v>28.962134979612465</v>
      </c>
      <c r="F49">
        <v>35.535737018810501</v>
      </c>
      <c r="G49">
        <f t="shared" si="4"/>
        <v>64.497871998422966</v>
      </c>
      <c r="H49">
        <v>77.371003130582338</v>
      </c>
      <c r="I49">
        <v>64.497871998422966</v>
      </c>
      <c r="K49">
        <f t="shared" si="7"/>
        <v>0</v>
      </c>
      <c r="L49">
        <f t="shared" si="7"/>
        <v>0</v>
      </c>
      <c r="M49">
        <f t="shared" si="7"/>
        <v>0</v>
      </c>
      <c r="N49">
        <f t="shared" si="7"/>
        <v>0</v>
      </c>
      <c r="O49">
        <f t="shared" si="7"/>
        <v>0</v>
      </c>
      <c r="P49">
        <f t="shared" si="7"/>
        <v>0</v>
      </c>
      <c r="Q49">
        <f t="shared" si="7"/>
        <v>0</v>
      </c>
      <c r="R49">
        <f t="shared" si="7"/>
        <v>0</v>
      </c>
    </row>
    <row r="50" spans="1:18" x14ac:dyDescent="0.2">
      <c r="A50" s="17" t="s">
        <v>59</v>
      </c>
      <c r="B50">
        <v>0</v>
      </c>
      <c r="C50">
        <v>618.9680250446587</v>
      </c>
      <c r="D50">
        <f t="shared" si="3"/>
        <v>618.9680250446587</v>
      </c>
      <c r="E50">
        <v>0</v>
      </c>
      <c r="F50">
        <v>515.98297598738372</v>
      </c>
      <c r="G50">
        <f t="shared" si="4"/>
        <v>515.98297598738372</v>
      </c>
      <c r="H50">
        <v>618.9680250446587</v>
      </c>
      <c r="I50">
        <v>515.98297598738372</v>
      </c>
      <c r="K50">
        <f t="shared" si="7"/>
        <v>0</v>
      </c>
      <c r="L50">
        <f t="shared" si="7"/>
        <v>0</v>
      </c>
      <c r="M50">
        <f t="shared" si="7"/>
        <v>0</v>
      </c>
      <c r="N50">
        <f t="shared" si="7"/>
        <v>0</v>
      </c>
      <c r="O50">
        <f t="shared" si="7"/>
        <v>0</v>
      </c>
      <c r="P50">
        <f t="shared" si="7"/>
        <v>0</v>
      </c>
      <c r="Q50">
        <f t="shared" si="7"/>
        <v>0</v>
      </c>
      <c r="R50">
        <f t="shared" si="7"/>
        <v>0</v>
      </c>
    </row>
    <row r="51" spans="1:18" x14ac:dyDescent="0.2">
      <c r="A51" s="17" t="s">
        <v>66</v>
      </c>
      <c r="B51">
        <v>55.903196747436823</v>
      </c>
      <c r="C51">
        <v>88.451230501235074</v>
      </c>
      <c r="D51">
        <f t="shared" si="3"/>
        <v>144.3544272486719</v>
      </c>
      <c r="E51">
        <v>55.903196747436823</v>
      </c>
      <c r="F51">
        <v>228.18024962874733</v>
      </c>
      <c r="G51">
        <f t="shared" si="4"/>
        <v>284.08344637618416</v>
      </c>
      <c r="H51">
        <v>144.3544272486719</v>
      </c>
      <c r="I51">
        <v>284.08344637618416</v>
      </c>
      <c r="K51">
        <f t="shared" si="7"/>
        <v>0</v>
      </c>
      <c r="L51">
        <f t="shared" si="7"/>
        <v>0</v>
      </c>
      <c r="M51">
        <f t="shared" si="7"/>
        <v>0</v>
      </c>
      <c r="N51">
        <f t="shared" si="7"/>
        <v>0</v>
      </c>
      <c r="O51">
        <f t="shared" si="7"/>
        <v>0</v>
      </c>
      <c r="P51">
        <f t="shared" si="7"/>
        <v>0</v>
      </c>
      <c r="Q51">
        <f t="shared" si="7"/>
        <v>0</v>
      </c>
      <c r="R51">
        <f t="shared" si="7"/>
        <v>0</v>
      </c>
    </row>
    <row r="52" spans="1:18" x14ac:dyDescent="0.2">
      <c r="A52" s="24" t="s">
        <v>78</v>
      </c>
      <c r="B52">
        <v>0</v>
      </c>
      <c r="C52">
        <v>2.730052103228275</v>
      </c>
      <c r="D52">
        <f t="shared" si="3"/>
        <v>2.730052103228275</v>
      </c>
      <c r="E52">
        <v>0</v>
      </c>
      <c r="F52">
        <v>2.6588333527092769</v>
      </c>
      <c r="G52">
        <f t="shared" si="4"/>
        <v>2.6588333527092769</v>
      </c>
      <c r="H52">
        <v>2.730052103228275</v>
      </c>
      <c r="I52">
        <v>2.6588333527092769</v>
      </c>
      <c r="K52">
        <f t="shared" si="7"/>
        <v>0</v>
      </c>
      <c r="L52">
        <f t="shared" si="7"/>
        <v>0</v>
      </c>
      <c r="M52">
        <f t="shared" si="7"/>
        <v>0</v>
      </c>
      <c r="N52">
        <f t="shared" si="7"/>
        <v>0</v>
      </c>
      <c r="O52">
        <f>F24-F52</f>
        <v>-2.4477264659594766E-10</v>
      </c>
      <c r="P52">
        <f t="shared" si="7"/>
        <v>-2.4477264659594766E-10</v>
      </c>
      <c r="Q52">
        <f t="shared" si="7"/>
        <v>0</v>
      </c>
      <c r="R52">
        <f t="shared" si="7"/>
        <v>-2.4477264659594766E-10</v>
      </c>
    </row>
    <row r="55" spans="1:18" ht="51" x14ac:dyDescent="0.2">
      <c r="A55" s="18" t="s">
        <v>0</v>
      </c>
      <c r="B55" s="18" t="s">
        <v>72</v>
      </c>
      <c r="C55" s="18" t="s">
        <v>73</v>
      </c>
      <c r="D55" s="18" t="s">
        <v>100</v>
      </c>
      <c r="E55" s="18" t="s">
        <v>74</v>
      </c>
      <c r="F55" s="18" t="s">
        <v>75</v>
      </c>
      <c r="G55" s="18" t="s">
        <v>101</v>
      </c>
      <c r="H55" s="18" t="s">
        <v>77</v>
      </c>
      <c r="I55" s="18" t="s">
        <v>76</v>
      </c>
      <c r="K55" s="3" t="s">
        <v>72</v>
      </c>
      <c r="L55" s="3" t="s">
        <v>73</v>
      </c>
      <c r="M55" s="3" t="s">
        <v>100</v>
      </c>
      <c r="N55" s="3" t="s">
        <v>74</v>
      </c>
      <c r="O55" s="3" t="s">
        <v>75</v>
      </c>
      <c r="P55" s="3" t="s">
        <v>101</v>
      </c>
      <c r="Q55" s="3" t="s">
        <v>77</v>
      </c>
      <c r="R55" s="3" t="s">
        <v>76</v>
      </c>
    </row>
    <row r="56" spans="1:18" x14ac:dyDescent="0.2">
      <c r="A56" t="s">
        <v>54</v>
      </c>
      <c r="B56">
        <v>41.472786578072117</v>
      </c>
      <c r="C56">
        <v>281.5821635581965</v>
      </c>
      <c r="D56">
        <v>323.05495013626864</v>
      </c>
      <c r="E56">
        <v>41.472786578072117</v>
      </c>
      <c r="F56">
        <v>227.73967186881842</v>
      </c>
      <c r="G56">
        <v>269.21245844689054</v>
      </c>
      <c r="H56">
        <v>323.05495013626859</v>
      </c>
      <c r="I56">
        <v>269.21245844689054</v>
      </c>
      <c r="K56">
        <f>B2-B56</f>
        <v>0</v>
      </c>
      <c r="L56">
        <f>C2-C56</f>
        <v>0</v>
      </c>
      <c r="N56">
        <f>E2-E56</f>
        <v>0</v>
      </c>
      <c r="O56">
        <f>F2-F56</f>
        <v>0</v>
      </c>
    </row>
    <row r="57" spans="1:18" x14ac:dyDescent="0.2">
      <c r="A57" t="s">
        <v>60</v>
      </c>
      <c r="B57">
        <v>9.6315802628663256</v>
      </c>
      <c r="C57">
        <v>43.230604363407878</v>
      </c>
      <c r="D57">
        <v>52.8621846262742</v>
      </c>
      <c r="E57">
        <v>9.6315802628663256</v>
      </c>
      <c r="F57">
        <v>94.398977565032098</v>
      </c>
      <c r="G57">
        <v>104.03055782789842</v>
      </c>
      <c r="H57">
        <v>52.862184626274207</v>
      </c>
      <c r="I57">
        <v>104.03055782789842</v>
      </c>
      <c r="K57">
        <f t="shared" ref="K57:L72" si="8">B3-B57</f>
        <v>0</v>
      </c>
      <c r="L57">
        <f t="shared" si="8"/>
        <v>0</v>
      </c>
      <c r="N57">
        <f t="shared" ref="N57:O72" si="9">E3-E57</f>
        <v>0</v>
      </c>
      <c r="O57">
        <f t="shared" si="9"/>
        <v>0</v>
      </c>
    </row>
    <row r="58" spans="1:18" x14ac:dyDescent="0.2">
      <c r="A58" t="s">
        <v>61</v>
      </c>
      <c r="B58">
        <v>0</v>
      </c>
      <c r="C58">
        <v>14.232126630150749</v>
      </c>
      <c r="D58">
        <v>14.232126630150749</v>
      </c>
      <c r="E58">
        <v>0</v>
      </c>
      <c r="F58">
        <v>28.008227107511114</v>
      </c>
      <c r="G58">
        <v>28.008227107511114</v>
      </c>
      <c r="H58">
        <v>14.232126630150749</v>
      </c>
      <c r="I58">
        <v>28.008227107511114</v>
      </c>
      <c r="K58">
        <f t="shared" si="8"/>
        <v>0</v>
      </c>
      <c r="L58">
        <f t="shared" si="8"/>
        <v>0</v>
      </c>
      <c r="N58">
        <f t="shared" si="9"/>
        <v>0</v>
      </c>
      <c r="O58">
        <f t="shared" si="9"/>
        <v>0</v>
      </c>
    </row>
    <row r="59" spans="1:18" x14ac:dyDescent="0.2">
      <c r="A59" t="s">
        <v>55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K59">
        <f t="shared" si="8"/>
        <v>0</v>
      </c>
      <c r="L59">
        <f t="shared" si="8"/>
        <v>0</v>
      </c>
      <c r="N59">
        <f t="shared" si="9"/>
        <v>0</v>
      </c>
      <c r="O59">
        <f t="shared" si="9"/>
        <v>0</v>
      </c>
    </row>
    <row r="60" spans="1:18" x14ac:dyDescent="0.2">
      <c r="A60" t="s">
        <v>56</v>
      </c>
      <c r="B60">
        <v>0</v>
      </c>
      <c r="C60">
        <v>110.5953883349388</v>
      </c>
      <c r="D60">
        <v>110.5953883349388</v>
      </c>
      <c r="E60">
        <v>0</v>
      </c>
      <c r="F60">
        <v>92.162823612449017</v>
      </c>
      <c r="G60">
        <v>92.162823612449017</v>
      </c>
      <c r="H60">
        <v>110.5953883349388</v>
      </c>
      <c r="I60">
        <v>92.162823612449017</v>
      </c>
      <c r="K60">
        <f t="shared" si="8"/>
        <v>0</v>
      </c>
      <c r="L60">
        <f t="shared" si="8"/>
        <v>0</v>
      </c>
      <c r="N60">
        <f t="shared" si="9"/>
        <v>0</v>
      </c>
      <c r="O60">
        <f t="shared" si="9"/>
        <v>0</v>
      </c>
    </row>
    <row r="61" spans="1:18" x14ac:dyDescent="0.2">
      <c r="A61" t="s">
        <v>67</v>
      </c>
      <c r="B61">
        <v>15.465460911889039</v>
      </c>
      <c r="C61">
        <v>131.90150000483223</v>
      </c>
      <c r="D61">
        <v>147.36696091672127</v>
      </c>
      <c r="E61">
        <v>0</v>
      </c>
      <c r="F61">
        <v>0</v>
      </c>
      <c r="G61">
        <v>0</v>
      </c>
      <c r="H61">
        <v>147.36696091672127</v>
      </c>
      <c r="I61">
        <v>0</v>
      </c>
      <c r="K61">
        <f t="shared" si="8"/>
        <v>0</v>
      </c>
      <c r="L61">
        <f t="shared" si="8"/>
        <v>0</v>
      </c>
      <c r="N61">
        <f t="shared" si="9"/>
        <v>0</v>
      </c>
      <c r="O61">
        <f t="shared" si="9"/>
        <v>0</v>
      </c>
    </row>
    <row r="62" spans="1:18" x14ac:dyDescent="0.2">
      <c r="A62" t="s">
        <v>62</v>
      </c>
      <c r="B62">
        <v>28.548574466225901</v>
      </c>
      <c r="C62">
        <v>10.662386657658821</v>
      </c>
      <c r="D62">
        <v>39.210961123884722</v>
      </c>
      <c r="E62">
        <v>28.548574466225901</v>
      </c>
      <c r="F62">
        <v>48.616949197325127</v>
      </c>
      <c r="G62">
        <v>77.165523663551028</v>
      </c>
      <c r="H62">
        <v>39.210961123884722</v>
      </c>
      <c r="I62">
        <v>77.165523663551028</v>
      </c>
      <c r="K62">
        <f t="shared" si="8"/>
        <v>0</v>
      </c>
      <c r="L62">
        <f t="shared" si="8"/>
        <v>0</v>
      </c>
      <c r="N62">
        <f t="shared" si="9"/>
        <v>0</v>
      </c>
      <c r="O62">
        <f t="shared" si="9"/>
        <v>0</v>
      </c>
    </row>
    <row r="63" spans="1:18" x14ac:dyDescent="0.2">
      <c r="A63" t="s">
        <v>63</v>
      </c>
      <c r="B63">
        <v>0</v>
      </c>
      <c r="C63">
        <v>0.29045156388062754</v>
      </c>
      <c r="D63">
        <v>0.29045156388062754</v>
      </c>
      <c r="E63">
        <v>0</v>
      </c>
      <c r="F63">
        <v>0.57159647158185956</v>
      </c>
      <c r="G63">
        <v>0.57159647158185956</v>
      </c>
      <c r="H63">
        <v>0.29045156388062754</v>
      </c>
      <c r="I63">
        <v>0.57159647158185956</v>
      </c>
      <c r="K63">
        <f t="shared" si="8"/>
        <v>0</v>
      </c>
      <c r="L63">
        <f t="shared" si="8"/>
        <v>0</v>
      </c>
      <c r="N63">
        <f t="shared" si="9"/>
        <v>0</v>
      </c>
      <c r="O63">
        <f t="shared" si="9"/>
        <v>0</v>
      </c>
    </row>
    <row r="64" spans="1:18" x14ac:dyDescent="0.2">
      <c r="A64" t="s">
        <v>49</v>
      </c>
      <c r="B64">
        <v>0</v>
      </c>
      <c r="C64">
        <v>3.7836945958082384</v>
      </c>
      <c r="D64">
        <v>3.7836945958082384</v>
      </c>
      <c r="E64">
        <v>0</v>
      </c>
      <c r="F64">
        <v>14.915266193232954</v>
      </c>
      <c r="G64">
        <v>14.915266193232954</v>
      </c>
      <c r="H64">
        <v>3.7836945958082384</v>
      </c>
      <c r="I64">
        <v>14.915266193232954</v>
      </c>
      <c r="K64">
        <f t="shared" si="8"/>
        <v>0</v>
      </c>
      <c r="L64">
        <f t="shared" si="8"/>
        <v>0</v>
      </c>
      <c r="N64">
        <f t="shared" si="9"/>
        <v>0</v>
      </c>
      <c r="O64">
        <f t="shared" si="9"/>
        <v>0</v>
      </c>
    </row>
    <row r="65" spans="1:15" x14ac:dyDescent="0.2">
      <c r="A65" t="s">
        <v>64</v>
      </c>
      <c r="B65">
        <v>3.5505269805345128</v>
      </c>
      <c r="C65">
        <v>-1.2269144694894925</v>
      </c>
      <c r="D65">
        <v>2.3236125110450203</v>
      </c>
      <c r="E65">
        <v>3.5505269805345128</v>
      </c>
      <c r="F65">
        <v>1.0222447921203637</v>
      </c>
      <c r="G65">
        <v>4.5727717726548764</v>
      </c>
      <c r="H65">
        <v>2.3236125110450203</v>
      </c>
      <c r="I65">
        <v>4.5727717726548764</v>
      </c>
      <c r="K65">
        <f t="shared" si="8"/>
        <v>0</v>
      </c>
      <c r="L65">
        <f t="shared" si="8"/>
        <v>0</v>
      </c>
      <c r="N65">
        <f t="shared" si="9"/>
        <v>0</v>
      </c>
      <c r="O65">
        <f t="shared" si="9"/>
        <v>0</v>
      </c>
    </row>
    <row r="66" spans="1:15" x14ac:dyDescent="0.2">
      <c r="A66" t="s">
        <v>57</v>
      </c>
      <c r="B66">
        <v>2.1314507577892288</v>
      </c>
      <c r="C66">
        <v>66.242924101795168</v>
      </c>
      <c r="D66">
        <v>68.374374859584393</v>
      </c>
      <c r="E66">
        <v>2.1314507577892288</v>
      </c>
      <c r="F66">
        <v>54.866668682677577</v>
      </c>
      <c r="G66">
        <v>56.998119440466809</v>
      </c>
      <c r="H66">
        <v>68.374374859584393</v>
      </c>
      <c r="I66">
        <v>56.998119440466809</v>
      </c>
      <c r="K66">
        <f t="shared" si="8"/>
        <v>0</v>
      </c>
      <c r="L66">
        <f t="shared" si="8"/>
        <v>0</v>
      </c>
      <c r="N66">
        <f t="shared" si="9"/>
        <v>0</v>
      </c>
      <c r="O66">
        <f t="shared" si="9"/>
        <v>0</v>
      </c>
    </row>
    <row r="67" spans="1:15" x14ac:dyDescent="0.2">
      <c r="A67" t="s">
        <v>51</v>
      </c>
      <c r="B67">
        <v>2.8456038730574504</v>
      </c>
      <c r="C67">
        <v>132.28922734631504</v>
      </c>
      <c r="D67">
        <v>135.1348312193725</v>
      </c>
      <c r="E67">
        <v>2.8456038730574504</v>
      </c>
      <c r="F67">
        <v>101.81044747890223</v>
      </c>
      <c r="G67">
        <v>104.65605135195969</v>
      </c>
      <c r="H67">
        <v>135.1348312193725</v>
      </c>
      <c r="I67">
        <v>104.65605135195969</v>
      </c>
      <c r="K67">
        <f t="shared" si="8"/>
        <v>0</v>
      </c>
      <c r="L67">
        <f t="shared" si="8"/>
        <v>0</v>
      </c>
      <c r="N67">
        <f t="shared" si="9"/>
        <v>0</v>
      </c>
      <c r="O67">
        <f t="shared" si="9"/>
        <v>0</v>
      </c>
    </row>
    <row r="68" spans="1:15" x14ac:dyDescent="0.2">
      <c r="A68" t="s">
        <v>47</v>
      </c>
      <c r="B68">
        <v>49.747050424978788</v>
      </c>
      <c r="C68">
        <v>910.09649863236405</v>
      </c>
      <c r="D68">
        <v>959.84354905734278</v>
      </c>
      <c r="E68">
        <v>49.747050424978788</v>
      </c>
      <c r="F68">
        <v>177.94094502070371</v>
      </c>
      <c r="G68">
        <v>227.6879954456825</v>
      </c>
      <c r="H68">
        <v>959.84354905734278</v>
      </c>
      <c r="I68">
        <v>227.6879954456825</v>
      </c>
      <c r="K68">
        <f t="shared" si="8"/>
        <v>0</v>
      </c>
      <c r="L68">
        <f t="shared" si="8"/>
        <v>0</v>
      </c>
      <c r="N68">
        <f t="shared" si="9"/>
        <v>0</v>
      </c>
      <c r="O68">
        <f t="shared" si="9"/>
        <v>0</v>
      </c>
    </row>
    <row r="69" spans="1:15" x14ac:dyDescent="0.2">
      <c r="A69" t="s">
        <v>50</v>
      </c>
      <c r="B69">
        <v>0</v>
      </c>
      <c r="C69">
        <v>25.337780853632342</v>
      </c>
      <c r="D69">
        <v>25.337780853632342</v>
      </c>
      <c r="E69">
        <v>0</v>
      </c>
      <c r="F69">
        <v>19.623009628492444</v>
      </c>
      <c r="G69">
        <v>19.623009628492444</v>
      </c>
      <c r="H69">
        <v>25.337780853632342</v>
      </c>
      <c r="I69">
        <v>19.623009628492444</v>
      </c>
      <c r="K69">
        <f t="shared" si="8"/>
        <v>0</v>
      </c>
      <c r="L69">
        <f t="shared" si="8"/>
        <v>0</v>
      </c>
      <c r="N69">
        <f t="shared" si="9"/>
        <v>0</v>
      </c>
      <c r="O69">
        <f t="shared" si="9"/>
        <v>0</v>
      </c>
    </row>
    <row r="70" spans="1:15" x14ac:dyDescent="0.2">
      <c r="A70" t="s">
        <v>52</v>
      </c>
      <c r="B70">
        <v>1.7410162331252717</v>
      </c>
      <c r="C70">
        <v>83.125633747721949</v>
      </c>
      <c r="D70">
        <v>84.866649980847214</v>
      </c>
      <c r="E70">
        <v>1.7410162331252717</v>
      </c>
      <c r="F70">
        <v>86.3756197036532</v>
      </c>
      <c r="G70">
        <v>88.116635936778465</v>
      </c>
      <c r="H70">
        <v>84.866649980847214</v>
      </c>
      <c r="I70">
        <v>88.116635936778465</v>
      </c>
      <c r="K70">
        <f t="shared" si="8"/>
        <v>0</v>
      </c>
      <c r="L70">
        <f t="shared" si="8"/>
        <v>0</v>
      </c>
      <c r="N70">
        <f t="shared" si="9"/>
        <v>0</v>
      </c>
      <c r="O70">
        <f t="shared" si="9"/>
        <v>0</v>
      </c>
    </row>
    <row r="71" spans="1:15" x14ac:dyDescent="0.2">
      <c r="A71" t="s">
        <v>65</v>
      </c>
      <c r="B71">
        <v>3.4019302211865456</v>
      </c>
      <c r="C71">
        <v>-0.49741458238027025</v>
      </c>
      <c r="D71">
        <v>2.9045156388062754</v>
      </c>
      <c r="E71">
        <v>3.4019302211865456</v>
      </c>
      <c r="F71">
        <v>2.3140344946320495</v>
      </c>
      <c r="G71">
        <v>5.7159647158185951</v>
      </c>
      <c r="H71">
        <v>2.9045156388062754</v>
      </c>
      <c r="I71">
        <v>5.7159647158185951</v>
      </c>
      <c r="K71">
        <f t="shared" si="8"/>
        <v>0</v>
      </c>
      <c r="L71">
        <f t="shared" si="8"/>
        <v>0</v>
      </c>
      <c r="N71">
        <f t="shared" si="9"/>
        <v>0</v>
      </c>
      <c r="O71">
        <f t="shared" si="9"/>
        <v>0</v>
      </c>
    </row>
    <row r="72" spans="1:15" x14ac:dyDescent="0.2">
      <c r="A72" t="s">
        <v>46</v>
      </c>
      <c r="B72">
        <v>1.219674619498138</v>
      </c>
      <c r="C72">
        <v>56.450170344237982</v>
      </c>
      <c r="D72">
        <v>57.669844963736118</v>
      </c>
      <c r="E72">
        <v>1.219674619498138</v>
      </c>
      <c r="F72">
        <v>1.4391587332111389</v>
      </c>
      <c r="G72">
        <v>2.6588333527092769</v>
      </c>
      <c r="H72">
        <v>57.669844963736118</v>
      </c>
      <c r="I72">
        <v>2.6588333527092769</v>
      </c>
      <c r="K72">
        <f t="shared" si="8"/>
        <v>0</v>
      </c>
      <c r="L72">
        <f t="shared" si="8"/>
        <v>0</v>
      </c>
      <c r="N72">
        <f t="shared" si="9"/>
        <v>0</v>
      </c>
      <c r="O72">
        <f t="shared" si="9"/>
        <v>0</v>
      </c>
    </row>
    <row r="73" spans="1:15" x14ac:dyDescent="0.2">
      <c r="A73" t="s">
        <v>48</v>
      </c>
      <c r="B73">
        <v>9.8256031754527058</v>
      </c>
      <c r="C73">
        <v>1004.9480625081075</v>
      </c>
      <c r="D73">
        <v>1014.7736656835601</v>
      </c>
      <c r="E73">
        <v>9.8256031754527058</v>
      </c>
      <c r="F73">
        <v>1333.6349655192951</v>
      </c>
      <c r="G73">
        <v>1343.4605686947477</v>
      </c>
      <c r="H73">
        <v>1014.7736656835601</v>
      </c>
      <c r="I73">
        <v>1343.4605686947477</v>
      </c>
      <c r="K73">
        <f t="shared" ref="K73:L77" si="10">B19-B73</f>
        <v>0</v>
      </c>
      <c r="L73">
        <f t="shared" si="10"/>
        <v>0</v>
      </c>
      <c r="N73">
        <f t="shared" ref="N73:O77" si="11">E19-E73</f>
        <v>0</v>
      </c>
      <c r="O73">
        <f t="shared" si="11"/>
        <v>0</v>
      </c>
    </row>
    <row r="74" spans="1:15" x14ac:dyDescent="0.2">
      <c r="A74" t="s">
        <v>53</v>
      </c>
      <c r="B74">
        <v>1.0005406503582983</v>
      </c>
      <c r="C74">
        <v>15.582597851646332</v>
      </c>
      <c r="D74">
        <v>16.58313850200463</v>
      </c>
      <c r="E74">
        <v>1.0005406503582983</v>
      </c>
      <c r="F74">
        <v>16.217652578667376</v>
      </c>
      <c r="G74">
        <v>17.218193229025676</v>
      </c>
      <c r="H74">
        <v>16.58313850200463</v>
      </c>
      <c r="I74">
        <v>17.218193229025676</v>
      </c>
      <c r="K74">
        <f t="shared" si="10"/>
        <v>0</v>
      </c>
      <c r="L74">
        <f t="shared" si="10"/>
        <v>0</v>
      </c>
      <c r="N74">
        <f t="shared" si="11"/>
        <v>0</v>
      </c>
      <c r="O74">
        <f t="shared" si="11"/>
        <v>0</v>
      </c>
    </row>
    <row r="75" spans="1:15" x14ac:dyDescent="0.2">
      <c r="A75" t="s">
        <v>58</v>
      </c>
      <c r="B75">
        <v>28.962134979612465</v>
      </c>
      <c r="C75">
        <v>48.408868150969873</v>
      </c>
      <c r="D75">
        <v>77.371003130582338</v>
      </c>
      <c r="E75">
        <v>28.962134979612465</v>
      </c>
      <c r="F75">
        <v>35.535737018810501</v>
      </c>
      <c r="G75">
        <v>64.497871998422966</v>
      </c>
      <c r="H75">
        <v>77.371003130582338</v>
      </c>
      <c r="I75">
        <v>64.497871998422966</v>
      </c>
      <c r="K75">
        <f t="shared" si="10"/>
        <v>0</v>
      </c>
      <c r="L75">
        <f t="shared" si="10"/>
        <v>0</v>
      </c>
      <c r="N75">
        <f t="shared" si="11"/>
        <v>0</v>
      </c>
      <c r="O75">
        <f t="shared" si="11"/>
        <v>0</v>
      </c>
    </row>
    <row r="76" spans="1:15" x14ac:dyDescent="0.2">
      <c r="A76" t="s">
        <v>59</v>
      </c>
      <c r="B76">
        <v>0</v>
      </c>
      <c r="C76">
        <v>618.9680250446587</v>
      </c>
      <c r="D76">
        <v>618.9680250446587</v>
      </c>
      <c r="E76">
        <v>0</v>
      </c>
      <c r="F76">
        <v>515.98297598738372</v>
      </c>
      <c r="G76">
        <v>515.98297598738372</v>
      </c>
      <c r="H76">
        <v>618.9680250446587</v>
      </c>
      <c r="I76">
        <v>515.98297598738372</v>
      </c>
      <c r="K76">
        <f t="shared" si="10"/>
        <v>0</v>
      </c>
      <c r="L76">
        <f t="shared" si="10"/>
        <v>0</v>
      </c>
      <c r="N76">
        <f t="shared" si="11"/>
        <v>0</v>
      </c>
      <c r="O76">
        <f t="shared" si="11"/>
        <v>0</v>
      </c>
    </row>
    <row r="77" spans="1:15" x14ac:dyDescent="0.2">
      <c r="A77" t="s">
        <v>66</v>
      </c>
      <c r="B77">
        <v>55.903196747436823</v>
      </c>
      <c r="C77">
        <v>88.451230501235074</v>
      </c>
      <c r="D77">
        <v>144.3544272486719</v>
      </c>
      <c r="E77">
        <v>55.903196747436823</v>
      </c>
      <c r="F77">
        <v>228.18024962874733</v>
      </c>
      <c r="G77">
        <v>284.08344637618416</v>
      </c>
      <c r="H77">
        <v>144.3544272486719</v>
      </c>
      <c r="I77">
        <v>284.08344637618416</v>
      </c>
      <c r="K77">
        <f t="shared" si="10"/>
        <v>0</v>
      </c>
      <c r="L77">
        <f t="shared" si="10"/>
        <v>0</v>
      </c>
      <c r="N77">
        <f t="shared" si="11"/>
        <v>0</v>
      </c>
      <c r="O77">
        <f t="shared" si="11"/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7A473A-2C81-CD44-8F01-7678431BD02D}">
  <dimension ref="A1:G2"/>
  <sheetViews>
    <sheetView workbookViewId="0">
      <selection activeCell="A2" sqref="A2:G2"/>
    </sheetView>
  </sheetViews>
  <sheetFormatPr baseColWidth="10" defaultRowHeight="16" x14ac:dyDescent="0.2"/>
  <sheetData>
    <row r="1" spans="1:7" ht="51" x14ac:dyDescent="0.2">
      <c r="A1" s="13" t="s">
        <v>45</v>
      </c>
      <c r="B1" s="13" t="s">
        <v>72</v>
      </c>
      <c r="C1" s="13" t="s">
        <v>73</v>
      </c>
      <c r="D1" s="13" t="s">
        <v>74</v>
      </c>
      <c r="E1" s="13" t="s">
        <v>75</v>
      </c>
      <c r="F1" s="13" t="s">
        <v>77</v>
      </c>
      <c r="G1" s="13" t="s">
        <v>76</v>
      </c>
    </row>
    <row r="2" spans="1:7" x14ac:dyDescent="0.2">
      <c r="A2" t="s">
        <v>78</v>
      </c>
      <c r="B2">
        <v>0</v>
      </c>
      <c r="C2">
        <v>3.0164260419871778</v>
      </c>
      <c r="D2">
        <v>0</v>
      </c>
      <c r="E2">
        <v>2.8062886934645044</v>
      </c>
      <c r="F2">
        <v>3.0164260419871778</v>
      </c>
      <c r="G2">
        <v>2.8062886934645044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B2A85-BD74-644A-8DD6-FEBB635033C8}">
  <dimension ref="A1:J13"/>
  <sheetViews>
    <sheetView zoomScale="116" workbookViewId="0">
      <selection activeCell="H19" sqref="H19"/>
    </sheetView>
  </sheetViews>
  <sheetFormatPr baseColWidth="10" defaultRowHeight="16" x14ac:dyDescent="0.2"/>
  <cols>
    <col min="1" max="1" width="21" customWidth="1"/>
    <col min="2" max="2" width="13.33203125" customWidth="1"/>
    <col min="3" max="8" width="12.5" customWidth="1"/>
  </cols>
  <sheetData>
    <row r="1" spans="1:10" ht="74" customHeight="1" x14ac:dyDescent="0.2">
      <c r="A1" s="14" t="s">
        <v>0</v>
      </c>
      <c r="B1" s="13" t="s">
        <v>102</v>
      </c>
      <c r="C1" s="13" t="s">
        <v>90</v>
      </c>
      <c r="D1" s="13" t="s">
        <v>91</v>
      </c>
      <c r="E1" s="13" t="s">
        <v>92</v>
      </c>
      <c r="F1" s="13" t="s">
        <v>93</v>
      </c>
      <c r="G1" s="13" t="s">
        <v>94</v>
      </c>
      <c r="H1" s="13" t="s">
        <v>95</v>
      </c>
      <c r="I1" s="13" t="s">
        <v>103</v>
      </c>
      <c r="J1" s="13" t="s">
        <v>104</v>
      </c>
    </row>
    <row r="2" spans="1:10" ht="17" x14ac:dyDescent="0.2">
      <c r="A2" s="15" t="s">
        <v>79</v>
      </c>
      <c r="B2" s="4">
        <v>8</v>
      </c>
      <c r="C2">
        <v>100494.53534842504</v>
      </c>
      <c r="D2">
        <v>517135.20682123292</v>
      </c>
      <c r="E2">
        <v>45208.832519974429</v>
      </c>
      <c r="F2">
        <v>232640.30103035702</v>
      </c>
      <c r="G2">
        <v>617629.74216965795</v>
      </c>
      <c r="H2">
        <v>277849.13355033146</v>
      </c>
      <c r="I2">
        <f>G2</f>
        <v>617629.74216965795</v>
      </c>
      <c r="J2">
        <f>H2</f>
        <v>277849.13355033146</v>
      </c>
    </row>
    <row r="3" spans="1:10" ht="17" x14ac:dyDescent="0.2">
      <c r="A3" s="15" t="s">
        <v>80</v>
      </c>
      <c r="B3" s="4">
        <v>2</v>
      </c>
      <c r="C3">
        <v>8654.7490126975372</v>
      </c>
      <c r="D3">
        <v>26576.280482482885</v>
      </c>
      <c r="E3">
        <v>5079.2135020169253</v>
      </c>
      <c r="F3">
        <v>15596.824640665454</v>
      </c>
      <c r="G3">
        <v>35231.029495180424</v>
      </c>
      <c r="H3">
        <v>20676.038142682381</v>
      </c>
      <c r="I3">
        <f t="shared" ref="I3:I10" si="0">G3</f>
        <v>35231.029495180424</v>
      </c>
      <c r="J3">
        <f t="shared" ref="J3:J10" si="1">H3</f>
        <v>20676.038142682381</v>
      </c>
    </row>
    <row r="4" spans="1:10" ht="17" x14ac:dyDescent="0.2">
      <c r="A4" s="15" t="s">
        <v>81</v>
      </c>
      <c r="B4" s="4">
        <v>1</v>
      </c>
      <c r="C4">
        <v>8506.6772844530187</v>
      </c>
      <c r="D4">
        <v>38505.565508717424</v>
      </c>
      <c r="E4">
        <v>4992.3146306269937</v>
      </c>
      <c r="F4">
        <v>22597.765451977724</v>
      </c>
      <c r="G4">
        <v>47012.242793170444</v>
      </c>
      <c r="H4">
        <v>27590.08008260472</v>
      </c>
      <c r="I4">
        <f t="shared" si="0"/>
        <v>47012.242793170444</v>
      </c>
      <c r="J4">
        <f t="shared" si="1"/>
        <v>27590.08008260472</v>
      </c>
    </row>
    <row r="5" spans="1:10" ht="17" x14ac:dyDescent="0.2">
      <c r="A5" s="15" t="s">
        <v>82</v>
      </c>
      <c r="B5" s="4">
        <v>2</v>
      </c>
      <c r="C5">
        <v>12348.296381262995</v>
      </c>
      <c r="D5">
        <v>41396.965467232782</v>
      </c>
      <c r="E5">
        <v>7246.8460511796056</v>
      </c>
      <c r="F5">
        <v>24294.641662654227</v>
      </c>
      <c r="G5">
        <v>53745.261848495778</v>
      </c>
      <c r="H5">
        <v>31541.487713833831</v>
      </c>
      <c r="I5">
        <f t="shared" si="0"/>
        <v>53745.261848495778</v>
      </c>
      <c r="J5">
        <f t="shared" si="1"/>
        <v>31541.487713833831</v>
      </c>
    </row>
    <row r="6" spans="1:10" ht="17" x14ac:dyDescent="0.2">
      <c r="A6" s="15" t="s">
        <v>83</v>
      </c>
      <c r="B6" s="4">
        <v>1</v>
      </c>
      <c r="C6">
        <v>21752.160773766067</v>
      </c>
      <c r="D6">
        <v>34703.113633294597</v>
      </c>
      <c r="E6">
        <v>12765.692978278474</v>
      </c>
      <c r="F6">
        <v>20366.220102935007</v>
      </c>
      <c r="G6">
        <v>56455.274407060664</v>
      </c>
      <c r="H6">
        <v>33131.913081213483</v>
      </c>
      <c r="I6">
        <f t="shared" si="0"/>
        <v>56455.274407060664</v>
      </c>
      <c r="J6">
        <f t="shared" si="1"/>
        <v>33131.913081213483</v>
      </c>
    </row>
    <row r="7" spans="1:10" ht="17" x14ac:dyDescent="0.2">
      <c r="A7" s="15" t="s">
        <v>84</v>
      </c>
      <c r="B7" s="4">
        <v>4</v>
      </c>
      <c r="C7">
        <v>34734.140258951098</v>
      </c>
      <c r="D7">
        <v>55414.39440880328</v>
      </c>
      <c r="E7">
        <v>2746.8194812454053</v>
      </c>
      <c r="F7">
        <v>4382.2399797067519</v>
      </c>
      <c r="G7">
        <v>90148.534667754386</v>
      </c>
      <c r="H7">
        <v>7129.0594609521577</v>
      </c>
      <c r="I7">
        <f t="shared" si="0"/>
        <v>90148.534667754386</v>
      </c>
      <c r="J7">
        <f t="shared" si="1"/>
        <v>7129.0594609521577</v>
      </c>
    </row>
    <row r="8" spans="1:10" ht="17" x14ac:dyDescent="0.2">
      <c r="A8" s="15" t="s">
        <v>85</v>
      </c>
      <c r="B8" s="4">
        <v>1</v>
      </c>
      <c r="C8">
        <v>4303.4466247924802</v>
      </c>
      <c r="D8">
        <v>6422.9104183813752</v>
      </c>
      <c r="E8">
        <v>2525.5641925359919</v>
      </c>
      <c r="F8">
        <v>3769.4141414644814</v>
      </c>
      <c r="G8">
        <v>10726.357043173855</v>
      </c>
      <c r="H8">
        <v>6294.9783340004733</v>
      </c>
      <c r="I8">
        <f t="shared" si="0"/>
        <v>10726.357043173855</v>
      </c>
      <c r="J8">
        <f t="shared" si="1"/>
        <v>6294.9783340004733</v>
      </c>
    </row>
    <row r="9" spans="1:10" ht="17" x14ac:dyDescent="0.2">
      <c r="A9" s="15" t="s">
        <v>86</v>
      </c>
      <c r="B9" s="4">
        <v>4</v>
      </c>
      <c r="C9">
        <v>91996.191428028498</v>
      </c>
      <c r="D9">
        <v>137304.66481688619</v>
      </c>
      <c r="E9">
        <v>7275.1744805248054</v>
      </c>
      <c r="F9">
        <v>10858.225520284774</v>
      </c>
      <c r="G9">
        <v>229300.85624491467</v>
      </c>
      <c r="H9">
        <v>18133.400000809579</v>
      </c>
      <c r="I9">
        <f t="shared" si="0"/>
        <v>229300.85624491467</v>
      </c>
      <c r="J9">
        <f t="shared" si="1"/>
        <v>18133.400000809579</v>
      </c>
    </row>
    <row r="10" spans="1:10" ht="17" x14ac:dyDescent="0.2">
      <c r="A10" s="15" t="s">
        <v>87</v>
      </c>
      <c r="B10" s="4">
        <v>1</v>
      </c>
      <c r="C10">
        <v>28548.15711838592</v>
      </c>
      <c r="D10">
        <v>529087.4932065662</v>
      </c>
      <c r="E10">
        <v>16754.0600981809</v>
      </c>
      <c r="F10">
        <v>310505.63514902879</v>
      </c>
      <c r="G10">
        <v>557635.65032495209</v>
      </c>
      <c r="H10">
        <v>327259.69524720969</v>
      </c>
      <c r="I10">
        <f t="shared" si="0"/>
        <v>557635.65032495209</v>
      </c>
      <c r="J10">
        <f t="shared" si="1"/>
        <v>327259.69524720969</v>
      </c>
    </row>
    <row r="11" spans="1:10" ht="17" x14ac:dyDescent="0.2">
      <c r="A11" s="15" t="s">
        <v>88</v>
      </c>
      <c r="B11" s="4">
        <v>1</v>
      </c>
      <c r="C11">
        <v>1826662.4969748182</v>
      </c>
      <c r="D11">
        <v>3583779.1766765225</v>
      </c>
      <c r="E11">
        <v>633242.99895127025</v>
      </c>
      <c r="F11">
        <v>1242376.781247861</v>
      </c>
      <c r="G11">
        <v>5410441.6736513404</v>
      </c>
      <c r="H11">
        <v>1875619.7801991312</v>
      </c>
      <c r="I11">
        <f>G11/10^3</f>
        <v>5410.4416736513404</v>
      </c>
      <c r="J11">
        <f>H11/10^3</f>
        <v>1875.6197801991311</v>
      </c>
    </row>
    <row r="12" spans="1:10" ht="17" x14ac:dyDescent="0.2">
      <c r="A12" s="15" t="s">
        <v>89</v>
      </c>
      <c r="B12" s="4">
        <v>1</v>
      </c>
      <c r="C12">
        <v>3057276.5192448278</v>
      </c>
      <c r="D12">
        <v>12613189.191550916</v>
      </c>
      <c r="E12">
        <v>15538563.809146004</v>
      </c>
      <c r="F12">
        <v>64106352.126158327</v>
      </c>
      <c r="G12">
        <v>15670465.710795743</v>
      </c>
      <c r="H12">
        <v>79644915.935304329</v>
      </c>
      <c r="I12">
        <f>G12/10^3</f>
        <v>15670.465710795743</v>
      </c>
      <c r="J12">
        <f>H12/10^3</f>
        <v>79644.915935304336</v>
      </c>
    </row>
    <row r="13" spans="1:10" x14ac:dyDescent="0.2">
      <c r="A13" s="4"/>
      <c r="B13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322B0-860C-854E-B3A2-0284D99E363E}">
  <dimension ref="A1:Q151"/>
  <sheetViews>
    <sheetView workbookViewId="0">
      <selection activeCell="M28" sqref="M28"/>
    </sheetView>
  </sheetViews>
  <sheetFormatPr baseColWidth="10" defaultRowHeight="16" x14ac:dyDescent="0.2"/>
  <cols>
    <col min="1" max="1" width="25.5" customWidth="1"/>
    <col min="2" max="2" width="33.33203125" customWidth="1"/>
    <col min="3" max="12" width="13.5" customWidth="1"/>
    <col min="13" max="13" width="25.6640625" customWidth="1"/>
    <col min="14" max="17" width="13.5" customWidth="1"/>
  </cols>
  <sheetData>
    <row r="1" spans="1:17" ht="17" thickBot="1" x14ac:dyDescent="0.25">
      <c r="A1" s="53" t="s">
        <v>163</v>
      </c>
    </row>
    <row r="2" spans="1:17" ht="153" x14ac:dyDescent="0.2">
      <c r="A2" s="45" t="s">
        <v>138</v>
      </c>
      <c r="B2" s="46" t="s">
        <v>45</v>
      </c>
      <c r="C2" s="10" t="s">
        <v>139</v>
      </c>
      <c r="D2" s="10" t="s">
        <v>140</v>
      </c>
      <c r="E2" s="10" t="s">
        <v>141</v>
      </c>
      <c r="F2" s="10" t="s">
        <v>142</v>
      </c>
      <c r="G2" s="10" t="s">
        <v>143</v>
      </c>
      <c r="H2" s="10" t="s">
        <v>144</v>
      </c>
      <c r="I2" s="10" t="s">
        <v>145</v>
      </c>
      <c r="J2" s="10" t="s">
        <v>146</v>
      </c>
      <c r="K2" s="10" t="s">
        <v>147</v>
      </c>
      <c r="L2" s="10" t="s">
        <v>148</v>
      </c>
      <c r="M2" s="10" t="s">
        <v>149</v>
      </c>
      <c r="N2" s="10" t="s">
        <v>150</v>
      </c>
      <c r="O2" s="10" t="s">
        <v>151</v>
      </c>
      <c r="P2" s="10" t="s">
        <v>152</v>
      </c>
      <c r="Q2" s="28" t="s">
        <v>153</v>
      </c>
    </row>
    <row r="3" spans="1:17" x14ac:dyDescent="0.2">
      <c r="A3" s="47" t="s">
        <v>159</v>
      </c>
      <c r="B3" s="48" t="s">
        <v>54</v>
      </c>
      <c r="C3" s="30">
        <v>222</v>
      </c>
      <c r="D3" s="30">
        <v>0.74496644295302017</v>
      </c>
      <c r="E3" s="30">
        <v>335.19770344683212</v>
      </c>
      <c r="F3" s="30">
        <v>0</v>
      </c>
      <c r="G3" s="30">
        <f>E3+F3</f>
        <v>335.19770344683212</v>
      </c>
      <c r="H3" s="11">
        <v>448.52</v>
      </c>
      <c r="I3" s="30">
        <v>859.34309210358697</v>
      </c>
      <c r="J3" s="30">
        <v>64.023878557564615</v>
      </c>
      <c r="K3" s="11">
        <v>48.261034456622944</v>
      </c>
      <c r="L3" s="54">
        <f>I3*K3/10^3</f>
        <v>41.472786578072117</v>
      </c>
      <c r="M3" s="54">
        <f>G3-L3</f>
        <v>293.72491686876003</v>
      </c>
      <c r="N3" s="11">
        <v>5447.0832210410817</v>
      </c>
      <c r="O3" s="11">
        <v>0.82820933974210409</v>
      </c>
      <c r="P3" s="32">
        <v>0.82820933974210409</v>
      </c>
      <c r="Q3" s="33">
        <v>6576.9401039805316</v>
      </c>
    </row>
    <row r="4" spans="1:17" x14ac:dyDescent="0.2">
      <c r="A4" s="47" t="s">
        <v>161</v>
      </c>
      <c r="B4" s="48" t="s">
        <v>60</v>
      </c>
      <c r="C4" s="30">
        <v>182</v>
      </c>
      <c r="D4" s="30">
        <v>0.20634920634920634</v>
      </c>
      <c r="E4" s="30">
        <v>128.70701602352207</v>
      </c>
      <c r="F4" s="30">
        <v>25.312704581069951</v>
      </c>
      <c r="G4" s="30">
        <f t="shared" ref="G4:G24" si="0">E4+F4</f>
        <v>154.01972060459201</v>
      </c>
      <c r="H4" s="30">
        <v>1109.3800000000001</v>
      </c>
      <c r="I4" s="30">
        <v>2125.5195744178131</v>
      </c>
      <c r="J4" s="30">
        <v>7.3357870741482953</v>
      </c>
      <c r="K4" s="11">
        <v>4.5314004061827786</v>
      </c>
      <c r="L4" s="54">
        <f t="shared" ref="L4:L24" si="1">I4*K4/10^3</f>
        <v>9.6315802628663256</v>
      </c>
      <c r="M4" s="54">
        <f t="shared" ref="M4:M24" si="2">G4-L4</f>
        <v>144.38814034172569</v>
      </c>
      <c r="N4" s="11">
        <v>18357.647709690977</v>
      </c>
      <c r="O4" s="11">
        <v>0.82820933974210409</v>
      </c>
      <c r="P4" s="32">
        <v>0.82820933974210409</v>
      </c>
      <c r="Q4" s="33">
        <v>22165.468111489012</v>
      </c>
    </row>
    <row r="5" spans="1:17" x14ac:dyDescent="0.2">
      <c r="A5" s="47" t="s">
        <v>161</v>
      </c>
      <c r="B5" s="48" t="s">
        <v>61</v>
      </c>
      <c r="C5" s="30">
        <v>49</v>
      </c>
      <c r="D5" s="30">
        <v>5.5555555555555552E-2</v>
      </c>
      <c r="E5" s="30">
        <v>34.651888929409793</v>
      </c>
      <c r="F5" s="30">
        <v>6.5804791077963198</v>
      </c>
      <c r="G5" s="30">
        <f t="shared" si="0"/>
        <v>41.232368037206115</v>
      </c>
      <c r="H5" s="31">
        <v>0</v>
      </c>
      <c r="I5" s="31">
        <v>0</v>
      </c>
      <c r="J5" s="30">
        <v>6.4709383908045979</v>
      </c>
      <c r="K5" s="11">
        <v>3.4797096755291883</v>
      </c>
      <c r="L5" s="54">
        <f t="shared" si="1"/>
        <v>0</v>
      </c>
      <c r="M5" s="54">
        <f t="shared" si="2"/>
        <v>41.232368037206115</v>
      </c>
      <c r="N5" s="11">
        <v>5355.002139821202</v>
      </c>
      <c r="O5" s="11">
        <v>0.82820933974210409</v>
      </c>
      <c r="P5" s="32">
        <v>0.82820933974210409</v>
      </c>
      <c r="Q5" s="33">
        <v>6465.7591780946286</v>
      </c>
    </row>
    <row r="6" spans="1:17" x14ac:dyDescent="0.2">
      <c r="A6" s="49" t="s">
        <v>159</v>
      </c>
      <c r="B6" s="50" t="s">
        <v>55</v>
      </c>
      <c r="C6" s="36">
        <v>0</v>
      </c>
      <c r="D6" s="36">
        <v>0</v>
      </c>
      <c r="E6" s="36">
        <v>0</v>
      </c>
      <c r="F6" s="36">
        <v>0</v>
      </c>
      <c r="G6" s="30">
        <f t="shared" si="0"/>
        <v>0</v>
      </c>
      <c r="H6" s="37">
        <v>0</v>
      </c>
      <c r="I6" s="37">
        <v>0</v>
      </c>
      <c r="J6" s="36">
        <v>32.088052916070147</v>
      </c>
      <c r="K6" s="38">
        <v>17.038720143296331</v>
      </c>
      <c r="L6" s="54">
        <f t="shared" si="1"/>
        <v>0</v>
      </c>
      <c r="M6" s="54">
        <f t="shared" si="2"/>
        <v>0</v>
      </c>
      <c r="N6" s="38">
        <v>0</v>
      </c>
      <c r="O6" s="38">
        <v>0.82820933974210409</v>
      </c>
      <c r="P6" s="39">
        <v>0.82820933974210409</v>
      </c>
      <c r="Q6" s="40">
        <v>0</v>
      </c>
    </row>
    <row r="7" spans="1:17" x14ac:dyDescent="0.2">
      <c r="A7" s="47" t="s">
        <v>159</v>
      </c>
      <c r="B7" s="48" t="s">
        <v>137</v>
      </c>
      <c r="C7" s="30">
        <v>76</v>
      </c>
      <c r="D7" s="30">
        <v>0.25503355704697989</v>
      </c>
      <c r="E7" s="30">
        <v>114.75236694576235</v>
      </c>
      <c r="F7" s="30">
        <v>0</v>
      </c>
      <c r="G7" s="30">
        <f t="shared" si="0"/>
        <v>114.75236694576235</v>
      </c>
      <c r="H7" s="31">
        <v>0</v>
      </c>
      <c r="I7" s="31">
        <v>0</v>
      </c>
      <c r="J7" s="30">
        <v>27.040952949909762</v>
      </c>
      <c r="K7" s="11">
        <v>17.038720143296331</v>
      </c>
      <c r="L7" s="54">
        <f t="shared" si="1"/>
        <v>0</v>
      </c>
      <c r="M7" s="54">
        <f t="shared" si="2"/>
        <v>114.75236694576235</v>
      </c>
      <c r="N7" s="11">
        <v>4243.6509970017642</v>
      </c>
      <c r="O7" s="11">
        <v>0.82820933974210409</v>
      </c>
      <c r="P7" s="32">
        <v>0.82820933974210409</v>
      </c>
      <c r="Q7" s="33">
        <v>5123.8869128464476</v>
      </c>
    </row>
    <row r="8" spans="1:17" x14ac:dyDescent="0.2">
      <c r="A8" s="47" t="s">
        <v>162</v>
      </c>
      <c r="B8" s="48" t="s">
        <v>67</v>
      </c>
      <c r="C8" s="30">
        <v>141</v>
      </c>
      <c r="D8" s="31"/>
      <c r="E8" s="30">
        <v>629.95835353617599</v>
      </c>
      <c r="F8" s="30">
        <v>0</v>
      </c>
      <c r="G8" s="30">
        <f t="shared" si="0"/>
        <v>629.95835353617599</v>
      </c>
      <c r="H8" s="11">
        <v>1062.97</v>
      </c>
      <c r="I8" s="30">
        <v>0</v>
      </c>
      <c r="J8" s="30">
        <v>9.6671385432628441</v>
      </c>
      <c r="K8" s="11">
        <v>7.5937637778736544</v>
      </c>
      <c r="L8" s="54">
        <f t="shared" si="1"/>
        <v>0</v>
      </c>
      <c r="M8" s="54">
        <f t="shared" si="2"/>
        <v>629.95835353617599</v>
      </c>
      <c r="N8" s="11">
        <v>65164.924524144975</v>
      </c>
      <c r="O8" s="11">
        <v>0.82820933974210409</v>
      </c>
      <c r="P8" s="32">
        <v>0.82820933974210409</v>
      </c>
      <c r="Q8" s="33">
        <v>78681.706903277212</v>
      </c>
    </row>
    <row r="9" spans="1:17" x14ac:dyDescent="0.2">
      <c r="A9" s="47" t="s">
        <v>161</v>
      </c>
      <c r="B9" s="48" t="s">
        <v>62</v>
      </c>
      <c r="C9" s="30">
        <v>135</v>
      </c>
      <c r="D9" s="30">
        <v>0.15306122448979592</v>
      </c>
      <c r="E9" s="30">
        <v>95.469489907557588</v>
      </c>
      <c r="F9" s="30">
        <v>35.655372109814031</v>
      </c>
      <c r="G9" s="30">
        <f t="shared" si="0"/>
        <v>131.12486201737161</v>
      </c>
      <c r="H9" s="11">
        <v>1692.23</v>
      </c>
      <c r="I9" s="30">
        <v>3242.2325888487762</v>
      </c>
      <c r="J9" s="30">
        <v>14.176879509964628</v>
      </c>
      <c r="K9" s="11">
        <v>8.8052209963020207</v>
      </c>
      <c r="L9" s="54">
        <f t="shared" si="1"/>
        <v>28.548574466225901</v>
      </c>
      <c r="M9" s="54">
        <f t="shared" si="2"/>
        <v>102.57628755114571</v>
      </c>
      <c r="N9" s="11">
        <v>7962.6589276840878</v>
      </c>
      <c r="O9" s="11">
        <v>0.82820933974210409</v>
      </c>
      <c r="P9" s="32">
        <v>0.82820933974210409</v>
      </c>
      <c r="Q9" s="33">
        <v>9614.3070907212641</v>
      </c>
    </row>
    <row r="10" spans="1:17" x14ac:dyDescent="0.2">
      <c r="A10" s="47" t="s">
        <v>161</v>
      </c>
      <c r="B10" s="48" t="s">
        <v>63</v>
      </c>
      <c r="C10" s="30">
        <v>1</v>
      </c>
      <c r="D10" s="30">
        <v>1.1337868480725624E-3</v>
      </c>
      <c r="E10" s="30">
        <v>0.70718140672264884</v>
      </c>
      <c r="F10" s="30">
        <v>0.41159055256974758</v>
      </c>
      <c r="G10" s="30">
        <f t="shared" si="0"/>
        <v>1.1187719592923964</v>
      </c>
      <c r="H10" s="31">
        <v>0</v>
      </c>
      <c r="I10" s="31">
        <v>0</v>
      </c>
      <c r="J10" s="30">
        <v>3.1929495992544266</v>
      </c>
      <c r="K10" s="11">
        <v>4.0086000000000004</v>
      </c>
      <c r="L10" s="54">
        <f t="shared" si="1"/>
        <v>0</v>
      </c>
      <c r="M10" s="54">
        <f t="shared" si="2"/>
        <v>1.1187719592923964</v>
      </c>
      <c r="N10" s="11">
        <v>221.4821702440214</v>
      </c>
      <c r="O10" s="11">
        <v>0.82820933974210409</v>
      </c>
      <c r="P10" s="32">
        <v>0.82820933974210409</v>
      </c>
      <c r="Q10" s="33">
        <v>267.42293236271485</v>
      </c>
    </row>
    <row r="11" spans="1:17" x14ac:dyDescent="0.2">
      <c r="A11" s="47" t="s">
        <v>156</v>
      </c>
      <c r="B11" s="48" t="s">
        <v>49</v>
      </c>
      <c r="C11" s="31"/>
      <c r="D11" s="31"/>
      <c r="E11" s="30">
        <v>18.353999900229873</v>
      </c>
      <c r="F11" s="30">
        <v>0</v>
      </c>
      <c r="G11" s="30">
        <f t="shared" si="0"/>
        <v>18.353999900229873</v>
      </c>
      <c r="H11" s="31">
        <v>0</v>
      </c>
      <c r="I11" s="31">
        <v>0</v>
      </c>
      <c r="J11" s="30">
        <v>1.4705299881235157</v>
      </c>
      <c r="K11" s="11">
        <v>1.1533468677494199</v>
      </c>
      <c r="L11" s="54">
        <f t="shared" si="1"/>
        <v>0</v>
      </c>
      <c r="M11" s="54">
        <f t="shared" si="2"/>
        <v>18.353999900229873</v>
      </c>
      <c r="N11" s="11">
        <v>12481.214289040563</v>
      </c>
      <c r="O11" s="11">
        <v>0.82820933974210409</v>
      </c>
      <c r="P11" s="32">
        <v>0.82820933974210409</v>
      </c>
      <c r="Q11" s="33">
        <v>15070.120185950916</v>
      </c>
    </row>
    <row r="12" spans="1:17" x14ac:dyDescent="0.2">
      <c r="A12" s="47" t="s">
        <v>161</v>
      </c>
      <c r="B12" s="48" t="s">
        <v>64</v>
      </c>
      <c r="C12" s="30">
        <v>8</v>
      </c>
      <c r="D12" s="30">
        <v>9.0702947845804991E-3</v>
      </c>
      <c r="E12" s="30">
        <v>5.6574512537811907</v>
      </c>
      <c r="F12" s="30">
        <v>6.6287665716381756</v>
      </c>
      <c r="G12" s="30">
        <f t="shared" si="0"/>
        <v>12.286217825419367</v>
      </c>
      <c r="H12" s="11">
        <v>413.53</v>
      </c>
      <c r="I12" s="30">
        <v>792.30390813697568</v>
      </c>
      <c r="J12" s="30">
        <v>7.2015739049394218</v>
      </c>
      <c r="K12" s="11">
        <v>4.4812690484933064</v>
      </c>
      <c r="L12" s="54">
        <f t="shared" si="1"/>
        <v>3.5505269805345128</v>
      </c>
      <c r="M12" s="54">
        <f t="shared" si="2"/>
        <v>8.7356908448848536</v>
      </c>
      <c r="N12" s="11">
        <v>1084.8683254515822</v>
      </c>
      <c r="O12" s="11">
        <v>0.82820933974210409</v>
      </c>
      <c r="P12" s="32">
        <v>0.82820933974210409</v>
      </c>
      <c r="Q12" s="33">
        <v>1309.8962706571253</v>
      </c>
    </row>
    <row r="13" spans="1:17" x14ac:dyDescent="0.2">
      <c r="A13" s="47" t="s">
        <v>160</v>
      </c>
      <c r="B13" s="48" t="s">
        <v>57</v>
      </c>
      <c r="C13" s="30">
        <v>38</v>
      </c>
      <c r="D13" s="30">
        <v>8.9411764705882357E-2</v>
      </c>
      <c r="E13" s="30">
        <v>58.268896226503763</v>
      </c>
      <c r="F13" s="30">
        <v>0</v>
      </c>
      <c r="G13" s="30">
        <f t="shared" si="0"/>
        <v>58.268896226503763</v>
      </c>
      <c r="H13" s="11">
        <v>32.053194833600003</v>
      </c>
      <c r="I13" s="30">
        <v>61.412404263142214</v>
      </c>
      <c r="J13" s="30">
        <v>15.124932034227369</v>
      </c>
      <c r="K13" s="11">
        <v>34.707170047541325</v>
      </c>
      <c r="L13" s="54">
        <f t="shared" si="1"/>
        <v>2.1314507577892288</v>
      </c>
      <c r="M13" s="54">
        <f t="shared" si="2"/>
        <v>56.137445468714532</v>
      </c>
      <c r="N13" s="11">
        <v>3772.9957252114154</v>
      </c>
      <c r="O13" s="11">
        <v>0.82820933974210409</v>
      </c>
      <c r="P13" s="32">
        <v>0.82820933974210409</v>
      </c>
      <c r="Q13" s="33">
        <v>4555.6063475283772</v>
      </c>
    </row>
    <row r="14" spans="1:17" x14ac:dyDescent="0.2">
      <c r="A14" s="47" t="s">
        <v>157</v>
      </c>
      <c r="B14" s="48" t="s">
        <v>51</v>
      </c>
      <c r="C14" s="30">
        <v>16</v>
      </c>
      <c r="D14" s="30">
        <v>0.69565217391304346</v>
      </c>
      <c r="E14" s="30">
        <v>5.7868134513461404</v>
      </c>
      <c r="F14" s="30">
        <v>2.0563997211863501</v>
      </c>
      <c r="G14" s="30">
        <f t="shared" si="0"/>
        <v>7.8432131725324901</v>
      </c>
      <c r="H14" s="11">
        <v>534.91</v>
      </c>
      <c r="I14" s="30">
        <v>1024.8622433718222</v>
      </c>
      <c r="J14" s="30">
        <v>4.8133749999999997</v>
      </c>
      <c r="K14" s="11">
        <v>2.7765720626953172</v>
      </c>
      <c r="L14" s="54">
        <f t="shared" si="1"/>
        <v>2.8456038730574504</v>
      </c>
      <c r="M14" s="54">
        <f t="shared" si="2"/>
        <v>4.9976092994750392</v>
      </c>
      <c r="N14" s="11">
        <v>1635.9115753454769</v>
      </c>
      <c r="O14" s="11">
        <v>0.82820933974210409</v>
      </c>
      <c r="P14" s="32">
        <v>0.82820933974210409</v>
      </c>
      <c r="Q14" s="33">
        <v>1975.2392261778682</v>
      </c>
    </row>
    <row r="15" spans="1:17" x14ac:dyDescent="0.2">
      <c r="A15" s="47" t="s">
        <v>154</v>
      </c>
      <c r="B15" s="48" t="s">
        <v>47</v>
      </c>
      <c r="C15" s="31"/>
      <c r="D15" s="31"/>
      <c r="E15" s="30">
        <v>439.2242168901235</v>
      </c>
      <c r="F15" s="30">
        <v>10.245796583279894</v>
      </c>
      <c r="G15" s="30">
        <f t="shared" si="0"/>
        <v>449.47001347340341</v>
      </c>
      <c r="H15" s="11">
        <v>812.73</v>
      </c>
      <c r="I15" s="30">
        <v>1557.1522144951134</v>
      </c>
      <c r="J15" s="30">
        <v>56.428857230096511</v>
      </c>
      <c r="K15" s="11">
        <v>31.947455079790402</v>
      </c>
      <c r="L15" s="54">
        <f t="shared" si="1"/>
        <v>49.747050424978788</v>
      </c>
      <c r="M15" s="54">
        <f t="shared" si="2"/>
        <v>399.72296304842462</v>
      </c>
      <c r="N15" s="11">
        <v>8459.2442571710344</v>
      </c>
      <c r="O15" s="11">
        <v>0.82820933974210409</v>
      </c>
      <c r="P15" s="32">
        <v>0.82820933974210409</v>
      </c>
      <c r="Q15" s="33">
        <v>10213.896235226177</v>
      </c>
    </row>
    <row r="16" spans="1:17" x14ac:dyDescent="0.2">
      <c r="A16" s="47" t="s">
        <v>157</v>
      </c>
      <c r="B16" s="48" t="s">
        <v>50</v>
      </c>
      <c r="C16" s="30">
        <v>3</v>
      </c>
      <c r="D16" s="30">
        <v>0.13043478260869565</v>
      </c>
      <c r="E16" s="30">
        <v>1.0850275221274015</v>
      </c>
      <c r="F16" s="30">
        <v>0.54837325898302669</v>
      </c>
      <c r="G16" s="30">
        <f t="shared" si="0"/>
        <v>1.6334007811104283</v>
      </c>
      <c r="H16" s="31">
        <v>0</v>
      </c>
      <c r="I16" s="31">
        <v>0</v>
      </c>
      <c r="J16" s="30">
        <v>3.9461151248843662</v>
      </c>
      <c r="K16" s="11">
        <v>2.5361104569726405</v>
      </c>
      <c r="L16" s="54">
        <f t="shared" si="1"/>
        <v>0</v>
      </c>
      <c r="M16" s="54">
        <f t="shared" si="2"/>
        <v>1.6334007811104283</v>
      </c>
      <c r="N16" s="11">
        <v>274.96093950355697</v>
      </c>
      <c r="O16" s="11">
        <v>0.82820933974210409</v>
      </c>
      <c r="P16" s="32">
        <v>0.82820933974210409</v>
      </c>
      <c r="Q16" s="33">
        <v>331.99449258707585</v>
      </c>
    </row>
    <row r="17" spans="1:17" x14ac:dyDescent="0.2">
      <c r="A17" s="47" t="s">
        <v>158</v>
      </c>
      <c r="B17" s="48" t="s">
        <v>52</v>
      </c>
      <c r="C17" s="30">
        <v>87</v>
      </c>
      <c r="D17" s="30">
        <v>0.83653846153846156</v>
      </c>
      <c r="E17" s="30">
        <v>107.88638566704698</v>
      </c>
      <c r="F17" s="30">
        <v>0.41006741035702537</v>
      </c>
      <c r="G17" s="30">
        <f t="shared" si="0"/>
        <v>108.29645307740401</v>
      </c>
      <c r="H17" s="34">
        <v>325.42</v>
      </c>
      <c r="I17" s="30">
        <v>623.48931827421143</v>
      </c>
      <c r="J17" s="30">
        <v>3.4155892366831409</v>
      </c>
      <c r="K17" s="11">
        <v>2.7923753977763743</v>
      </c>
      <c r="L17" s="54">
        <f t="shared" si="1"/>
        <v>1.7410162331252717</v>
      </c>
      <c r="M17" s="54">
        <f t="shared" si="2"/>
        <v>106.55543684427874</v>
      </c>
      <c r="N17" s="11">
        <v>31700.226618512013</v>
      </c>
      <c r="O17" s="11">
        <v>0.82820933974210409</v>
      </c>
      <c r="P17" s="32">
        <v>0.82820933974210409</v>
      </c>
      <c r="Q17" s="33">
        <v>38275.620784937222</v>
      </c>
    </row>
    <row r="18" spans="1:17" x14ac:dyDescent="0.2">
      <c r="A18" s="47" t="s">
        <v>161</v>
      </c>
      <c r="B18" s="48" t="s">
        <v>65</v>
      </c>
      <c r="C18" s="30">
        <v>10</v>
      </c>
      <c r="D18" s="30">
        <v>1.1337868480725623E-2</v>
      </c>
      <c r="E18" s="30">
        <v>7.0718140672264882</v>
      </c>
      <c r="F18" s="30">
        <v>0.31795183834820046</v>
      </c>
      <c r="G18" s="30">
        <f t="shared" si="0"/>
        <v>7.3897659055746887</v>
      </c>
      <c r="H18" s="11">
        <v>406.06</v>
      </c>
      <c r="I18" s="30">
        <v>777.99174168282923</v>
      </c>
      <c r="J18" s="30">
        <v>7.988782292637465</v>
      </c>
      <c r="K18" s="11">
        <v>4.372707368111679</v>
      </c>
      <c r="L18" s="54">
        <f t="shared" si="1"/>
        <v>3.4019302211865456</v>
      </c>
      <c r="M18" s="54">
        <f t="shared" si="2"/>
        <v>3.9878356843881431</v>
      </c>
      <c r="N18" s="11">
        <v>1237.3713707186762</v>
      </c>
      <c r="O18" s="11">
        <v>0.82820933974210409</v>
      </c>
      <c r="P18" s="32">
        <v>0.82820933974210409</v>
      </c>
      <c r="Q18" s="33">
        <v>1494.0321381837846</v>
      </c>
    </row>
    <row r="19" spans="1:17" x14ac:dyDescent="0.2">
      <c r="A19" s="47" t="s">
        <v>157</v>
      </c>
      <c r="B19" s="48" t="s">
        <v>46</v>
      </c>
      <c r="C19" s="30">
        <v>4</v>
      </c>
      <c r="D19" s="30">
        <v>0.17391304347826086</v>
      </c>
      <c r="E19" s="30">
        <v>3.5420433523009414</v>
      </c>
      <c r="F19" s="30">
        <v>0</v>
      </c>
      <c r="G19" s="30">
        <f t="shared" si="0"/>
        <v>3.5420433523009414</v>
      </c>
      <c r="H19" s="11">
        <v>306.55</v>
      </c>
      <c r="I19" s="30">
        <v>587.33529136795369</v>
      </c>
      <c r="J19" s="30">
        <v>3.5762861008325628</v>
      </c>
      <c r="K19" s="11">
        <v>2.0766240977234869</v>
      </c>
      <c r="L19" s="54">
        <f t="shared" si="1"/>
        <v>1.219674619498138</v>
      </c>
      <c r="M19" s="54">
        <f t="shared" si="2"/>
        <v>2.3223687328028033</v>
      </c>
      <c r="N19" s="11">
        <v>1236.7153094437317</v>
      </c>
      <c r="O19" s="11">
        <v>0.82820933974210409</v>
      </c>
      <c r="P19" s="32">
        <v>0.82820933974210409</v>
      </c>
      <c r="Q19" s="33">
        <v>1493.2399939233144</v>
      </c>
    </row>
    <row r="20" spans="1:17" x14ac:dyDescent="0.2">
      <c r="A20" s="47" t="s">
        <v>155</v>
      </c>
      <c r="B20" s="48" t="s">
        <v>48</v>
      </c>
      <c r="C20" s="31"/>
      <c r="D20" s="31"/>
      <c r="E20" s="30">
        <v>2315.284736348377</v>
      </c>
      <c r="F20" s="30">
        <v>0.41159055256974758</v>
      </c>
      <c r="G20" s="30">
        <f t="shared" si="0"/>
        <v>2315.6963269009466</v>
      </c>
      <c r="H20" s="11">
        <v>71.83</v>
      </c>
      <c r="I20" s="30">
        <v>137.62288037501261</v>
      </c>
      <c r="J20" s="30">
        <v>107.2018986080349</v>
      </c>
      <c r="K20" s="11">
        <v>71.395128111536636</v>
      </c>
      <c r="L20" s="54">
        <f t="shared" si="1"/>
        <v>9.8256031754527058</v>
      </c>
      <c r="M20" s="54">
        <f t="shared" si="2"/>
        <v>2305.8707237254939</v>
      </c>
      <c r="N20" s="11">
        <v>21643.390624306812</v>
      </c>
      <c r="O20" s="11">
        <v>0.82820933974210409</v>
      </c>
      <c r="P20" s="32">
        <v>0.82820933974210409</v>
      </c>
      <c r="Q20" s="33">
        <v>26132.753623674835</v>
      </c>
    </row>
    <row r="21" spans="1:17" x14ac:dyDescent="0.2">
      <c r="A21" s="47" t="s">
        <v>158</v>
      </c>
      <c r="B21" s="48" t="s">
        <v>53</v>
      </c>
      <c r="C21" s="30">
        <v>17</v>
      </c>
      <c r="D21" s="30">
        <v>0.16346153846153846</v>
      </c>
      <c r="E21" s="30">
        <v>21.081247774020675</v>
      </c>
      <c r="F21" s="30">
        <v>0.41006741035702537</v>
      </c>
      <c r="G21" s="30">
        <f t="shared" si="0"/>
        <v>21.491315184377701</v>
      </c>
      <c r="H21" s="11">
        <v>219.12</v>
      </c>
      <c r="I21" s="30">
        <v>419.82354932163111</v>
      </c>
      <c r="J21" s="30">
        <v>3.3292093953185953</v>
      </c>
      <c r="K21" s="11">
        <v>2.3832408924535438</v>
      </c>
      <c r="L21" s="54">
        <f t="shared" si="1"/>
        <v>1.0005406503582983</v>
      </c>
      <c r="M21" s="54">
        <f t="shared" si="2"/>
        <v>20.490774534019401</v>
      </c>
      <c r="N21" s="11">
        <v>6451.4979618410362</v>
      </c>
      <c r="O21" s="11">
        <v>0.82820933974210409</v>
      </c>
      <c r="P21" s="32">
        <v>0.82820933974210409</v>
      </c>
      <c r="Q21" s="33">
        <v>7789.6947695011104</v>
      </c>
    </row>
    <row r="22" spans="1:17" x14ac:dyDescent="0.2">
      <c r="A22" s="47" t="s">
        <v>160</v>
      </c>
      <c r="B22" s="48" t="s">
        <v>58</v>
      </c>
      <c r="C22" s="30">
        <v>43</v>
      </c>
      <c r="D22" s="30">
        <v>0.1011764705882353</v>
      </c>
      <c r="E22" s="30">
        <v>65.935856256306892</v>
      </c>
      <c r="F22" s="30">
        <v>0</v>
      </c>
      <c r="G22" s="30">
        <f t="shared" si="0"/>
        <v>65.935856256306892</v>
      </c>
      <c r="H22" s="30">
        <v>77.16207583567882</v>
      </c>
      <c r="I22" s="30">
        <v>147.83888531562408</v>
      </c>
      <c r="J22" s="30">
        <v>237.0930986122097</v>
      </c>
      <c r="K22" s="11">
        <v>195.9033641100624</v>
      </c>
      <c r="L22" s="54">
        <f t="shared" si="1"/>
        <v>28.962134979612465</v>
      </c>
      <c r="M22" s="54">
        <f t="shared" si="2"/>
        <v>36.973721276694427</v>
      </c>
      <c r="N22" s="11">
        <v>303.78488919812753</v>
      </c>
      <c r="O22" s="11">
        <v>0.82820933974210409</v>
      </c>
      <c r="P22" s="32">
        <v>0.82820933974210409</v>
      </c>
      <c r="Q22" s="33">
        <v>366.79722700630623</v>
      </c>
    </row>
    <row r="23" spans="1:17" x14ac:dyDescent="0.2">
      <c r="A23" s="47" t="s">
        <v>160</v>
      </c>
      <c r="B23" s="48" t="s">
        <v>59</v>
      </c>
      <c r="C23" s="30">
        <v>344</v>
      </c>
      <c r="D23" s="30">
        <v>0.80941176470588239</v>
      </c>
      <c r="E23" s="30">
        <v>527.48685005045513</v>
      </c>
      <c r="F23" s="30">
        <v>0</v>
      </c>
      <c r="G23" s="30">
        <f t="shared" si="0"/>
        <v>527.48685005045513</v>
      </c>
      <c r="H23" s="31">
        <v>0</v>
      </c>
      <c r="I23" s="31">
        <v>0</v>
      </c>
      <c r="J23" s="30">
        <v>35.860177246470606</v>
      </c>
      <c r="K23" s="11">
        <v>23.646431753092052</v>
      </c>
      <c r="L23" s="54">
        <f t="shared" si="1"/>
        <v>0</v>
      </c>
      <c r="M23" s="54">
        <f t="shared" si="2"/>
        <v>527.48685005045513</v>
      </c>
      <c r="N23" s="11">
        <v>14709.54386044957</v>
      </c>
      <c r="O23" s="11">
        <v>0.82820933974210409</v>
      </c>
      <c r="P23" s="32">
        <v>0.82820933974210409</v>
      </c>
      <c r="Q23" s="33">
        <v>17760.659237470049</v>
      </c>
    </row>
    <row r="24" spans="1:17" ht="17" thickBot="1" x14ac:dyDescent="0.25">
      <c r="A24" s="51" t="s">
        <v>161</v>
      </c>
      <c r="B24" s="52" t="s">
        <v>66</v>
      </c>
      <c r="C24" s="42">
        <v>497</v>
      </c>
      <c r="D24" s="42">
        <v>0.56349206349206349</v>
      </c>
      <c r="E24" s="42">
        <v>351.46915914115647</v>
      </c>
      <c r="F24" s="42">
        <v>34.714849803046825</v>
      </c>
      <c r="G24" s="30">
        <f t="shared" si="0"/>
        <v>386.1840089442033</v>
      </c>
      <c r="H24" s="12">
        <v>6234.28</v>
      </c>
      <c r="I24" s="42">
        <v>11944.585419244517</v>
      </c>
      <c r="J24" s="42">
        <v>6.503754715969988</v>
      </c>
      <c r="K24" s="12">
        <v>4.6802123962685549</v>
      </c>
      <c r="L24" s="54">
        <f t="shared" si="1"/>
        <v>55.903196747436823</v>
      </c>
      <c r="M24" s="54">
        <f t="shared" si="2"/>
        <v>330.28081219676648</v>
      </c>
      <c r="N24" s="11">
        <v>57390.020448944604</v>
      </c>
      <c r="O24" s="12">
        <v>0.82820933974210409</v>
      </c>
      <c r="P24" s="43">
        <v>0.82820933974210409</v>
      </c>
      <c r="Q24" s="44">
        <v>69294.099565232231</v>
      </c>
    </row>
    <row r="27" spans="1:17" ht="17" thickBot="1" x14ac:dyDescent="0.25">
      <c r="A27" s="53" t="s">
        <v>164</v>
      </c>
    </row>
    <row r="28" spans="1:17" ht="153" x14ac:dyDescent="0.2">
      <c r="A28" s="27" t="s">
        <v>138</v>
      </c>
      <c r="B28" s="10" t="s">
        <v>45</v>
      </c>
      <c r="C28" s="10" t="s">
        <v>139</v>
      </c>
      <c r="D28" s="10" t="s">
        <v>140</v>
      </c>
      <c r="E28" s="10" t="s">
        <v>141</v>
      </c>
      <c r="F28" s="10" t="s">
        <v>142</v>
      </c>
      <c r="G28" s="10" t="s">
        <v>143</v>
      </c>
      <c r="H28" s="10" t="s">
        <v>147</v>
      </c>
      <c r="I28" s="10" t="s">
        <v>150</v>
      </c>
      <c r="J28" s="10" t="s">
        <v>151</v>
      </c>
      <c r="K28" s="10" t="s">
        <v>152</v>
      </c>
      <c r="L28" s="28" t="s">
        <v>153</v>
      </c>
    </row>
    <row r="29" spans="1:17" ht="17" x14ac:dyDescent="0.2">
      <c r="A29" s="29" t="s">
        <v>159</v>
      </c>
      <c r="B29" s="30" t="s">
        <v>54</v>
      </c>
      <c r="C29" s="30">
        <v>222</v>
      </c>
      <c r="D29" s="30">
        <v>0.74496644295302017</v>
      </c>
      <c r="E29" s="30">
        <v>335.19770344683212</v>
      </c>
      <c r="F29" s="30">
        <v>0</v>
      </c>
      <c r="G29" s="30">
        <f>E29+F29</f>
        <v>335.19770344683212</v>
      </c>
      <c r="H29" s="11">
        <v>48.261034456622944</v>
      </c>
      <c r="I29" s="11">
        <v>6945.5142688271235</v>
      </c>
      <c r="J29" s="11">
        <v>0.82820933974210409</v>
      </c>
      <c r="K29" s="32">
        <v>0.82820933974210409</v>
      </c>
      <c r="L29" s="33">
        <v>8386.1820140664986</v>
      </c>
      <c r="N29" s="17"/>
    </row>
    <row r="30" spans="1:17" ht="17" x14ac:dyDescent="0.2">
      <c r="A30" s="29" t="s">
        <v>161</v>
      </c>
      <c r="B30" s="30" t="s">
        <v>60</v>
      </c>
      <c r="C30" s="30">
        <v>182</v>
      </c>
      <c r="D30" s="30">
        <v>0.20634920634920634</v>
      </c>
      <c r="E30" s="30">
        <v>128.70701602352207</v>
      </c>
      <c r="F30" s="30">
        <v>25.312704581069951</v>
      </c>
      <c r="G30" s="30">
        <f t="shared" ref="G30:G50" si="3">E30+F30</f>
        <v>154.01972060459201</v>
      </c>
      <c r="H30" s="11">
        <v>4.5314004061827786</v>
      </c>
      <c r="I30" s="11">
        <v>33989.430815789943</v>
      </c>
      <c r="J30" s="11">
        <v>0.82820933974210409</v>
      </c>
      <c r="K30" s="32">
        <v>0.82820933974210409</v>
      </c>
      <c r="L30" s="33">
        <v>41039.661332935349</v>
      </c>
      <c r="N30" s="17"/>
    </row>
    <row r="31" spans="1:17" ht="17" x14ac:dyDescent="0.2">
      <c r="A31" s="29" t="s">
        <v>161</v>
      </c>
      <c r="B31" s="30" t="s">
        <v>61</v>
      </c>
      <c r="C31" s="30">
        <v>49</v>
      </c>
      <c r="D31" s="30">
        <v>5.5555555555555552E-2</v>
      </c>
      <c r="E31" s="30">
        <v>34.651888929409793</v>
      </c>
      <c r="F31" s="30">
        <v>6.5804791077963198</v>
      </c>
      <c r="G31" s="30">
        <f t="shared" si="3"/>
        <v>41.232368037206115</v>
      </c>
      <c r="H31" s="11">
        <v>3.4797096755291883</v>
      </c>
      <c r="I31" s="11">
        <v>11849.370172221499</v>
      </c>
      <c r="J31" s="11">
        <v>0.82820933974210409</v>
      </c>
      <c r="K31" s="32">
        <v>0.82820933974210409</v>
      </c>
      <c r="L31" s="33">
        <v>14307.2163082721</v>
      </c>
      <c r="N31" s="17"/>
    </row>
    <row r="32" spans="1:17" ht="17" x14ac:dyDescent="0.2">
      <c r="A32" s="35" t="s">
        <v>159</v>
      </c>
      <c r="B32" s="36" t="s">
        <v>55</v>
      </c>
      <c r="C32" s="36">
        <v>0</v>
      </c>
      <c r="D32" s="36">
        <v>0</v>
      </c>
      <c r="E32" s="36">
        <v>0</v>
      </c>
      <c r="F32" s="36">
        <v>0</v>
      </c>
      <c r="G32" s="30">
        <f t="shared" si="3"/>
        <v>0</v>
      </c>
      <c r="H32" s="38">
        <v>17.038720143296331</v>
      </c>
      <c r="I32" s="38">
        <v>0</v>
      </c>
      <c r="J32" s="38">
        <v>0.82820933974210409</v>
      </c>
      <c r="K32" s="39">
        <v>0.82820933974210409</v>
      </c>
      <c r="L32" s="40">
        <v>0</v>
      </c>
      <c r="N32" s="17"/>
    </row>
    <row r="33" spans="1:14" ht="17" x14ac:dyDescent="0.2">
      <c r="A33" s="29" t="s">
        <v>159</v>
      </c>
      <c r="B33" s="30" t="s">
        <v>56</v>
      </c>
      <c r="C33" s="30">
        <v>76</v>
      </c>
      <c r="D33" s="30">
        <v>0.25503355704697989</v>
      </c>
      <c r="E33" s="30">
        <v>114.75236694576235</v>
      </c>
      <c r="F33" s="30">
        <v>0</v>
      </c>
      <c r="G33" s="30">
        <f t="shared" si="3"/>
        <v>114.75236694576235</v>
      </c>
      <c r="H33" s="11">
        <v>17.038720143296331</v>
      </c>
      <c r="I33" s="11">
        <v>6734.7996786548674</v>
      </c>
      <c r="J33" s="11">
        <v>0.82820933974210409</v>
      </c>
      <c r="K33" s="32">
        <v>0.82820933974210409</v>
      </c>
      <c r="L33" s="33">
        <v>8131.7601184647528</v>
      </c>
      <c r="N33" s="17"/>
    </row>
    <row r="34" spans="1:14" ht="17" x14ac:dyDescent="0.2">
      <c r="A34" s="29" t="s">
        <v>162</v>
      </c>
      <c r="B34" s="30" t="s">
        <v>67</v>
      </c>
      <c r="C34" s="30">
        <v>141</v>
      </c>
      <c r="D34" s="31"/>
      <c r="E34" s="30">
        <v>629.95835353617599</v>
      </c>
      <c r="F34" s="30">
        <v>0</v>
      </c>
      <c r="G34" s="30">
        <f t="shared" si="3"/>
        <v>629.95835353617599</v>
      </c>
      <c r="H34" s="11">
        <v>7.5937637778736544</v>
      </c>
      <c r="I34" s="11">
        <v>82957.328139666206</v>
      </c>
      <c r="J34" s="11">
        <v>0.82820933974210409</v>
      </c>
      <c r="K34" s="32">
        <v>0.82820933974210409</v>
      </c>
      <c r="L34" s="33">
        <v>100164.68561619731</v>
      </c>
      <c r="N34" s="17"/>
    </row>
    <row r="35" spans="1:14" ht="17" x14ac:dyDescent="0.2">
      <c r="A35" s="29" t="s">
        <v>161</v>
      </c>
      <c r="B35" s="30" t="s">
        <v>62</v>
      </c>
      <c r="C35" s="30">
        <v>135</v>
      </c>
      <c r="D35" s="30">
        <v>0.15306122448979592</v>
      </c>
      <c r="E35" s="30">
        <v>95.469489907557588</v>
      </c>
      <c r="F35" s="30">
        <v>35.655372109814031</v>
      </c>
      <c r="G35" s="30">
        <f t="shared" si="3"/>
        <v>131.12486201737161</v>
      </c>
      <c r="H35" s="11">
        <v>8.8052209963020207</v>
      </c>
      <c r="I35" s="11">
        <v>14891.717320035565</v>
      </c>
      <c r="J35" s="11">
        <v>0.82820933974210409</v>
      </c>
      <c r="K35" s="32">
        <v>0.82820933974210409</v>
      </c>
      <c r="L35" s="33">
        <v>17980.619881288338</v>
      </c>
      <c r="N35" s="17"/>
    </row>
    <row r="36" spans="1:14" ht="17" x14ac:dyDescent="0.2">
      <c r="A36" s="29" t="s">
        <v>161</v>
      </c>
      <c r="B36" s="30" t="s">
        <v>63</v>
      </c>
      <c r="C36" s="30">
        <v>1</v>
      </c>
      <c r="D36" s="30">
        <v>1.1337868480725624E-3</v>
      </c>
      <c r="E36" s="30">
        <v>0.70718140672264884</v>
      </c>
      <c r="F36" s="30">
        <v>0.41159055256974758</v>
      </c>
      <c r="G36" s="30">
        <f t="shared" si="3"/>
        <v>1.1187719592923964</v>
      </c>
      <c r="H36" s="11">
        <v>4.0086000000000004</v>
      </c>
      <c r="I36" s="11">
        <v>279.09294000209456</v>
      </c>
      <c r="J36" s="11">
        <v>0.82820933974210409</v>
      </c>
      <c r="K36" s="32">
        <v>0.82820933974210409</v>
      </c>
      <c r="L36" s="33">
        <v>336.98356998606323</v>
      </c>
      <c r="N36" s="17"/>
    </row>
    <row r="37" spans="1:14" ht="17" x14ac:dyDescent="0.2">
      <c r="A37" s="29" t="s">
        <v>156</v>
      </c>
      <c r="B37" s="30" t="s">
        <v>49</v>
      </c>
      <c r="C37" s="31"/>
      <c r="D37" s="31"/>
      <c r="E37" s="30">
        <v>18.353999900229873</v>
      </c>
      <c r="F37" s="30">
        <v>0</v>
      </c>
      <c r="G37" s="30">
        <f t="shared" si="3"/>
        <v>18.353999900229873</v>
      </c>
      <c r="H37" s="11">
        <v>1.1533468677494199</v>
      </c>
      <c r="I37" s="11">
        <v>15913.685998076968</v>
      </c>
      <c r="J37" s="11">
        <v>0.82820933974210409</v>
      </c>
      <c r="K37" s="32">
        <v>0.82820933974210409</v>
      </c>
      <c r="L37" s="33">
        <v>19214.569595450743</v>
      </c>
      <c r="N37" s="17"/>
    </row>
    <row r="38" spans="1:14" ht="17" x14ac:dyDescent="0.2">
      <c r="A38" s="29" t="s">
        <v>161</v>
      </c>
      <c r="B38" s="30" t="s">
        <v>64</v>
      </c>
      <c r="C38" s="30">
        <v>8</v>
      </c>
      <c r="D38" s="30">
        <v>9.0702947845804991E-3</v>
      </c>
      <c r="E38" s="30">
        <v>5.6574512537811907</v>
      </c>
      <c r="F38" s="30">
        <v>6.6287665716381756</v>
      </c>
      <c r="G38" s="30">
        <f t="shared" si="3"/>
        <v>12.286217825419367</v>
      </c>
      <c r="H38" s="11">
        <v>4.4812690484933064</v>
      </c>
      <c r="I38" s="11">
        <v>2741.6827002498862</v>
      </c>
      <c r="J38" s="11">
        <v>0.82820933974210409</v>
      </c>
      <c r="K38" s="32">
        <v>0.82820933974210409</v>
      </c>
      <c r="L38" s="33">
        <v>3310.374042755444</v>
      </c>
      <c r="N38" s="17"/>
    </row>
    <row r="39" spans="1:14" ht="17" x14ac:dyDescent="0.2">
      <c r="A39" s="29" t="s">
        <v>160</v>
      </c>
      <c r="B39" s="30" t="s">
        <v>57</v>
      </c>
      <c r="C39" s="30">
        <v>38</v>
      </c>
      <c r="D39" s="30">
        <v>8.9411764705882357E-2</v>
      </c>
      <c r="E39" s="30">
        <v>58.268896226503763</v>
      </c>
      <c r="F39" s="30">
        <v>0</v>
      </c>
      <c r="G39" s="30">
        <f t="shared" si="3"/>
        <v>58.268896226503763</v>
      </c>
      <c r="H39" s="11">
        <v>34.707170047541325</v>
      </c>
      <c r="I39" s="11">
        <v>1678.8720067550296</v>
      </c>
      <c r="J39" s="11">
        <v>0.82820933974210409</v>
      </c>
      <c r="K39" s="32">
        <v>0.82820933974210409</v>
      </c>
      <c r="L39" s="33">
        <v>2027.1106907316612</v>
      </c>
      <c r="N39" s="17"/>
    </row>
    <row r="40" spans="1:14" ht="17" x14ac:dyDescent="0.2">
      <c r="A40" s="29" t="s">
        <v>157</v>
      </c>
      <c r="B40" s="30" t="s">
        <v>51</v>
      </c>
      <c r="C40" s="30">
        <v>16</v>
      </c>
      <c r="D40" s="30">
        <v>0.69565217391304346</v>
      </c>
      <c r="E40" s="30">
        <v>5.7868134513461404</v>
      </c>
      <c r="F40" s="30">
        <v>2.0563997211863501</v>
      </c>
      <c r="G40" s="30">
        <f t="shared" si="3"/>
        <v>7.8432131725324901</v>
      </c>
      <c r="H40" s="11">
        <v>2.7765720626953172</v>
      </c>
      <c r="I40" s="11">
        <v>2824.7828600993716</v>
      </c>
      <c r="J40" s="11">
        <v>0.82820933974210409</v>
      </c>
      <c r="K40" s="32">
        <v>0.82820933974210409</v>
      </c>
      <c r="L40" s="33">
        <v>3410.711186834696</v>
      </c>
      <c r="N40" s="17"/>
    </row>
    <row r="41" spans="1:14" ht="17" x14ac:dyDescent="0.2">
      <c r="A41" s="29" t="s">
        <v>154</v>
      </c>
      <c r="B41" s="30" t="s">
        <v>47</v>
      </c>
      <c r="C41" s="31"/>
      <c r="D41" s="31"/>
      <c r="E41" s="30">
        <v>439.2242168901235</v>
      </c>
      <c r="F41" s="30">
        <v>10.245796583279894</v>
      </c>
      <c r="G41" s="30">
        <f t="shared" si="3"/>
        <v>449.47001347340341</v>
      </c>
      <c r="H41" s="11">
        <v>31.947455079790402</v>
      </c>
      <c r="I41" s="11">
        <v>14069.039688789891</v>
      </c>
      <c r="J41" s="11">
        <v>0.82820933974210409</v>
      </c>
      <c r="K41" s="32">
        <v>0.82820933974210409</v>
      </c>
      <c r="L41" s="33">
        <v>16987.298999997809</v>
      </c>
      <c r="N41" s="17"/>
    </row>
    <row r="42" spans="1:14" ht="17" x14ac:dyDescent="0.2">
      <c r="A42" s="29" t="s">
        <v>157</v>
      </c>
      <c r="B42" s="30" t="s">
        <v>50</v>
      </c>
      <c r="C42" s="30">
        <v>3</v>
      </c>
      <c r="D42" s="30">
        <v>0.13043478260869565</v>
      </c>
      <c r="E42" s="30">
        <v>1.0850275221274015</v>
      </c>
      <c r="F42" s="30">
        <v>0.54837325898302669</v>
      </c>
      <c r="G42" s="30">
        <f t="shared" si="3"/>
        <v>1.6334007811104283</v>
      </c>
      <c r="H42" s="11">
        <v>2.5361104569726405</v>
      </c>
      <c r="I42" s="11">
        <v>644.05742921001229</v>
      </c>
      <c r="J42" s="11">
        <v>0.82820933974210409</v>
      </c>
      <c r="K42" s="32">
        <v>0.82820933974210409</v>
      </c>
      <c r="L42" s="33">
        <v>777.65052662961421</v>
      </c>
      <c r="N42" s="17"/>
    </row>
    <row r="43" spans="1:14" ht="17" x14ac:dyDescent="0.2">
      <c r="A43" s="29" t="s">
        <v>158</v>
      </c>
      <c r="B43" s="30" t="s">
        <v>52</v>
      </c>
      <c r="C43" s="30">
        <v>87</v>
      </c>
      <c r="D43" s="30">
        <v>0.83653846153846156</v>
      </c>
      <c r="E43" s="30">
        <v>107.88638566704698</v>
      </c>
      <c r="F43" s="30">
        <v>0.41006741035702537</v>
      </c>
      <c r="G43" s="30">
        <f t="shared" si="3"/>
        <v>108.29645307740401</v>
      </c>
      <c r="H43" s="11">
        <v>2.7923753977763743</v>
      </c>
      <c r="I43" s="11">
        <v>38782.913344546258</v>
      </c>
      <c r="J43" s="11">
        <v>0.82820933974210409</v>
      </c>
      <c r="K43" s="32">
        <v>0.82820933974210409</v>
      </c>
      <c r="L43" s="33">
        <v>46827.428143496742</v>
      </c>
      <c r="N43" s="17"/>
    </row>
    <row r="44" spans="1:14" ht="17" x14ac:dyDescent="0.2">
      <c r="A44" s="29" t="s">
        <v>161</v>
      </c>
      <c r="B44" s="30" t="s">
        <v>65</v>
      </c>
      <c r="C44" s="30">
        <v>10</v>
      </c>
      <c r="D44" s="30">
        <v>1.1337868480725623E-2</v>
      </c>
      <c r="E44" s="30">
        <v>7.0718140672264882</v>
      </c>
      <c r="F44" s="30">
        <v>0.31795183834820046</v>
      </c>
      <c r="G44" s="30">
        <f t="shared" si="3"/>
        <v>7.3897659055746887</v>
      </c>
      <c r="H44" s="11">
        <v>4.372707368111679</v>
      </c>
      <c r="I44" s="11">
        <v>1689.9749476640382</v>
      </c>
      <c r="J44" s="11">
        <v>0.82820933974210409</v>
      </c>
      <c r="K44" s="32">
        <v>0.82820933974210409</v>
      </c>
      <c r="L44" s="33">
        <v>2040.5166502834647</v>
      </c>
      <c r="N44" s="17"/>
    </row>
    <row r="45" spans="1:14" ht="17" x14ac:dyDescent="0.2">
      <c r="A45" s="29" t="s">
        <v>157</v>
      </c>
      <c r="B45" s="30" t="s">
        <v>46</v>
      </c>
      <c r="C45" s="30">
        <v>4</v>
      </c>
      <c r="D45" s="30">
        <v>0.17391304347826086</v>
      </c>
      <c r="E45" s="30">
        <v>3.5420433523009414</v>
      </c>
      <c r="F45" s="30">
        <v>0</v>
      </c>
      <c r="G45" s="30">
        <f t="shared" si="3"/>
        <v>3.5420433523009414</v>
      </c>
      <c r="H45" s="11">
        <v>2.0766240977234869</v>
      </c>
      <c r="I45" s="11">
        <v>1705.6738175117637</v>
      </c>
      <c r="J45" s="11">
        <v>0.82820933974210409</v>
      </c>
      <c r="K45" s="32">
        <v>0.82820933974210409</v>
      </c>
      <c r="L45" s="33">
        <v>2059.4718456602927</v>
      </c>
      <c r="N45" s="17"/>
    </row>
    <row r="46" spans="1:14" ht="17" x14ac:dyDescent="0.2">
      <c r="A46" s="29" t="s">
        <v>155</v>
      </c>
      <c r="B46" s="30" t="s">
        <v>48</v>
      </c>
      <c r="C46" s="31"/>
      <c r="D46" s="31"/>
      <c r="E46" s="30">
        <v>2315.284736348377</v>
      </c>
      <c r="F46" s="30">
        <v>0.41159055256974758</v>
      </c>
      <c r="G46" s="30">
        <f t="shared" si="3"/>
        <v>2315.6963269009466</v>
      </c>
      <c r="H46" s="11">
        <v>71.395128111536636</v>
      </c>
      <c r="I46" s="11">
        <v>32434.934821928786</v>
      </c>
      <c r="J46" s="11">
        <v>0.82820933974210409</v>
      </c>
      <c r="K46" s="32">
        <v>0.82820933974210409</v>
      </c>
      <c r="L46" s="33">
        <v>39162.725250150754</v>
      </c>
      <c r="N46" s="17"/>
    </row>
    <row r="47" spans="1:14" ht="17" x14ac:dyDescent="0.2">
      <c r="A47" s="29" t="s">
        <v>158</v>
      </c>
      <c r="B47" s="30" t="s">
        <v>53</v>
      </c>
      <c r="C47" s="30">
        <v>17</v>
      </c>
      <c r="D47" s="30">
        <v>0.16346153846153846</v>
      </c>
      <c r="E47" s="30">
        <v>21.081247774020675</v>
      </c>
      <c r="F47" s="30">
        <v>0.41006741035702537</v>
      </c>
      <c r="G47" s="30">
        <f t="shared" si="3"/>
        <v>21.491315184377701</v>
      </c>
      <c r="H47" s="11">
        <v>2.3832408924535438</v>
      </c>
      <c r="I47" s="11">
        <v>9017.6848057740463</v>
      </c>
      <c r="J47" s="11">
        <v>0.82820933974210409</v>
      </c>
      <c r="K47" s="32">
        <v>0.82820933974210409</v>
      </c>
      <c r="L47" s="33">
        <v>10888.170868227664</v>
      </c>
      <c r="N47" s="17"/>
    </row>
    <row r="48" spans="1:14" ht="17" x14ac:dyDescent="0.2">
      <c r="A48" s="29" t="s">
        <v>160</v>
      </c>
      <c r="B48" s="30" t="s">
        <v>58</v>
      </c>
      <c r="C48" s="30">
        <v>43</v>
      </c>
      <c r="D48" s="30">
        <v>0.1011764705882353</v>
      </c>
      <c r="E48" s="30">
        <v>65.935856256306892</v>
      </c>
      <c r="F48" s="30">
        <v>0</v>
      </c>
      <c r="G48" s="30">
        <f t="shared" si="3"/>
        <v>65.935856256306892</v>
      </c>
      <c r="H48" s="11">
        <v>195.9033641100624</v>
      </c>
      <c r="I48" s="11">
        <v>336.57337410123705</v>
      </c>
      <c r="J48" s="11">
        <v>0.82820933974210409</v>
      </c>
      <c r="K48" s="32">
        <v>0.82820933974210409</v>
      </c>
      <c r="L48" s="33">
        <v>406.38683718061253</v>
      </c>
      <c r="N48" s="17"/>
    </row>
    <row r="49" spans="1:17" ht="17" x14ac:dyDescent="0.2">
      <c r="A49" s="29" t="s">
        <v>160</v>
      </c>
      <c r="B49" s="30" t="s">
        <v>59</v>
      </c>
      <c r="C49" s="30">
        <v>344</v>
      </c>
      <c r="D49" s="30">
        <v>0.80941176470588239</v>
      </c>
      <c r="E49" s="30">
        <v>527.48685005045513</v>
      </c>
      <c r="F49" s="30">
        <v>0</v>
      </c>
      <c r="G49" s="30">
        <f t="shared" si="3"/>
        <v>527.48685005045513</v>
      </c>
      <c r="H49" s="11">
        <v>23.646431753092052</v>
      </c>
      <c r="I49" s="11">
        <v>22307.24937945362</v>
      </c>
      <c r="J49" s="11">
        <v>0.82820933974210409</v>
      </c>
      <c r="K49" s="32">
        <v>0.82820933974210409</v>
      </c>
      <c r="L49" s="33">
        <v>26934.312750445279</v>
      </c>
      <c r="N49" s="17"/>
    </row>
    <row r="50" spans="1:17" ht="18" thickBot="1" x14ac:dyDescent="0.25">
      <c r="A50" s="41" t="s">
        <v>161</v>
      </c>
      <c r="B50" s="42" t="s">
        <v>66</v>
      </c>
      <c r="C50" s="42">
        <v>497</v>
      </c>
      <c r="D50" s="42">
        <v>0.56349206349206349</v>
      </c>
      <c r="E50" s="42">
        <v>351.46915914115647</v>
      </c>
      <c r="F50" s="42">
        <v>34.714849803046825</v>
      </c>
      <c r="G50" s="30">
        <f t="shared" si="3"/>
        <v>386.1840089442033</v>
      </c>
      <c r="H50" s="12">
        <v>4.6802123962685549</v>
      </c>
      <c r="I50" s="12">
        <v>82514.205819398398</v>
      </c>
      <c r="J50" s="12">
        <v>0.82820933974210409</v>
      </c>
      <c r="K50" s="43">
        <v>0.82820933974210409</v>
      </c>
      <c r="L50" s="44">
        <v>99629.649002862585</v>
      </c>
      <c r="N50" s="17"/>
    </row>
    <row r="52" spans="1:17" ht="17" thickBot="1" x14ac:dyDescent="0.25">
      <c r="A52" s="53" t="s">
        <v>121</v>
      </c>
    </row>
    <row r="53" spans="1:17" ht="153" x14ac:dyDescent="0.2">
      <c r="A53" s="27" t="s">
        <v>138</v>
      </c>
      <c r="B53" s="10" t="s">
        <v>45</v>
      </c>
      <c r="C53" s="10" t="s">
        <v>139</v>
      </c>
      <c r="D53" s="10" t="s">
        <v>140</v>
      </c>
      <c r="E53" s="10" t="s">
        <v>141</v>
      </c>
      <c r="F53" s="10" t="s">
        <v>142</v>
      </c>
      <c r="G53" s="10" t="s">
        <v>143</v>
      </c>
      <c r="H53" s="10" t="s">
        <v>144</v>
      </c>
      <c r="I53" s="10" t="s">
        <v>145</v>
      </c>
      <c r="J53" s="10" t="s">
        <v>146</v>
      </c>
      <c r="K53" s="10" t="s">
        <v>147</v>
      </c>
      <c r="L53" s="10" t="s">
        <v>148</v>
      </c>
      <c r="M53" s="10" t="s">
        <v>149</v>
      </c>
      <c r="N53" s="10" t="s">
        <v>150</v>
      </c>
      <c r="O53" s="10" t="s">
        <v>151</v>
      </c>
      <c r="P53" s="10" t="s">
        <v>152</v>
      </c>
      <c r="Q53" s="28" t="s">
        <v>153</v>
      </c>
    </row>
    <row r="54" spans="1:17" ht="17" x14ac:dyDescent="0.2">
      <c r="A54" s="29" t="s">
        <v>159</v>
      </c>
      <c r="B54" s="30" t="s">
        <v>54</v>
      </c>
      <c r="C54" s="30">
        <v>222</v>
      </c>
      <c r="D54" s="30">
        <v>0.74496644295302017</v>
      </c>
      <c r="E54" s="30">
        <v>269.21245844689054</v>
      </c>
      <c r="F54" s="30">
        <v>0</v>
      </c>
      <c r="G54" s="30">
        <v>269.21245844689054</v>
      </c>
      <c r="H54" s="11">
        <v>448.52</v>
      </c>
      <c r="I54" s="30">
        <v>859.34309210358697</v>
      </c>
      <c r="J54" s="30">
        <v>64.023878557564615</v>
      </c>
      <c r="K54" s="11">
        <v>48.261034456622944</v>
      </c>
      <c r="L54" s="11">
        <v>41.472786578072117</v>
      </c>
      <c r="M54" s="11">
        <v>227.73967186881842</v>
      </c>
      <c r="N54" s="11">
        <v>4416.4483003432761</v>
      </c>
      <c r="O54" s="11">
        <v>0.82820933974210409</v>
      </c>
      <c r="P54" s="32">
        <v>0.82820933974210409</v>
      </c>
      <c r="Q54" s="33">
        <v>5332.5265587061758</v>
      </c>
    </row>
    <row r="55" spans="1:17" ht="17" x14ac:dyDescent="0.2">
      <c r="A55" s="29" t="s">
        <v>161</v>
      </c>
      <c r="B55" s="30" t="s">
        <v>60</v>
      </c>
      <c r="C55" s="30">
        <v>182</v>
      </c>
      <c r="D55" s="30">
        <v>0.20634920634920634</v>
      </c>
      <c r="E55" s="30">
        <v>104.03055782789842</v>
      </c>
      <c r="F55" s="30">
        <v>7.5376142365695493</v>
      </c>
      <c r="G55" s="30">
        <v>111.56817206446797</v>
      </c>
      <c r="H55" s="30">
        <v>1109.3800000000001</v>
      </c>
      <c r="I55" s="30">
        <v>2125.5195744178131</v>
      </c>
      <c r="J55" s="30">
        <v>7.3357870741482953</v>
      </c>
      <c r="K55" s="11">
        <v>4.5314004061827786</v>
      </c>
      <c r="L55" s="11">
        <v>9.6315802628663256</v>
      </c>
      <c r="M55" s="11">
        <v>101.93659180160165</v>
      </c>
      <c r="N55" s="11">
        <v>16021.314363886502</v>
      </c>
      <c r="O55" s="11">
        <v>0.82820933974210409</v>
      </c>
      <c r="P55" s="32">
        <v>0.82820933974210409</v>
      </c>
      <c r="Q55" s="33">
        <v>19344.522689004418</v>
      </c>
    </row>
    <row r="56" spans="1:17" ht="17" x14ac:dyDescent="0.2">
      <c r="A56" s="29" t="s">
        <v>161</v>
      </c>
      <c r="B56" s="30" t="s">
        <v>61</v>
      </c>
      <c r="C56" s="30">
        <v>49</v>
      </c>
      <c r="D56" s="30">
        <v>5.5555555555555552E-2</v>
      </c>
      <c r="E56" s="30">
        <v>28.008227107511114</v>
      </c>
      <c r="F56" s="30">
        <v>1.9595343060839148</v>
      </c>
      <c r="G56" s="30">
        <v>29.967761413595028</v>
      </c>
      <c r="H56" s="31">
        <v>0</v>
      </c>
      <c r="I56" s="31">
        <v>0</v>
      </c>
      <c r="J56" s="30">
        <v>6.4709383908045979</v>
      </c>
      <c r="K56" s="11">
        <v>3.4797096755291883</v>
      </c>
      <c r="L56" s="11">
        <v>0</v>
      </c>
      <c r="M56" s="11">
        <v>29.967761413595028</v>
      </c>
      <c r="N56" s="11">
        <v>4631.1306960023194</v>
      </c>
      <c r="O56" s="11">
        <v>0.82820933974210409</v>
      </c>
      <c r="P56" s="32">
        <v>0.82820933974210409</v>
      </c>
      <c r="Q56" s="33">
        <v>5591.7392786760965</v>
      </c>
    </row>
    <row r="57" spans="1:17" ht="17" x14ac:dyDescent="0.2">
      <c r="A57" s="35" t="s">
        <v>159</v>
      </c>
      <c r="B57" s="36" t="s">
        <v>55</v>
      </c>
      <c r="C57" s="36">
        <v>0</v>
      </c>
      <c r="D57" s="36">
        <v>0</v>
      </c>
      <c r="E57" s="36">
        <v>0</v>
      </c>
      <c r="F57" s="36">
        <v>0</v>
      </c>
      <c r="G57" s="30">
        <v>0</v>
      </c>
      <c r="H57" s="37">
        <v>0</v>
      </c>
      <c r="I57" s="37">
        <v>0</v>
      </c>
      <c r="J57" s="36">
        <v>32.088052916070147</v>
      </c>
      <c r="K57" s="38">
        <v>17.038720143296331</v>
      </c>
      <c r="L57" s="38">
        <v>0</v>
      </c>
      <c r="M57" s="38">
        <v>0</v>
      </c>
      <c r="N57" s="38">
        <v>0</v>
      </c>
      <c r="O57" s="38">
        <v>0.82820933974210409</v>
      </c>
      <c r="P57" s="39">
        <v>0.82820933974210409</v>
      </c>
      <c r="Q57" s="40">
        <v>0</v>
      </c>
    </row>
    <row r="58" spans="1:17" ht="17" x14ac:dyDescent="0.2">
      <c r="A58" s="29" t="s">
        <v>159</v>
      </c>
      <c r="B58" s="30" t="s">
        <v>137</v>
      </c>
      <c r="C58" s="30">
        <v>76</v>
      </c>
      <c r="D58" s="30">
        <v>0.25503355704697989</v>
      </c>
      <c r="E58" s="30">
        <v>92.162823612449017</v>
      </c>
      <c r="F58" s="30">
        <v>0</v>
      </c>
      <c r="G58" s="30">
        <v>92.162823612449017</v>
      </c>
      <c r="H58" s="31">
        <v>0</v>
      </c>
      <c r="I58" s="31">
        <v>0</v>
      </c>
      <c r="J58" s="30">
        <v>27.040952949909762</v>
      </c>
      <c r="K58" s="11">
        <v>17.038720143296331</v>
      </c>
      <c r="L58" s="11">
        <v>0</v>
      </c>
      <c r="M58" s="11">
        <v>92.162823612449017</v>
      </c>
      <c r="N58" s="11">
        <v>3408.2683322281573</v>
      </c>
      <c r="O58" s="11">
        <v>0.82820933974210409</v>
      </c>
      <c r="P58" s="32">
        <v>0.82820933974210409</v>
      </c>
      <c r="Q58" s="33">
        <v>4115.2256666043604</v>
      </c>
    </row>
    <row r="59" spans="1:17" ht="17" x14ac:dyDescent="0.2">
      <c r="A59" s="29" t="s">
        <v>162</v>
      </c>
      <c r="B59" s="30" t="s">
        <v>67</v>
      </c>
      <c r="C59" s="30">
        <v>141</v>
      </c>
      <c r="D59" s="31"/>
      <c r="E59" s="30">
        <v>0</v>
      </c>
      <c r="F59" s="30">
        <v>0</v>
      </c>
      <c r="G59" s="30">
        <v>0</v>
      </c>
      <c r="H59" s="11">
        <v>1062.97</v>
      </c>
      <c r="I59" s="30">
        <v>0</v>
      </c>
      <c r="J59" s="30">
        <v>9.6671385432628441</v>
      </c>
      <c r="K59" s="11">
        <v>7.5937637778736544</v>
      </c>
      <c r="L59" s="11">
        <v>0</v>
      </c>
      <c r="M59" s="11">
        <v>0</v>
      </c>
      <c r="N59" s="11">
        <v>0</v>
      </c>
      <c r="O59" s="11">
        <v>0.82820933974210409</v>
      </c>
      <c r="P59" s="32">
        <v>0.82820933974210409</v>
      </c>
      <c r="Q59" s="33">
        <v>0</v>
      </c>
    </row>
    <row r="60" spans="1:17" ht="17" x14ac:dyDescent="0.2">
      <c r="A60" s="29" t="s">
        <v>161</v>
      </c>
      <c r="B60" s="30" t="s">
        <v>62</v>
      </c>
      <c r="C60" s="30">
        <v>135</v>
      </c>
      <c r="D60" s="30">
        <v>0.15306122448979592</v>
      </c>
      <c r="E60" s="30">
        <v>77.165523663551028</v>
      </c>
      <c r="F60" s="30">
        <v>10.617452574629581</v>
      </c>
      <c r="G60" s="30">
        <v>87.782976238180609</v>
      </c>
      <c r="H60" s="11">
        <v>1692.23</v>
      </c>
      <c r="I60" s="30">
        <v>3242.2325888487762</v>
      </c>
      <c r="J60" s="30">
        <v>14.176879509964628</v>
      </c>
      <c r="K60" s="11">
        <v>8.8052209963020207</v>
      </c>
      <c r="L60" s="11">
        <v>28.548574466225901</v>
      </c>
      <c r="M60" s="11">
        <v>59.234401771954708</v>
      </c>
      <c r="N60" s="11">
        <v>7420.4723580673908</v>
      </c>
      <c r="O60" s="11">
        <v>0.82820933974210409</v>
      </c>
      <c r="P60" s="32">
        <v>0.82820933974210409</v>
      </c>
      <c r="Q60" s="33">
        <v>8959.6579053045334</v>
      </c>
    </row>
    <row r="61" spans="1:17" ht="17" x14ac:dyDescent="0.2">
      <c r="A61" s="29" t="s">
        <v>161</v>
      </c>
      <c r="B61" s="30" t="s">
        <v>63</v>
      </c>
      <c r="C61" s="30">
        <v>1</v>
      </c>
      <c r="D61" s="30">
        <v>1.1337868480725624E-3</v>
      </c>
      <c r="E61" s="30">
        <v>0.57159647158185956</v>
      </c>
      <c r="F61" s="30">
        <v>0.12256338704349233</v>
      </c>
      <c r="G61" s="30">
        <v>0.6941598586253519</v>
      </c>
      <c r="H61" s="31">
        <v>0</v>
      </c>
      <c r="I61" s="31">
        <v>0</v>
      </c>
      <c r="J61" s="30">
        <v>3.1929495992544266</v>
      </c>
      <c r="K61" s="11">
        <v>4.0086000000000004</v>
      </c>
      <c r="L61" s="11">
        <v>0</v>
      </c>
      <c r="M61" s="11">
        <v>0.6941598586253519</v>
      </c>
      <c r="N61" s="11">
        <v>217.40395112639501</v>
      </c>
      <c r="O61" s="11">
        <v>0.82820933974210409</v>
      </c>
      <c r="P61" s="32">
        <v>0.82820933974210409</v>
      </c>
      <c r="Q61" s="33">
        <v>262.49879190458341</v>
      </c>
    </row>
    <row r="62" spans="1:17" ht="17" x14ac:dyDescent="0.2">
      <c r="A62" s="29" t="s">
        <v>156</v>
      </c>
      <c r="B62" s="30" t="s">
        <v>49</v>
      </c>
      <c r="C62" s="31"/>
      <c r="D62" s="31"/>
      <c r="E62" s="30">
        <v>14.915266193232954</v>
      </c>
      <c r="F62" s="30">
        <v>0</v>
      </c>
      <c r="G62" s="30">
        <v>14.915266193232954</v>
      </c>
      <c r="H62" s="31">
        <v>0</v>
      </c>
      <c r="I62" s="31">
        <v>0</v>
      </c>
      <c r="J62" s="30">
        <v>1.4705299881235157</v>
      </c>
      <c r="K62" s="11">
        <v>1.1533468677494199</v>
      </c>
      <c r="L62" s="11">
        <v>0</v>
      </c>
      <c r="M62" s="11">
        <v>14.915266193232954</v>
      </c>
      <c r="N62" s="11">
        <v>10142.782747508418</v>
      </c>
      <c r="O62" s="11">
        <v>0.82820933974210409</v>
      </c>
      <c r="P62" s="32">
        <v>0.82820933974210409</v>
      </c>
      <c r="Q62" s="33">
        <v>12246.641351167056</v>
      </c>
    </row>
    <row r="63" spans="1:17" ht="17" x14ac:dyDescent="0.2">
      <c r="A63" s="29" t="s">
        <v>161</v>
      </c>
      <c r="B63" s="30" t="s">
        <v>64</v>
      </c>
      <c r="C63" s="30">
        <v>8</v>
      </c>
      <c r="D63" s="30">
        <v>9.0702947845804991E-3</v>
      </c>
      <c r="E63" s="30">
        <v>4.5727717726548764</v>
      </c>
      <c r="F63" s="30">
        <v>1.9739133414705325</v>
      </c>
      <c r="G63" s="30">
        <v>6.5466851141254088</v>
      </c>
      <c r="H63" s="11">
        <v>413.53</v>
      </c>
      <c r="I63" s="30">
        <v>792.30390813697568</v>
      </c>
      <c r="J63" s="30">
        <v>7.2015739049394218</v>
      </c>
      <c r="K63" s="11">
        <v>4.4812690484933064</v>
      </c>
      <c r="L63" s="11">
        <v>3.5505269805345128</v>
      </c>
      <c r="M63" s="11">
        <v>2.996158133590896</v>
      </c>
      <c r="N63" s="11">
        <v>1208.3460363078591</v>
      </c>
      <c r="O63" s="11">
        <v>0.82820933974210409</v>
      </c>
      <c r="P63" s="32">
        <v>0.82820933974210409</v>
      </c>
      <c r="Q63" s="33">
        <v>1458.9862469845193</v>
      </c>
    </row>
    <row r="64" spans="1:17" ht="17" x14ac:dyDescent="0.2">
      <c r="A64" s="29" t="s">
        <v>160</v>
      </c>
      <c r="B64" s="30" t="s">
        <v>57</v>
      </c>
      <c r="C64" s="30">
        <v>38</v>
      </c>
      <c r="D64" s="30">
        <v>8.9411764705882357E-2</v>
      </c>
      <c r="E64" s="30">
        <v>56.998119440466809</v>
      </c>
      <c r="F64" s="30">
        <v>0</v>
      </c>
      <c r="G64" s="30">
        <v>56.998119440466809</v>
      </c>
      <c r="H64" s="11">
        <v>32.053194833600003</v>
      </c>
      <c r="I64" s="30">
        <v>61.412404263142214</v>
      </c>
      <c r="J64" s="30">
        <v>15.124932034227369</v>
      </c>
      <c r="K64" s="11">
        <v>34.707170047541325</v>
      </c>
      <c r="L64" s="11">
        <v>2.1314507577892288</v>
      </c>
      <c r="M64" s="11">
        <v>54.866668682677577</v>
      </c>
      <c r="N64" s="11">
        <v>3688.9770477614129</v>
      </c>
      <c r="O64" s="11">
        <v>0.82820933974210409</v>
      </c>
      <c r="P64" s="32">
        <v>0.82820933974210409</v>
      </c>
      <c r="Q64" s="33">
        <v>4454.1601630695477</v>
      </c>
    </row>
    <row r="65" spans="1:17" ht="17" x14ac:dyDescent="0.2">
      <c r="A65" s="29" t="s">
        <v>157</v>
      </c>
      <c r="B65" s="30" t="s">
        <v>51</v>
      </c>
      <c r="C65" s="30">
        <v>16</v>
      </c>
      <c r="D65" s="30">
        <v>0.69565217391304346</v>
      </c>
      <c r="E65" s="30">
        <v>104.65605135195969</v>
      </c>
      <c r="F65" s="30">
        <v>0.6123544706512235</v>
      </c>
      <c r="G65" s="30">
        <v>105.26840582261092</v>
      </c>
      <c r="H65" s="11">
        <v>534.91</v>
      </c>
      <c r="I65" s="30">
        <v>1024.8622433718222</v>
      </c>
      <c r="J65" s="30">
        <v>4.8133749999999997</v>
      </c>
      <c r="K65" s="11">
        <v>2.7765720626953172</v>
      </c>
      <c r="L65" s="11">
        <v>2.8456038730574504</v>
      </c>
      <c r="M65" s="11">
        <v>102.42280194955346</v>
      </c>
      <c r="N65" s="11">
        <v>22303.653517592815</v>
      </c>
      <c r="O65" s="11">
        <v>0.82820933974210409</v>
      </c>
      <c r="P65" s="32">
        <v>0.82820933974210409</v>
      </c>
      <c r="Q65" s="33">
        <v>26929.971019812387</v>
      </c>
    </row>
    <row r="66" spans="1:17" ht="17" x14ac:dyDescent="0.2">
      <c r="A66" s="29" t="s">
        <v>154</v>
      </c>
      <c r="B66" s="30" t="s">
        <v>47</v>
      </c>
      <c r="C66" s="31"/>
      <c r="D66" s="31"/>
      <c r="E66" s="30">
        <v>227.6879954456825</v>
      </c>
      <c r="F66" s="30">
        <v>3.0509921191464313</v>
      </c>
      <c r="G66" s="30">
        <v>230.73898756482893</v>
      </c>
      <c r="H66" s="11">
        <v>812.73</v>
      </c>
      <c r="I66" s="30">
        <v>1557.1522144951134</v>
      </c>
      <c r="J66" s="30">
        <v>56.428857230096511</v>
      </c>
      <c r="K66" s="11">
        <v>31.947455079790402</v>
      </c>
      <c r="L66" s="11">
        <v>49.747050424978788</v>
      </c>
      <c r="M66" s="11">
        <v>180.99193713985014</v>
      </c>
      <c r="N66" s="11">
        <v>4764.5880199347021</v>
      </c>
      <c r="O66" s="11">
        <v>0.82820933974210409</v>
      </c>
      <c r="P66" s="32">
        <v>0.82820933974210409</v>
      </c>
      <c r="Q66" s="33">
        <v>5752.8788813445954</v>
      </c>
    </row>
    <row r="67" spans="1:17" ht="17" x14ac:dyDescent="0.2">
      <c r="A67" s="29" t="s">
        <v>157</v>
      </c>
      <c r="B67" s="30" t="s">
        <v>50</v>
      </c>
      <c r="C67" s="30">
        <v>3</v>
      </c>
      <c r="D67" s="30">
        <v>0.13043478260869565</v>
      </c>
      <c r="E67" s="30">
        <v>19.623009628492444</v>
      </c>
      <c r="F67" s="30">
        <v>0.16329452550699292</v>
      </c>
      <c r="G67" s="30">
        <v>19.786304153999435</v>
      </c>
      <c r="H67" s="31">
        <v>0</v>
      </c>
      <c r="I67" s="31">
        <v>0</v>
      </c>
      <c r="J67" s="30">
        <v>3.9461151248843662</v>
      </c>
      <c r="K67" s="11">
        <v>2.5361104569726405</v>
      </c>
      <c r="L67" s="11">
        <v>0</v>
      </c>
      <c r="M67" s="11">
        <v>19.786304153999435</v>
      </c>
      <c r="N67" s="11">
        <v>5014.1223780386372</v>
      </c>
      <c r="O67" s="11">
        <v>0.82820933974210409</v>
      </c>
      <c r="P67" s="32">
        <v>0.82820933974210409</v>
      </c>
      <c r="Q67" s="33">
        <v>6054.1727042102466</v>
      </c>
    </row>
    <row r="68" spans="1:17" ht="17" x14ac:dyDescent="0.2">
      <c r="A68" s="29" t="s">
        <v>158</v>
      </c>
      <c r="B68" s="30" t="s">
        <v>52</v>
      </c>
      <c r="C68" s="30">
        <v>87</v>
      </c>
      <c r="D68" s="30">
        <v>0.83653846153846156</v>
      </c>
      <c r="E68" s="30">
        <v>88.116635936778465</v>
      </c>
      <c r="F68" s="30">
        <v>0.12210982593191039</v>
      </c>
      <c r="G68" s="30">
        <v>88.23874576271038</v>
      </c>
      <c r="H68" s="34">
        <v>325.42</v>
      </c>
      <c r="I68" s="30">
        <v>623.48931827421143</v>
      </c>
      <c r="J68" s="30">
        <v>3.4155892366831409</v>
      </c>
      <c r="K68" s="11">
        <v>2.7923753977763743</v>
      </c>
      <c r="L68" s="11">
        <v>1.7410162331252717</v>
      </c>
      <c r="M68" s="11">
        <v>86.497729529585115</v>
      </c>
      <c r="N68" s="11">
        <v>25947.883891429203</v>
      </c>
      <c r="O68" s="11">
        <v>0.82820933974210409</v>
      </c>
      <c r="P68" s="32">
        <v>0.82820933974210409</v>
      </c>
      <c r="Q68" s="33">
        <v>31330.102965886752</v>
      </c>
    </row>
    <row r="69" spans="1:17" ht="17" x14ac:dyDescent="0.2">
      <c r="A69" s="29" t="s">
        <v>161</v>
      </c>
      <c r="B69" s="30" t="s">
        <v>65</v>
      </c>
      <c r="C69" s="30">
        <v>10</v>
      </c>
      <c r="D69" s="30">
        <v>1.1337868480725623E-2</v>
      </c>
      <c r="E69" s="30">
        <v>5.7159647158185951</v>
      </c>
      <c r="F69" s="30">
        <v>9.46796615747314E-2</v>
      </c>
      <c r="G69" s="30">
        <v>5.8106443773933263</v>
      </c>
      <c r="H69" s="11">
        <v>406.06</v>
      </c>
      <c r="I69" s="30">
        <v>777.99174168282923</v>
      </c>
      <c r="J69" s="30">
        <v>7.988782292637465</v>
      </c>
      <c r="K69" s="11">
        <v>4.372707368111679</v>
      </c>
      <c r="L69" s="11">
        <v>3.4019302211865456</v>
      </c>
      <c r="M69" s="11">
        <v>2.4087141562067806</v>
      </c>
      <c r="N69" s="11">
        <v>1079.5037954568661</v>
      </c>
      <c r="O69" s="11">
        <v>0.82820933974210409</v>
      </c>
      <c r="P69" s="32">
        <v>0.82820933974210409</v>
      </c>
      <c r="Q69" s="33">
        <v>1303.4190073164505</v>
      </c>
    </row>
    <row r="70" spans="1:17" ht="17" x14ac:dyDescent="0.2">
      <c r="A70" s="29" t="s">
        <v>157</v>
      </c>
      <c r="B70" s="30" t="s">
        <v>46</v>
      </c>
      <c r="C70" s="30">
        <v>4</v>
      </c>
      <c r="D70" s="30">
        <v>0.17391304347826086</v>
      </c>
      <c r="E70" s="30">
        <v>2.6588333527092769</v>
      </c>
      <c r="F70" s="30">
        <v>0</v>
      </c>
      <c r="G70" s="30">
        <v>2.6588333527092769</v>
      </c>
      <c r="H70" s="11">
        <v>306.55</v>
      </c>
      <c r="I70" s="30">
        <v>587.33529136795369</v>
      </c>
      <c r="J70" s="30">
        <v>3.5762861008325628</v>
      </c>
      <c r="K70" s="11">
        <v>2.0766240977234869</v>
      </c>
      <c r="L70" s="11">
        <v>1.219674619498138</v>
      </c>
      <c r="M70" s="11">
        <v>1.4391587332111389</v>
      </c>
      <c r="N70" s="11">
        <v>989.75240583653647</v>
      </c>
      <c r="O70" s="11">
        <v>0.82820933974210409</v>
      </c>
      <c r="P70" s="32">
        <v>0.82820933974210409</v>
      </c>
      <c r="Q70" s="33">
        <v>1195.0510074478698</v>
      </c>
    </row>
    <row r="71" spans="1:17" ht="17" x14ac:dyDescent="0.2">
      <c r="A71" s="29" t="s">
        <v>155</v>
      </c>
      <c r="B71" s="30" t="s">
        <v>48</v>
      </c>
      <c r="C71" s="31"/>
      <c r="D71" s="31"/>
      <c r="E71" s="30">
        <v>1343.4605686947477</v>
      </c>
      <c r="F71" s="30">
        <v>0.12256338704349233</v>
      </c>
      <c r="G71" s="30">
        <v>1343.5831320817913</v>
      </c>
      <c r="H71" s="11">
        <v>71.83</v>
      </c>
      <c r="I71" s="30">
        <v>137.62288037501261</v>
      </c>
      <c r="J71" s="30">
        <v>107.2018986080349</v>
      </c>
      <c r="K71" s="11">
        <v>71.395128111536636</v>
      </c>
      <c r="L71" s="11">
        <v>9.8256031754527058</v>
      </c>
      <c r="M71" s="11">
        <v>1333.7575289063386</v>
      </c>
      <c r="N71" s="11">
        <v>12579.170522949806</v>
      </c>
      <c r="O71" s="11">
        <v>0.82820933974210409</v>
      </c>
      <c r="P71" s="32">
        <v>0.82820933974210409</v>
      </c>
      <c r="Q71" s="33">
        <v>15188.394913376405</v>
      </c>
    </row>
    <row r="72" spans="1:17" ht="17" x14ac:dyDescent="0.2">
      <c r="A72" s="29" t="s">
        <v>158</v>
      </c>
      <c r="B72" s="30" t="s">
        <v>53</v>
      </c>
      <c r="C72" s="30">
        <v>17</v>
      </c>
      <c r="D72" s="30">
        <v>0.16346153846153846</v>
      </c>
      <c r="E72" s="30">
        <v>17.218193229025676</v>
      </c>
      <c r="F72" s="30">
        <v>0.12210982593191039</v>
      </c>
      <c r="G72" s="30">
        <v>17.340303054957587</v>
      </c>
      <c r="H72" s="11">
        <v>219.12</v>
      </c>
      <c r="I72" s="30">
        <v>419.82354932163111</v>
      </c>
      <c r="J72" s="30">
        <v>3.3292093953185953</v>
      </c>
      <c r="K72" s="11">
        <v>2.3832408924535438</v>
      </c>
      <c r="L72" s="11">
        <v>1.0005406503582983</v>
      </c>
      <c r="M72" s="11">
        <v>16.339762404599288</v>
      </c>
      <c r="N72" s="11">
        <v>5327.8243580348417</v>
      </c>
      <c r="O72" s="11">
        <v>0.82820933974210409</v>
      </c>
      <c r="P72" s="32">
        <v>0.82820933974210409</v>
      </c>
      <c r="Q72" s="33">
        <v>6432.9440666460869</v>
      </c>
    </row>
    <row r="73" spans="1:17" ht="17" x14ac:dyDescent="0.2">
      <c r="A73" s="29" t="s">
        <v>160</v>
      </c>
      <c r="B73" s="30" t="s">
        <v>58</v>
      </c>
      <c r="C73" s="30">
        <v>43</v>
      </c>
      <c r="D73" s="30">
        <v>0.1011764705882353</v>
      </c>
      <c r="E73" s="30">
        <v>64.497871998422966</v>
      </c>
      <c r="F73" s="30">
        <v>0</v>
      </c>
      <c r="G73" s="30">
        <v>64.497871998422966</v>
      </c>
      <c r="H73" s="30">
        <v>77.16207583567882</v>
      </c>
      <c r="I73" s="30">
        <v>147.83888531562408</v>
      </c>
      <c r="J73" s="30">
        <v>237.0930986122097</v>
      </c>
      <c r="K73" s="11">
        <v>195.9033641100624</v>
      </c>
      <c r="L73" s="11">
        <v>28.962134979612465</v>
      </c>
      <c r="M73" s="11">
        <v>35.535737018810501</v>
      </c>
      <c r="N73" s="11">
        <v>297.71982755651516</v>
      </c>
      <c r="O73" s="11">
        <v>0.82820933974210409</v>
      </c>
      <c r="P73" s="32">
        <v>0.82820933974210409</v>
      </c>
      <c r="Q73" s="33">
        <v>359.47412480185511</v>
      </c>
    </row>
    <row r="74" spans="1:17" ht="17" x14ac:dyDescent="0.2">
      <c r="A74" s="29" t="s">
        <v>160</v>
      </c>
      <c r="B74" s="30" t="s">
        <v>59</v>
      </c>
      <c r="C74" s="30">
        <v>344</v>
      </c>
      <c r="D74" s="30">
        <v>0.80941176470588239</v>
      </c>
      <c r="E74" s="30">
        <v>515.98297598738372</v>
      </c>
      <c r="F74" s="30">
        <v>0</v>
      </c>
      <c r="G74" s="30">
        <v>515.98297598738372</v>
      </c>
      <c r="H74" s="31">
        <v>0</v>
      </c>
      <c r="I74" s="31">
        <v>0</v>
      </c>
      <c r="J74" s="30">
        <v>35.860177246470606</v>
      </c>
      <c r="K74" s="11">
        <v>23.646431753092052</v>
      </c>
      <c r="L74" s="11">
        <v>0</v>
      </c>
      <c r="M74" s="11">
        <v>515.98297598738372</v>
      </c>
      <c r="N74" s="11">
        <v>14388.74583471746</v>
      </c>
      <c r="O74" s="11">
        <v>0.82820933974210409</v>
      </c>
      <c r="P74" s="32">
        <v>0.82820933974210409</v>
      </c>
      <c r="Q74" s="33">
        <v>17373.319937683831</v>
      </c>
    </row>
    <row r="75" spans="1:17" ht="18" thickBot="1" x14ac:dyDescent="0.25">
      <c r="A75" s="41" t="s">
        <v>161</v>
      </c>
      <c r="B75" s="42" t="s">
        <v>66</v>
      </c>
      <c r="C75" s="42">
        <v>497</v>
      </c>
      <c r="D75" s="42">
        <v>0.56349206349206349</v>
      </c>
      <c r="E75" s="42">
        <v>284.08344637618416</v>
      </c>
      <c r="F75" s="42">
        <v>10.337383951120996</v>
      </c>
      <c r="G75" s="30">
        <v>294.42083032730517</v>
      </c>
      <c r="H75" s="12">
        <v>6234.28</v>
      </c>
      <c r="I75" s="42">
        <v>11944.585419244517</v>
      </c>
      <c r="J75" s="42">
        <v>6.503754715969988</v>
      </c>
      <c r="K75" s="12">
        <v>4.6802123962685549</v>
      </c>
      <c r="L75" s="12">
        <v>55.903196747436823</v>
      </c>
      <c r="M75" s="12">
        <v>238.51763357986835</v>
      </c>
      <c r="N75" s="11">
        <v>48618.421379599487</v>
      </c>
      <c r="O75" s="12">
        <v>0.82820933974210409</v>
      </c>
      <c r="P75" s="43">
        <v>0.82820933974210409</v>
      </c>
      <c r="Q75" s="44">
        <v>58703.058570600959</v>
      </c>
    </row>
    <row r="77" spans="1:17" ht="17" thickBot="1" x14ac:dyDescent="0.25">
      <c r="A77" s="53" t="s">
        <v>120</v>
      </c>
    </row>
    <row r="78" spans="1:17" ht="153" x14ac:dyDescent="0.2">
      <c r="A78" s="27" t="s">
        <v>138</v>
      </c>
      <c r="B78" s="10" t="s">
        <v>45</v>
      </c>
      <c r="C78" s="10" t="s">
        <v>139</v>
      </c>
      <c r="D78" s="10" t="s">
        <v>140</v>
      </c>
      <c r="E78" s="10" t="s">
        <v>141</v>
      </c>
      <c r="F78" s="10" t="s">
        <v>142</v>
      </c>
      <c r="G78" s="10" t="s">
        <v>143</v>
      </c>
      <c r="H78" s="10" t="s">
        <v>144</v>
      </c>
      <c r="I78" s="10" t="s">
        <v>145</v>
      </c>
      <c r="J78" s="10" t="s">
        <v>146</v>
      </c>
      <c r="K78" s="10" t="s">
        <v>147</v>
      </c>
      <c r="L78" s="10" t="s">
        <v>148</v>
      </c>
      <c r="M78" s="10" t="s">
        <v>149</v>
      </c>
      <c r="N78" s="10" t="s">
        <v>150</v>
      </c>
      <c r="O78" s="10" t="s">
        <v>151</v>
      </c>
      <c r="P78" s="10" t="s">
        <v>152</v>
      </c>
      <c r="Q78" s="28" t="s">
        <v>153</v>
      </c>
    </row>
    <row r="79" spans="1:17" ht="17" x14ac:dyDescent="0.2">
      <c r="A79" s="29" t="s">
        <v>159</v>
      </c>
      <c r="B79" s="30" t="s">
        <v>54</v>
      </c>
      <c r="C79" s="30">
        <v>222</v>
      </c>
      <c r="D79" s="30">
        <v>0.74496644295302017</v>
      </c>
      <c r="E79" s="30">
        <v>323.05495013626859</v>
      </c>
      <c r="F79" s="30">
        <v>0</v>
      </c>
      <c r="G79" s="30">
        <v>323.05495013626859</v>
      </c>
      <c r="H79" s="11">
        <v>448.52</v>
      </c>
      <c r="I79" s="30">
        <v>859.34309210358697</v>
      </c>
      <c r="J79" s="11">
        <v>64.023878557564615</v>
      </c>
      <c r="K79" s="11">
        <v>48.261034456622944</v>
      </c>
      <c r="L79" s="11">
        <v>41.472786578072117</v>
      </c>
      <c r="M79" s="11">
        <v>281.5821635581965</v>
      </c>
      <c r="N79" s="11">
        <v>5257.4234630861529</v>
      </c>
      <c r="O79" s="11">
        <v>0.82820933974210409</v>
      </c>
      <c r="P79" s="32">
        <v>0.82820933974210409</v>
      </c>
      <c r="Q79" s="33">
        <v>6347.9403223383842</v>
      </c>
    </row>
    <row r="80" spans="1:17" ht="17" x14ac:dyDescent="0.2">
      <c r="A80" s="29" t="s">
        <v>161</v>
      </c>
      <c r="B80" s="30" t="s">
        <v>60</v>
      </c>
      <c r="C80" s="30">
        <v>182</v>
      </c>
      <c r="D80" s="30">
        <v>0.20634920634920634</v>
      </c>
      <c r="E80" s="30">
        <v>52.862184626274207</v>
      </c>
      <c r="F80" s="30">
        <v>14.638847712913893</v>
      </c>
      <c r="G80" s="30">
        <v>67.5010323391881</v>
      </c>
      <c r="H80" s="30">
        <v>1109.3800000000001</v>
      </c>
      <c r="I80" s="30">
        <v>2125.5195744178131</v>
      </c>
      <c r="J80" s="11">
        <v>7.3357870741482953</v>
      </c>
      <c r="K80" s="11">
        <v>4.5314004061827786</v>
      </c>
      <c r="L80" s="11">
        <v>9.6315802628663256</v>
      </c>
      <c r="M80" s="11">
        <v>57.869452076321778</v>
      </c>
      <c r="N80" s="11">
        <v>10014.168943789071</v>
      </c>
      <c r="O80" s="11">
        <v>0.82820933974210409</v>
      </c>
      <c r="P80" s="32">
        <v>0.82820933974210409</v>
      </c>
      <c r="Q80" s="33">
        <v>12091.349932020063</v>
      </c>
    </row>
    <row r="81" spans="1:17" ht="17" x14ac:dyDescent="0.2">
      <c r="A81" s="29" t="s">
        <v>161</v>
      </c>
      <c r="B81" s="30" t="s">
        <v>61</v>
      </c>
      <c r="C81" s="30">
        <v>49</v>
      </c>
      <c r="D81" s="30">
        <v>5.5555555555555552E-2</v>
      </c>
      <c r="E81" s="30">
        <v>14.232126630150749</v>
      </c>
      <c r="F81" s="30">
        <v>3.8056238213708107</v>
      </c>
      <c r="G81" s="30">
        <v>18.037750451521561</v>
      </c>
      <c r="H81" s="31">
        <v>0</v>
      </c>
      <c r="I81" s="31">
        <v>0</v>
      </c>
      <c r="J81" s="11">
        <v>6.4709383908045979</v>
      </c>
      <c r="K81" s="11">
        <v>3.4797096755291883</v>
      </c>
      <c r="L81" s="11">
        <v>0</v>
      </c>
      <c r="M81" s="11">
        <v>18.037750451521561</v>
      </c>
      <c r="N81" s="11">
        <v>2787.5014970245675</v>
      </c>
      <c r="O81" s="11">
        <v>0.82820933974210409</v>
      </c>
      <c r="P81" s="32">
        <v>0.82820933974210409</v>
      </c>
      <c r="Q81" s="33">
        <v>3365.6967668253619</v>
      </c>
    </row>
    <row r="82" spans="1:17" ht="17" x14ac:dyDescent="0.2">
      <c r="A82" s="35" t="s">
        <v>159</v>
      </c>
      <c r="B82" s="36" t="s">
        <v>55</v>
      </c>
      <c r="C82" s="36">
        <v>0</v>
      </c>
      <c r="D82" s="36">
        <v>0</v>
      </c>
      <c r="E82" s="36">
        <v>0</v>
      </c>
      <c r="F82" s="36">
        <v>0</v>
      </c>
      <c r="G82" s="30">
        <v>0</v>
      </c>
      <c r="H82" s="37">
        <v>0</v>
      </c>
      <c r="I82" s="37">
        <v>0</v>
      </c>
      <c r="J82" s="38">
        <v>32.088052916070147</v>
      </c>
      <c r="K82" s="38">
        <v>17.038720143296331</v>
      </c>
      <c r="L82" s="38">
        <v>0</v>
      </c>
      <c r="M82" s="38">
        <v>0</v>
      </c>
      <c r="N82" s="38">
        <v>0</v>
      </c>
      <c r="O82" s="38">
        <v>0.82820933974210409</v>
      </c>
      <c r="P82" s="39">
        <v>0.82820933974210409</v>
      </c>
      <c r="Q82" s="40">
        <v>0</v>
      </c>
    </row>
    <row r="83" spans="1:17" ht="17" x14ac:dyDescent="0.2">
      <c r="A83" s="29" t="s">
        <v>159</v>
      </c>
      <c r="B83" s="30" t="s">
        <v>56</v>
      </c>
      <c r="C83" s="30">
        <v>76</v>
      </c>
      <c r="D83" s="30">
        <v>0.25503355704697989</v>
      </c>
      <c r="E83" s="30">
        <v>110.5953883349388</v>
      </c>
      <c r="F83" s="30">
        <v>0</v>
      </c>
      <c r="G83" s="30">
        <v>110.5953883349388</v>
      </c>
      <c r="H83" s="31">
        <v>0</v>
      </c>
      <c r="I83" s="31">
        <v>0</v>
      </c>
      <c r="J83" s="11">
        <v>27.040952949909762</v>
      </c>
      <c r="K83" s="11">
        <v>17.038720143296331</v>
      </c>
      <c r="L83" s="11">
        <v>0</v>
      </c>
      <c r="M83" s="11">
        <v>110.5953883349388</v>
      </c>
      <c r="N83" s="11">
        <v>4089.921998673788</v>
      </c>
      <c r="O83" s="11">
        <v>0.82820933974210409</v>
      </c>
      <c r="P83" s="32">
        <v>0.82820933974210409</v>
      </c>
      <c r="Q83" s="33">
        <v>4938.2707999252316</v>
      </c>
    </row>
    <row r="84" spans="1:17" ht="17" x14ac:dyDescent="0.2">
      <c r="A84" s="29" t="s">
        <v>162</v>
      </c>
      <c r="B84" s="30" t="s">
        <v>67</v>
      </c>
      <c r="C84" s="30">
        <v>141</v>
      </c>
      <c r="D84" s="31"/>
      <c r="E84" s="30">
        <v>147.36696091672127</v>
      </c>
      <c r="F84" s="30">
        <v>0</v>
      </c>
      <c r="G84" s="30">
        <v>147.36696091672127</v>
      </c>
      <c r="H84" s="11">
        <v>1062.97</v>
      </c>
      <c r="I84" s="30">
        <v>2036.6002109456656</v>
      </c>
      <c r="J84" s="11">
        <v>9.6671385432628441</v>
      </c>
      <c r="K84" s="11">
        <v>7.5937637778736544</v>
      </c>
      <c r="L84" s="11">
        <v>15.465460911889039</v>
      </c>
      <c r="M84" s="11">
        <v>131.90150000483223</v>
      </c>
      <c r="N84" s="11">
        <v>15680.916925197796</v>
      </c>
      <c r="O84" s="11">
        <v>0.82820933974210409</v>
      </c>
      <c r="P84" s="32">
        <v>0.82820933974210409</v>
      </c>
      <c r="Q84" s="33">
        <v>18933.518583696092</v>
      </c>
    </row>
    <row r="85" spans="1:17" ht="17" x14ac:dyDescent="0.2">
      <c r="A85" s="29" t="s">
        <v>161</v>
      </c>
      <c r="B85" s="30" t="s">
        <v>62</v>
      </c>
      <c r="C85" s="30">
        <v>135</v>
      </c>
      <c r="D85" s="30">
        <v>0.15306122448979592</v>
      </c>
      <c r="E85" s="30">
        <v>39.210961123884722</v>
      </c>
      <c r="F85" s="30">
        <v>20.620220995791456</v>
      </c>
      <c r="G85" s="30">
        <v>59.831182119676178</v>
      </c>
      <c r="H85" s="11">
        <v>1692.23</v>
      </c>
      <c r="I85" s="30">
        <v>3242.2325888487762</v>
      </c>
      <c r="J85" s="11">
        <v>14.176879509964628</v>
      </c>
      <c r="K85" s="11">
        <v>8.8052209963020207</v>
      </c>
      <c r="L85" s="11">
        <v>28.548574466225901</v>
      </c>
      <c r="M85" s="11">
        <v>31.282607653450277</v>
      </c>
      <c r="N85" s="11">
        <v>5448.8259108462153</v>
      </c>
      <c r="O85" s="11">
        <v>0.82820933974210409</v>
      </c>
      <c r="P85" s="32">
        <v>0.82820933974210409</v>
      </c>
      <c r="Q85" s="33">
        <v>6579.0442698254574</v>
      </c>
    </row>
    <row r="86" spans="1:17" ht="17" x14ac:dyDescent="0.2">
      <c r="A86" s="29" t="s">
        <v>161</v>
      </c>
      <c r="B86" s="30" t="s">
        <v>63</v>
      </c>
      <c r="C86" s="30">
        <v>1</v>
      </c>
      <c r="D86" s="30">
        <v>1.1337868480725624E-3</v>
      </c>
      <c r="E86" s="30">
        <v>0.29045156388062754</v>
      </c>
      <c r="F86" s="30">
        <v>0.23803111990050083</v>
      </c>
      <c r="G86" s="30">
        <v>0.52848268378112839</v>
      </c>
      <c r="H86" s="31">
        <v>0</v>
      </c>
      <c r="I86" s="31">
        <v>0</v>
      </c>
      <c r="J86" s="11">
        <v>3.1929495992544266</v>
      </c>
      <c r="K86" s="11">
        <v>4.0086000000000004</v>
      </c>
      <c r="L86" s="11">
        <v>0</v>
      </c>
      <c r="M86" s="11">
        <v>0.52848268378112839</v>
      </c>
      <c r="N86" s="11">
        <v>165.51551076926873</v>
      </c>
      <c r="O86" s="11">
        <v>0.82820933974210409</v>
      </c>
      <c r="P86" s="32">
        <v>0.82820933974210409</v>
      </c>
      <c r="Q86" s="33">
        <v>199.84743328396726</v>
      </c>
    </row>
    <row r="87" spans="1:17" ht="17" x14ac:dyDescent="0.2">
      <c r="A87" s="29" t="s">
        <v>156</v>
      </c>
      <c r="B87" s="30" t="s">
        <v>49</v>
      </c>
      <c r="C87" s="31"/>
      <c r="D87" s="31"/>
      <c r="E87" s="30">
        <v>3.7836945958082384</v>
      </c>
      <c r="F87" s="30">
        <v>0</v>
      </c>
      <c r="G87" s="30">
        <v>3.7836945958082384</v>
      </c>
      <c r="H87" s="31">
        <v>0</v>
      </c>
      <c r="I87" s="31">
        <v>0</v>
      </c>
      <c r="J87" s="11">
        <v>1.4705299881235157</v>
      </c>
      <c r="K87" s="11">
        <v>1.1533468677494199</v>
      </c>
      <c r="L87" s="11">
        <v>0</v>
      </c>
      <c r="M87" s="11">
        <v>3.7836945958082384</v>
      </c>
      <c r="N87" s="11">
        <v>2573.0142372930859</v>
      </c>
      <c r="O87" s="11">
        <v>0.82820933974210409</v>
      </c>
      <c r="P87" s="32">
        <v>0.82820933974210409</v>
      </c>
      <c r="Q87" s="33">
        <v>3106.719658696793</v>
      </c>
    </row>
    <row r="88" spans="1:17" ht="17" x14ac:dyDescent="0.2">
      <c r="A88" s="29" t="s">
        <v>161</v>
      </c>
      <c r="B88" s="30" t="s">
        <v>64</v>
      </c>
      <c r="C88" s="30">
        <v>8</v>
      </c>
      <c r="D88" s="30">
        <v>9.0702947845804991E-3</v>
      </c>
      <c r="E88" s="30">
        <v>2.3236125110450203</v>
      </c>
      <c r="F88" s="30">
        <v>3.8335494358526545</v>
      </c>
      <c r="G88" s="30">
        <v>6.1571619468976753</v>
      </c>
      <c r="H88" s="11">
        <v>413.53</v>
      </c>
      <c r="I88" s="30">
        <v>792.30390813697568</v>
      </c>
      <c r="J88" s="11">
        <v>7.2015739049394218</v>
      </c>
      <c r="K88" s="11">
        <v>4.4812690484933064</v>
      </c>
      <c r="L88" s="11">
        <v>3.5505269805345128</v>
      </c>
      <c r="M88" s="11">
        <v>2.6066349663631625</v>
      </c>
      <c r="N88" s="11">
        <v>1154.2574200734875</v>
      </c>
      <c r="O88" s="11">
        <v>0.82820933974210409</v>
      </c>
      <c r="P88" s="32">
        <v>0.82820933974210409</v>
      </c>
      <c r="Q88" s="33">
        <v>1393.6783427640546</v>
      </c>
    </row>
    <row r="89" spans="1:17" ht="17" x14ac:dyDescent="0.2">
      <c r="A89" s="29" t="s">
        <v>160</v>
      </c>
      <c r="B89" s="30" t="s">
        <v>57</v>
      </c>
      <c r="C89" s="30">
        <v>38</v>
      </c>
      <c r="D89" s="30">
        <v>8.9411764705882357E-2</v>
      </c>
      <c r="E89" s="30">
        <v>68.374374859584393</v>
      </c>
      <c r="F89" s="30">
        <v>0</v>
      </c>
      <c r="G89" s="30">
        <v>68.374374859584393</v>
      </c>
      <c r="H89" s="11">
        <v>32.053194833600003</v>
      </c>
      <c r="I89" s="30">
        <v>61.412404263142214</v>
      </c>
      <c r="J89" s="11">
        <v>15.124932034227369</v>
      </c>
      <c r="K89" s="11">
        <v>34.707170047541325</v>
      </c>
      <c r="L89" s="11">
        <v>2.1314507577892288</v>
      </c>
      <c r="M89" s="11">
        <v>66.242924101795168</v>
      </c>
      <c r="N89" s="11">
        <v>4441.1295462568369</v>
      </c>
      <c r="O89" s="11">
        <v>0.82820933974210409</v>
      </c>
      <c r="P89" s="32">
        <v>0.82820933974210409</v>
      </c>
      <c r="Q89" s="33">
        <v>5362.3272923241357</v>
      </c>
    </row>
    <row r="90" spans="1:17" ht="17" x14ac:dyDescent="0.2">
      <c r="A90" s="29" t="s">
        <v>157</v>
      </c>
      <c r="B90" s="30" t="s">
        <v>51</v>
      </c>
      <c r="C90" s="30">
        <v>16</v>
      </c>
      <c r="D90" s="30">
        <v>0.84210526315789469</v>
      </c>
      <c r="E90" s="30">
        <v>135.1348312193725</v>
      </c>
      <c r="F90" s="30">
        <v>1.1892574441783783</v>
      </c>
      <c r="G90" s="30">
        <v>136.32408866355087</v>
      </c>
      <c r="H90" s="11">
        <v>534.91</v>
      </c>
      <c r="I90" s="30">
        <v>1024.8622433718222</v>
      </c>
      <c r="J90" s="11">
        <v>4.8133749999999997</v>
      </c>
      <c r="K90" s="11">
        <v>2.7765720626953172</v>
      </c>
      <c r="L90" s="11">
        <v>2.8456038730574504</v>
      </c>
      <c r="M90" s="11">
        <v>133.47848479049341</v>
      </c>
      <c r="N90" s="11">
        <v>28755.609336730104</v>
      </c>
      <c r="O90" s="11">
        <v>0.82820933974210409</v>
      </c>
      <c r="P90" s="32">
        <v>0.82820933974210409</v>
      </c>
      <c r="Q90" s="33">
        <v>34720.218617293431</v>
      </c>
    </row>
    <row r="91" spans="1:17" ht="17" x14ac:dyDescent="0.2">
      <c r="A91" s="29" t="s">
        <v>154</v>
      </c>
      <c r="B91" s="30" t="s">
        <v>47</v>
      </c>
      <c r="C91" s="31"/>
      <c r="D91" s="31"/>
      <c r="E91" s="30">
        <v>959.84354905734278</v>
      </c>
      <c r="F91" s="30">
        <v>5.9253508608596128</v>
      </c>
      <c r="G91" s="30">
        <v>965.76889991820235</v>
      </c>
      <c r="H91" s="11">
        <v>812.73</v>
      </c>
      <c r="I91" s="30">
        <v>1557.1522144951134</v>
      </c>
      <c r="J91" s="11">
        <v>56.428857230096511</v>
      </c>
      <c r="K91" s="11">
        <v>31.947455079790402</v>
      </c>
      <c r="L91" s="11">
        <v>49.747050424978788</v>
      </c>
      <c r="M91" s="11">
        <v>916.02184949322361</v>
      </c>
      <c r="N91" s="11">
        <v>17790.368594511761</v>
      </c>
      <c r="O91" s="11">
        <v>0.82820933974210409</v>
      </c>
      <c r="P91" s="32">
        <v>0.82820933974210409</v>
      </c>
      <c r="Q91" s="33">
        <v>21480.521579304455</v>
      </c>
    </row>
    <row r="92" spans="1:17" ht="17" x14ac:dyDescent="0.2">
      <c r="A92" s="29" t="s">
        <v>157</v>
      </c>
      <c r="B92" s="30" t="s">
        <v>50</v>
      </c>
      <c r="C92" s="30">
        <v>3</v>
      </c>
      <c r="D92" s="30">
        <v>0.15789473684210525</v>
      </c>
      <c r="E92" s="30">
        <v>25.337780853632342</v>
      </c>
      <c r="F92" s="30">
        <v>0.31713531844756759</v>
      </c>
      <c r="G92" s="30">
        <v>25.654916172079911</v>
      </c>
      <c r="H92" s="31">
        <v>0</v>
      </c>
      <c r="I92" s="31">
        <v>0</v>
      </c>
      <c r="J92" s="11">
        <v>3.9461151248843662</v>
      </c>
      <c r="K92" s="11">
        <v>2.5361104569726405</v>
      </c>
      <c r="L92" s="11">
        <v>0</v>
      </c>
      <c r="M92" s="11">
        <v>25.654916172079911</v>
      </c>
      <c r="N92" s="11">
        <v>6501.3096070864594</v>
      </c>
      <c r="O92" s="11">
        <v>0.82820933974210409</v>
      </c>
      <c r="P92" s="32">
        <v>0.82820933974210409</v>
      </c>
      <c r="Q92" s="33">
        <v>7849.8385554440874</v>
      </c>
    </row>
    <row r="93" spans="1:17" ht="17" x14ac:dyDescent="0.2">
      <c r="A93" s="29" t="s">
        <v>158</v>
      </c>
      <c r="B93" s="30" t="s">
        <v>52</v>
      </c>
      <c r="C93" s="30">
        <v>87</v>
      </c>
      <c r="D93" s="30">
        <v>0.83653846153846156</v>
      </c>
      <c r="E93" s="30">
        <v>84.866649980847214</v>
      </c>
      <c r="F93" s="30">
        <v>0.23715025603130266</v>
      </c>
      <c r="G93" s="30">
        <v>85.103800236878513</v>
      </c>
      <c r="H93" s="34">
        <v>325.42</v>
      </c>
      <c r="I93" s="30">
        <v>623.48931827421143</v>
      </c>
      <c r="J93" s="11">
        <v>3.4155892366831409</v>
      </c>
      <c r="K93" s="11">
        <v>2.7923753977763743</v>
      </c>
      <c r="L93" s="11">
        <v>1.7410162331252717</v>
      </c>
      <c r="M93" s="11">
        <v>83.362784003753248</v>
      </c>
      <c r="N93" s="11">
        <v>25030.049424637109</v>
      </c>
      <c r="O93" s="11">
        <v>0.82820933974210409</v>
      </c>
      <c r="P93" s="32">
        <v>0.82820933974210409</v>
      </c>
      <c r="Q93" s="33">
        <v>30221.887418501232</v>
      </c>
    </row>
    <row r="94" spans="1:17" ht="17" x14ac:dyDescent="0.2">
      <c r="A94" s="29" t="s">
        <v>161</v>
      </c>
      <c r="B94" s="30" t="s">
        <v>65</v>
      </c>
      <c r="C94" s="30">
        <v>10</v>
      </c>
      <c r="D94" s="30">
        <v>1.1337868480725623E-2</v>
      </c>
      <c r="E94" s="30">
        <v>2.9045156388062754</v>
      </c>
      <c r="F94" s="30">
        <v>0.18387796241659385</v>
      </c>
      <c r="G94" s="30">
        <v>3.0883936012228692</v>
      </c>
      <c r="H94" s="11">
        <v>406.06</v>
      </c>
      <c r="I94" s="30">
        <v>777.99174168282923</v>
      </c>
      <c r="J94" s="11">
        <v>7.988782292637465</v>
      </c>
      <c r="K94" s="11">
        <v>4.372707368111679</v>
      </c>
      <c r="L94" s="11">
        <v>3.4019302211865456</v>
      </c>
      <c r="M94" s="11">
        <v>-0.31353661996367643</v>
      </c>
      <c r="N94" s="11">
        <v>738.74463136256998</v>
      </c>
      <c r="O94" s="11">
        <v>0.82820933974210409</v>
      </c>
      <c r="P94" s="32">
        <v>0.82820933974210409</v>
      </c>
      <c r="Q94" s="33">
        <v>891.97814599942512</v>
      </c>
    </row>
    <row r="95" spans="1:17" ht="17" x14ac:dyDescent="0.2">
      <c r="A95" s="29" t="s">
        <v>46</v>
      </c>
      <c r="B95" s="30" t="s">
        <v>46</v>
      </c>
      <c r="C95" s="31"/>
      <c r="D95" s="31"/>
      <c r="E95" s="30">
        <v>57.669844963736118</v>
      </c>
      <c r="F95" s="30">
        <v>0</v>
      </c>
      <c r="G95" s="30">
        <v>57.669844963736118</v>
      </c>
      <c r="H95" s="11">
        <v>306.55</v>
      </c>
      <c r="I95" s="30">
        <v>587.33529136795369</v>
      </c>
      <c r="J95" s="11">
        <v>3.5762861008325628</v>
      </c>
      <c r="K95" s="11">
        <v>2.0766240977234869</v>
      </c>
      <c r="L95" s="11">
        <v>1.219674619498138</v>
      </c>
      <c r="M95" s="11">
        <v>56.450170344237982</v>
      </c>
      <c r="N95" s="11">
        <v>16371.914251954</v>
      </c>
      <c r="O95" s="11">
        <v>0.82820933974210409</v>
      </c>
      <c r="P95" s="32">
        <v>0.82820933974210409</v>
      </c>
      <c r="Q95" s="33">
        <v>19767.845478598498</v>
      </c>
    </row>
    <row r="96" spans="1:17" ht="17" x14ac:dyDescent="0.2">
      <c r="A96" s="29" t="s">
        <v>155</v>
      </c>
      <c r="B96" s="30" t="s">
        <v>48</v>
      </c>
      <c r="C96" s="31"/>
      <c r="D96" s="31"/>
      <c r="E96" s="30">
        <v>1014.7736656835601</v>
      </c>
      <c r="F96" s="30">
        <v>0.23803111990050083</v>
      </c>
      <c r="G96" s="30">
        <v>1015.0116968034606</v>
      </c>
      <c r="H96" s="11">
        <v>71.83</v>
      </c>
      <c r="I96" s="30">
        <v>137.62288037501261</v>
      </c>
      <c r="J96" s="11">
        <v>107.2018986080349</v>
      </c>
      <c r="K96" s="11">
        <v>71.395128111536636</v>
      </c>
      <c r="L96" s="11">
        <v>9.8256031754527058</v>
      </c>
      <c r="M96" s="11">
        <v>1005.1860936280079</v>
      </c>
      <c r="N96" s="11">
        <v>9514.1927609449085</v>
      </c>
      <c r="O96" s="11">
        <v>0.82820933974210409</v>
      </c>
      <c r="P96" s="32">
        <v>0.82820933974210409</v>
      </c>
      <c r="Q96" s="33">
        <v>11487.66658911083</v>
      </c>
    </row>
    <row r="97" spans="1:17" ht="17" x14ac:dyDescent="0.2">
      <c r="A97" s="29" t="s">
        <v>158</v>
      </c>
      <c r="B97" s="30" t="s">
        <v>53</v>
      </c>
      <c r="C97" s="30">
        <v>17</v>
      </c>
      <c r="D97" s="30">
        <v>0.16346153846153846</v>
      </c>
      <c r="E97" s="30">
        <v>16.58313850200463</v>
      </c>
      <c r="F97" s="30">
        <v>0.23715025603130266</v>
      </c>
      <c r="G97" s="30">
        <v>16.820288758035932</v>
      </c>
      <c r="H97" s="11">
        <v>219.12</v>
      </c>
      <c r="I97" s="30">
        <v>419.82354932163111</v>
      </c>
      <c r="J97" s="11">
        <v>3.3292093953185953</v>
      </c>
      <c r="K97" s="11">
        <v>2.3832408924535438</v>
      </c>
      <c r="L97" s="11">
        <v>1.0005406503582983</v>
      </c>
      <c r="M97" s="11">
        <v>15.819748107677635</v>
      </c>
      <c r="N97" s="11">
        <v>5171.6268242741617</v>
      </c>
      <c r="O97" s="11">
        <v>0.82820933974210409</v>
      </c>
      <c r="P97" s="32">
        <v>0.82820933974210409</v>
      </c>
      <c r="Q97" s="33">
        <v>6244.3473843032889</v>
      </c>
    </row>
    <row r="98" spans="1:17" ht="17" x14ac:dyDescent="0.2">
      <c r="A98" s="29" t="s">
        <v>160</v>
      </c>
      <c r="B98" s="30" t="s">
        <v>58</v>
      </c>
      <c r="C98" s="30">
        <v>43</v>
      </c>
      <c r="D98" s="30">
        <v>0.1011764705882353</v>
      </c>
      <c r="E98" s="30">
        <v>77.371003130582338</v>
      </c>
      <c r="F98" s="30">
        <v>0</v>
      </c>
      <c r="G98" s="30">
        <v>77.371003130582338</v>
      </c>
      <c r="H98" s="30">
        <v>77.16207583567882</v>
      </c>
      <c r="I98" s="30">
        <v>147.83888531562408</v>
      </c>
      <c r="J98" s="11">
        <v>237.0930986122097</v>
      </c>
      <c r="K98" s="11">
        <v>195.9033641100624</v>
      </c>
      <c r="L98" s="11">
        <v>28.962134979612465</v>
      </c>
      <c r="M98" s="11">
        <v>48.408868150969873</v>
      </c>
      <c r="N98" s="11">
        <v>352.01550806139022</v>
      </c>
      <c r="O98" s="11">
        <v>0.82820933974210409</v>
      </c>
      <c r="P98" s="32">
        <v>0.82820933974210409</v>
      </c>
      <c r="Q98" s="33">
        <v>425.03204343361335</v>
      </c>
    </row>
    <row r="99" spans="1:17" ht="17" x14ac:dyDescent="0.2">
      <c r="A99" s="29" t="s">
        <v>160</v>
      </c>
      <c r="B99" s="30" t="s">
        <v>59</v>
      </c>
      <c r="C99" s="30">
        <v>344</v>
      </c>
      <c r="D99" s="30">
        <v>0.80941176470588239</v>
      </c>
      <c r="E99" s="30">
        <v>618.9680250446587</v>
      </c>
      <c r="F99" s="30">
        <v>0</v>
      </c>
      <c r="G99" s="30">
        <v>618.9680250446587</v>
      </c>
      <c r="H99" s="31">
        <v>0</v>
      </c>
      <c r="I99" s="31">
        <v>0</v>
      </c>
      <c r="J99" s="11">
        <v>35.860177246470606</v>
      </c>
      <c r="K99" s="11">
        <v>23.646431753092052</v>
      </c>
      <c r="L99" s="11">
        <v>0</v>
      </c>
      <c r="M99" s="11">
        <v>618.9680250446587</v>
      </c>
      <c r="N99" s="11">
        <v>17260.595807723683</v>
      </c>
      <c r="O99" s="11">
        <v>0.82820933974210409</v>
      </c>
      <c r="P99" s="32">
        <v>0.82820933974210409</v>
      </c>
      <c r="Q99" s="33">
        <v>20840.861095696477</v>
      </c>
    </row>
    <row r="100" spans="1:17" ht="18" thickBot="1" x14ac:dyDescent="0.25">
      <c r="A100" s="41" t="s">
        <v>161</v>
      </c>
      <c r="B100" s="42" t="s">
        <v>66</v>
      </c>
      <c r="C100" s="42">
        <v>497</v>
      </c>
      <c r="D100" s="42">
        <v>0.56349206349206349</v>
      </c>
      <c r="E100" s="42">
        <v>144.3544272486719</v>
      </c>
      <c r="F100" s="42">
        <v>20.076297971870094</v>
      </c>
      <c r="G100" s="30">
        <v>164.430725220542</v>
      </c>
      <c r="H100" s="12">
        <v>6234.28</v>
      </c>
      <c r="I100" s="42">
        <v>11944.585419244517</v>
      </c>
      <c r="J100" s="12">
        <v>6.503754715969988</v>
      </c>
      <c r="K100" s="12">
        <v>4.6802123962685549</v>
      </c>
      <c r="L100" s="12">
        <v>55.903196747436823</v>
      </c>
      <c r="M100" s="12">
        <v>108.52752847310518</v>
      </c>
      <c r="N100" s="12">
        <v>28631.489094534656</v>
      </c>
      <c r="O100" s="12">
        <v>0.82820933974210409</v>
      </c>
      <c r="P100" s="43">
        <v>0.82820933974210409</v>
      </c>
      <c r="Q100" s="44">
        <v>34570.352833077457</v>
      </c>
    </row>
    <row r="102" spans="1:17" ht="17" thickBot="1" x14ac:dyDescent="0.25">
      <c r="A102" s="53" t="s">
        <v>123</v>
      </c>
    </row>
    <row r="103" spans="1:17" ht="153" x14ac:dyDescent="0.2">
      <c r="A103" s="27" t="s">
        <v>138</v>
      </c>
      <c r="B103" s="10" t="s">
        <v>45</v>
      </c>
      <c r="C103" s="10" t="s">
        <v>139</v>
      </c>
      <c r="D103" s="10" t="s">
        <v>140</v>
      </c>
      <c r="E103" s="10" t="s">
        <v>141</v>
      </c>
      <c r="F103" s="10" t="s">
        <v>142</v>
      </c>
      <c r="G103" s="10" t="s">
        <v>143</v>
      </c>
      <c r="H103" s="10" t="s">
        <v>147</v>
      </c>
      <c r="I103" s="10" t="s">
        <v>150</v>
      </c>
      <c r="J103" s="10" t="s">
        <v>151</v>
      </c>
      <c r="K103" s="10" t="s">
        <v>152</v>
      </c>
      <c r="L103" s="28" t="s">
        <v>153</v>
      </c>
    </row>
    <row r="104" spans="1:17" ht="17" x14ac:dyDescent="0.2">
      <c r="A104" s="29" t="s">
        <v>159</v>
      </c>
      <c r="B104" s="30" t="s">
        <v>54</v>
      </c>
      <c r="C104" s="30">
        <v>222</v>
      </c>
      <c r="D104" s="30">
        <v>0.74496644295302017</v>
      </c>
      <c r="E104" s="30">
        <v>269.21245844689054</v>
      </c>
      <c r="F104" s="30">
        <v>0</v>
      </c>
      <c r="G104" s="30">
        <v>269.21245844689054</v>
      </c>
      <c r="H104" s="11">
        <v>48.261034456622944</v>
      </c>
      <c r="I104" s="11">
        <v>5578.2571069598371</v>
      </c>
      <c r="J104" s="11">
        <v>0.82820933974210409</v>
      </c>
      <c r="K104" s="32">
        <v>0.82820933974210409</v>
      </c>
      <c r="L104" s="33">
        <v>6735.3226283307176</v>
      </c>
    </row>
    <row r="105" spans="1:17" ht="17" x14ac:dyDescent="0.2">
      <c r="A105" s="29" t="s">
        <v>161</v>
      </c>
      <c r="B105" s="30" t="s">
        <v>60</v>
      </c>
      <c r="C105" s="30">
        <v>182</v>
      </c>
      <c r="D105" s="30">
        <v>0.20634920634920634</v>
      </c>
      <c r="E105" s="30">
        <v>104.03055782789842</v>
      </c>
      <c r="F105" s="30">
        <v>7.5376142365695493</v>
      </c>
      <c r="G105" s="30">
        <v>111.56817206446797</v>
      </c>
      <c r="H105" s="11">
        <v>4.5314004061827786</v>
      </c>
      <c r="I105" s="11">
        <v>24621.124169967636</v>
      </c>
      <c r="J105" s="11">
        <v>0.82820933974210409</v>
      </c>
      <c r="K105" s="32">
        <v>0.82820933974210409</v>
      </c>
      <c r="L105" s="33">
        <v>29728.141169760776</v>
      </c>
    </row>
    <row r="106" spans="1:17" ht="17" x14ac:dyDescent="0.2">
      <c r="A106" s="29" t="s">
        <v>161</v>
      </c>
      <c r="B106" s="30" t="s">
        <v>61</v>
      </c>
      <c r="C106" s="30">
        <v>49</v>
      </c>
      <c r="D106" s="30">
        <v>5.5555555555555552E-2</v>
      </c>
      <c r="E106" s="30">
        <v>28.008227107511114</v>
      </c>
      <c r="F106" s="30">
        <v>1.9595343060839148</v>
      </c>
      <c r="G106" s="30">
        <v>29.967761413595028</v>
      </c>
      <c r="H106" s="11">
        <v>3.4797096755291883</v>
      </c>
      <c r="I106" s="11">
        <v>8612.1441752285209</v>
      </c>
      <c r="J106" s="11">
        <v>0.82820933974210409</v>
      </c>
      <c r="K106" s="32">
        <v>0.82820933974210409</v>
      </c>
      <c r="L106" s="33">
        <v>10398.511296564531</v>
      </c>
    </row>
    <row r="107" spans="1:17" ht="17" x14ac:dyDescent="0.2">
      <c r="A107" s="35" t="s">
        <v>159</v>
      </c>
      <c r="B107" s="36" t="s">
        <v>55</v>
      </c>
      <c r="C107" s="36">
        <v>0</v>
      </c>
      <c r="D107" s="36">
        <v>0</v>
      </c>
      <c r="E107" s="36">
        <v>0</v>
      </c>
      <c r="F107" s="36">
        <v>0</v>
      </c>
      <c r="G107" s="36">
        <v>0</v>
      </c>
      <c r="H107" s="38">
        <v>17.038720143296331</v>
      </c>
      <c r="I107" s="38">
        <v>0</v>
      </c>
      <c r="J107" s="38">
        <v>0.82820933974210409</v>
      </c>
      <c r="K107" s="39">
        <v>0.82820933974210409</v>
      </c>
      <c r="L107" s="40">
        <v>0</v>
      </c>
    </row>
    <row r="108" spans="1:17" ht="17" x14ac:dyDescent="0.2">
      <c r="A108" s="29" t="s">
        <v>159</v>
      </c>
      <c r="B108" s="30" t="s">
        <v>56</v>
      </c>
      <c r="C108" s="30">
        <v>76</v>
      </c>
      <c r="D108" s="30">
        <v>0.25503355704697989</v>
      </c>
      <c r="E108" s="30">
        <v>92.162823612449017</v>
      </c>
      <c r="F108" s="30">
        <v>0</v>
      </c>
      <c r="G108" s="30">
        <v>92.162823612449017</v>
      </c>
      <c r="H108" s="11">
        <v>17.038720143296331</v>
      </c>
      <c r="I108" s="11">
        <v>5409.022675257057</v>
      </c>
      <c r="J108" s="11">
        <v>0.82820933974210409</v>
      </c>
      <c r="K108" s="32">
        <v>0.82820933974210409</v>
      </c>
      <c r="L108" s="33">
        <v>6530.9848799113652</v>
      </c>
    </row>
    <row r="109" spans="1:17" ht="17" x14ac:dyDescent="0.2">
      <c r="A109" s="29" t="s">
        <v>162</v>
      </c>
      <c r="B109" s="30" t="s">
        <v>67</v>
      </c>
      <c r="C109" s="30">
        <v>141</v>
      </c>
      <c r="D109" s="31"/>
      <c r="E109" s="30">
        <v>0</v>
      </c>
      <c r="F109" s="30">
        <v>0</v>
      </c>
      <c r="G109" s="30">
        <v>0</v>
      </c>
      <c r="H109" s="11">
        <v>7.5937637778736544</v>
      </c>
      <c r="I109" s="11">
        <v>0</v>
      </c>
      <c r="J109" s="11">
        <v>0.82820933974210409</v>
      </c>
      <c r="K109" s="32">
        <v>0.82820933974210409</v>
      </c>
      <c r="L109" s="33">
        <v>0</v>
      </c>
    </row>
    <row r="110" spans="1:17" ht="17" x14ac:dyDescent="0.2">
      <c r="A110" s="29" t="s">
        <v>161</v>
      </c>
      <c r="B110" s="30" t="s">
        <v>62</v>
      </c>
      <c r="C110" s="30">
        <v>135</v>
      </c>
      <c r="D110" s="30">
        <v>0.15306122448979592</v>
      </c>
      <c r="E110" s="30">
        <v>77.165523663551028</v>
      </c>
      <c r="F110" s="30">
        <v>10.617452574629581</v>
      </c>
      <c r="G110" s="30">
        <v>87.782976238180609</v>
      </c>
      <c r="H110" s="11">
        <v>8.8052209963020207</v>
      </c>
      <c r="I110" s="11">
        <v>9969.4233994862061</v>
      </c>
      <c r="J110" s="11">
        <v>0.82820933974210409</v>
      </c>
      <c r="K110" s="32">
        <v>0.82820933974210409</v>
      </c>
      <c r="L110" s="33">
        <v>12037.323078958012</v>
      </c>
    </row>
    <row r="111" spans="1:17" ht="17" x14ac:dyDescent="0.2">
      <c r="A111" s="29" t="s">
        <v>161</v>
      </c>
      <c r="B111" s="30" t="s">
        <v>63</v>
      </c>
      <c r="C111" s="30">
        <v>1</v>
      </c>
      <c r="D111" s="30">
        <v>1.1337868480725624E-3</v>
      </c>
      <c r="E111" s="30">
        <v>0.57159647158185956</v>
      </c>
      <c r="F111" s="30">
        <v>0.12256338704349233</v>
      </c>
      <c r="G111" s="30">
        <v>0.6941598586253519</v>
      </c>
      <c r="H111" s="11">
        <v>4.0086000000000004</v>
      </c>
      <c r="I111" s="11">
        <v>173.16765419980837</v>
      </c>
      <c r="J111" s="11">
        <v>0.82820933974210409</v>
      </c>
      <c r="K111" s="32">
        <v>0.82820933974210409</v>
      </c>
      <c r="L111" s="33">
        <v>209.08681644876282</v>
      </c>
    </row>
    <row r="112" spans="1:17" ht="17" x14ac:dyDescent="0.2">
      <c r="A112" s="29" t="s">
        <v>156</v>
      </c>
      <c r="B112" s="30" t="s">
        <v>49</v>
      </c>
      <c r="C112" s="31"/>
      <c r="D112" s="31"/>
      <c r="E112" s="30">
        <v>14.915266193232954</v>
      </c>
      <c r="F112" s="30">
        <v>0</v>
      </c>
      <c r="G112" s="30">
        <v>14.915266193232954</v>
      </c>
      <c r="H112" s="11">
        <v>1.1533468677494199</v>
      </c>
      <c r="I112" s="11">
        <v>12932.159968785294</v>
      </c>
      <c r="J112" s="11">
        <v>0.82820933974210409</v>
      </c>
      <c r="K112" s="32">
        <v>0.82820933974210409</v>
      </c>
      <c r="L112" s="33">
        <v>15614.602912848382</v>
      </c>
    </row>
    <row r="113" spans="1:12" ht="17" x14ac:dyDescent="0.2">
      <c r="A113" s="29" t="s">
        <v>161</v>
      </c>
      <c r="B113" s="30" t="s">
        <v>64</v>
      </c>
      <c r="C113" s="30">
        <v>8</v>
      </c>
      <c r="D113" s="30">
        <v>9.0702947845804991E-3</v>
      </c>
      <c r="E113" s="30">
        <v>4.5727717726548764</v>
      </c>
      <c r="F113" s="30">
        <v>1.9739133414705325</v>
      </c>
      <c r="G113" s="30">
        <v>6.5466851141254088</v>
      </c>
      <c r="H113" s="11">
        <v>4.4812690484933064</v>
      </c>
      <c r="I113" s="11">
        <v>1460.8998128167595</v>
      </c>
      <c r="J113" s="11">
        <v>0.82820933974210409</v>
      </c>
      <c r="K113" s="32">
        <v>0.82820933974210409</v>
      </c>
      <c r="L113" s="33">
        <v>1763.9257887041806</v>
      </c>
    </row>
    <row r="114" spans="1:12" ht="17" x14ac:dyDescent="0.2">
      <c r="A114" s="29" t="s">
        <v>160</v>
      </c>
      <c r="B114" s="30" t="s">
        <v>57</v>
      </c>
      <c r="C114" s="30">
        <v>38</v>
      </c>
      <c r="D114" s="30">
        <v>8.9411764705882357E-2</v>
      </c>
      <c r="E114" s="30">
        <v>56.998119440466809</v>
      </c>
      <c r="F114" s="30">
        <v>0</v>
      </c>
      <c r="G114" s="30">
        <v>56.998119440466809</v>
      </c>
      <c r="H114" s="11">
        <v>34.707170047541325</v>
      </c>
      <c r="I114" s="11">
        <v>1642.2577629461491</v>
      </c>
      <c r="J114" s="11">
        <v>0.82820933974210409</v>
      </c>
      <c r="K114" s="32">
        <v>0.82820933974210409</v>
      </c>
      <c r="L114" s="33">
        <v>1982.9017666687162</v>
      </c>
    </row>
    <row r="115" spans="1:12" ht="17" x14ac:dyDescent="0.2">
      <c r="A115" s="29" t="s">
        <v>157</v>
      </c>
      <c r="B115" s="30" t="s">
        <v>51</v>
      </c>
      <c r="C115" s="30">
        <v>16</v>
      </c>
      <c r="D115" s="30">
        <v>0.69565217391304346</v>
      </c>
      <c r="E115" s="30">
        <v>104.65605135195969</v>
      </c>
      <c r="F115" s="30">
        <v>0.6123544706512235</v>
      </c>
      <c r="G115" s="30">
        <v>105.26840582261092</v>
      </c>
      <c r="H115" s="11">
        <v>2.7765720626953172</v>
      </c>
      <c r="I115" s="11">
        <v>37913.082551303618</v>
      </c>
      <c r="J115" s="11">
        <v>0.82820933974210409</v>
      </c>
      <c r="K115" s="32">
        <v>0.82820933974210409</v>
      </c>
      <c r="L115" s="33">
        <v>45777.173393274417</v>
      </c>
    </row>
    <row r="116" spans="1:12" ht="17" x14ac:dyDescent="0.2">
      <c r="A116" s="29" t="s">
        <v>154</v>
      </c>
      <c r="B116" s="30" t="s">
        <v>47</v>
      </c>
      <c r="C116" s="31"/>
      <c r="D116" s="31"/>
      <c r="E116" s="30">
        <v>227.6879954456825</v>
      </c>
      <c r="F116" s="30">
        <v>3.0509921191464313</v>
      </c>
      <c r="G116" s="30">
        <v>230.73898756482893</v>
      </c>
      <c r="H116" s="11">
        <v>31.947455079790402</v>
      </c>
      <c r="I116" s="11">
        <v>7222.4528366515124</v>
      </c>
      <c r="J116" s="11">
        <v>0.82820933974210409</v>
      </c>
      <c r="K116" s="32">
        <v>0.82820933974210409</v>
      </c>
      <c r="L116" s="33">
        <v>8720.5643429480169</v>
      </c>
    </row>
    <row r="117" spans="1:12" ht="17" x14ac:dyDescent="0.2">
      <c r="A117" s="29" t="s">
        <v>157</v>
      </c>
      <c r="B117" s="30" t="s">
        <v>50</v>
      </c>
      <c r="C117" s="30">
        <v>3</v>
      </c>
      <c r="D117" s="30">
        <v>0.13043478260869565</v>
      </c>
      <c r="E117" s="30">
        <v>19.623009628492444</v>
      </c>
      <c r="F117" s="30">
        <v>0.16329452550699292</v>
      </c>
      <c r="G117" s="30">
        <v>19.786304153999435</v>
      </c>
      <c r="H117" s="11">
        <v>2.5361104569726405</v>
      </c>
      <c r="I117" s="11">
        <v>7801.830594404938</v>
      </c>
      <c r="J117" s="11">
        <v>0.82820933974210409</v>
      </c>
      <c r="K117" s="32">
        <v>0.82820933974210409</v>
      </c>
      <c r="L117" s="33">
        <v>9420.1190689715568</v>
      </c>
    </row>
    <row r="118" spans="1:12" ht="17" x14ac:dyDescent="0.2">
      <c r="A118" s="29" t="s">
        <v>158</v>
      </c>
      <c r="B118" s="30" t="s">
        <v>52</v>
      </c>
      <c r="C118" s="30">
        <v>87</v>
      </c>
      <c r="D118" s="30">
        <v>0.83653846153846156</v>
      </c>
      <c r="E118" s="30">
        <v>88.116635936778465</v>
      </c>
      <c r="F118" s="30">
        <v>0.12210982593191039</v>
      </c>
      <c r="G118" s="30">
        <v>88.23874576271038</v>
      </c>
      <c r="H118" s="11">
        <v>2.7923753977763743</v>
      </c>
      <c r="I118" s="11">
        <v>31599.886545690348</v>
      </c>
      <c r="J118" s="11">
        <v>0.82820933974210409</v>
      </c>
      <c r="K118" s="32">
        <v>0.82820933974210409</v>
      </c>
      <c r="L118" s="33">
        <v>38154.467752718447</v>
      </c>
    </row>
    <row r="119" spans="1:12" ht="17" x14ac:dyDescent="0.2">
      <c r="A119" s="29" t="s">
        <v>161</v>
      </c>
      <c r="B119" s="30" t="s">
        <v>65</v>
      </c>
      <c r="C119" s="30">
        <v>10</v>
      </c>
      <c r="D119" s="30">
        <v>1.1337868480725623E-2</v>
      </c>
      <c r="E119" s="30">
        <v>5.7159647158185951</v>
      </c>
      <c r="F119" s="30">
        <v>9.46796615747314E-2</v>
      </c>
      <c r="G119" s="30">
        <v>5.8106443773933263</v>
      </c>
      <c r="H119" s="11">
        <v>4.372707368111679</v>
      </c>
      <c r="I119" s="11">
        <v>1328.8436403880851</v>
      </c>
      <c r="J119" s="11">
        <v>0.82820933974210409</v>
      </c>
      <c r="K119" s="32">
        <v>0.82820933974210409</v>
      </c>
      <c r="L119" s="33">
        <v>1604.4779702700207</v>
      </c>
    </row>
    <row r="120" spans="1:12" ht="17" x14ac:dyDescent="0.2">
      <c r="A120" s="29" t="s">
        <v>157</v>
      </c>
      <c r="B120" s="30" t="s">
        <v>46</v>
      </c>
      <c r="C120" s="30">
        <v>4</v>
      </c>
      <c r="D120" s="30">
        <v>0.17391304347826086</v>
      </c>
      <c r="E120" s="30">
        <v>2.6588333527092769</v>
      </c>
      <c r="F120" s="30">
        <v>0</v>
      </c>
      <c r="G120" s="30">
        <v>2.6588333527092769</v>
      </c>
      <c r="H120" s="11">
        <v>2.0766240977234869</v>
      </c>
      <c r="I120" s="11">
        <v>1280.3633337511785</v>
      </c>
      <c r="J120" s="11">
        <v>0.82820933974210409</v>
      </c>
      <c r="K120" s="32">
        <v>0.82820933974210409</v>
      </c>
      <c r="L120" s="33">
        <v>1545.9416747822122</v>
      </c>
    </row>
    <row r="121" spans="1:12" ht="17" x14ac:dyDescent="0.2">
      <c r="A121" s="29" t="s">
        <v>155</v>
      </c>
      <c r="B121" s="30" t="s">
        <v>48</v>
      </c>
      <c r="C121" s="31"/>
      <c r="D121" s="31"/>
      <c r="E121" s="30">
        <v>1343.4605686947477</v>
      </c>
      <c r="F121" s="30">
        <v>0.12256338704349233</v>
      </c>
      <c r="G121" s="30">
        <v>1343.5831320817913</v>
      </c>
      <c r="H121" s="11">
        <v>71.395128111536636</v>
      </c>
      <c r="I121" s="11">
        <v>18818.975014412554</v>
      </c>
      <c r="J121" s="11">
        <v>0.82820933974210409</v>
      </c>
      <c r="K121" s="32">
        <v>0.82820933974210409</v>
      </c>
      <c r="L121" s="33">
        <v>22722.485863625483</v>
      </c>
    </row>
    <row r="122" spans="1:12" ht="17" x14ac:dyDescent="0.2">
      <c r="A122" s="29" t="s">
        <v>158</v>
      </c>
      <c r="B122" s="30" t="s">
        <v>53</v>
      </c>
      <c r="C122" s="30">
        <v>17</v>
      </c>
      <c r="D122" s="30">
        <v>0.16346153846153846</v>
      </c>
      <c r="E122" s="30">
        <v>17.218193229025676</v>
      </c>
      <c r="F122" s="30">
        <v>0.12210982593191039</v>
      </c>
      <c r="G122" s="30">
        <v>17.340303054957587</v>
      </c>
      <c r="H122" s="11">
        <v>2.3832408924535438</v>
      </c>
      <c r="I122" s="11">
        <v>7275.9338386082181</v>
      </c>
      <c r="J122" s="11">
        <v>0.82820933974210409</v>
      </c>
      <c r="K122" s="32">
        <v>0.82820933974210409</v>
      </c>
      <c r="L122" s="33">
        <v>8785.1385989849732</v>
      </c>
    </row>
    <row r="123" spans="1:12" ht="17" x14ac:dyDescent="0.2">
      <c r="A123" s="29" t="s">
        <v>160</v>
      </c>
      <c r="B123" s="30" t="s">
        <v>58</v>
      </c>
      <c r="C123" s="30">
        <v>43</v>
      </c>
      <c r="D123" s="30">
        <v>0.1011764705882353</v>
      </c>
      <c r="E123" s="30">
        <v>64.497871998422966</v>
      </c>
      <c r="F123" s="30">
        <v>0</v>
      </c>
      <c r="G123" s="30">
        <v>64.497871998422966</v>
      </c>
      <c r="H123" s="11">
        <v>195.9033641100624</v>
      </c>
      <c r="I123" s="11">
        <v>329.23310067399751</v>
      </c>
      <c r="J123" s="11">
        <v>0.82820933974210409</v>
      </c>
      <c r="K123" s="32">
        <v>0.82820933974210409</v>
      </c>
      <c r="L123" s="33">
        <v>397.52401340525495</v>
      </c>
    </row>
    <row r="124" spans="1:12" ht="17" x14ac:dyDescent="0.2">
      <c r="A124" s="29" t="s">
        <v>160</v>
      </c>
      <c r="B124" s="30" t="s">
        <v>59</v>
      </c>
      <c r="C124" s="30">
        <v>344</v>
      </c>
      <c r="D124" s="30">
        <v>0.80941176470588239</v>
      </c>
      <c r="E124" s="30">
        <v>515.98297598738372</v>
      </c>
      <c r="F124" s="30">
        <v>0</v>
      </c>
      <c r="G124" s="30">
        <v>515.98297598738372</v>
      </c>
      <c r="H124" s="11">
        <v>23.646431753092052</v>
      </c>
      <c r="I124" s="11">
        <v>21820.7542421242</v>
      </c>
      <c r="J124" s="11">
        <v>0.82820933974210409</v>
      </c>
      <c r="K124" s="32">
        <v>0.82820933974210409</v>
      </c>
      <c r="L124" s="33">
        <v>26346.906748140464</v>
      </c>
    </row>
    <row r="125" spans="1:12" ht="18" thickBot="1" x14ac:dyDescent="0.25">
      <c r="A125" s="41" t="s">
        <v>161</v>
      </c>
      <c r="B125" s="42" t="s">
        <v>66</v>
      </c>
      <c r="C125" s="42">
        <v>497</v>
      </c>
      <c r="D125" s="42">
        <v>0.56349206349206349</v>
      </c>
      <c r="E125" s="42">
        <v>284.08344637618416</v>
      </c>
      <c r="F125" s="42">
        <v>10.337383951120996</v>
      </c>
      <c r="G125" s="42">
        <v>294.42083032730517</v>
      </c>
      <c r="H125" s="12">
        <v>4.6802123962685549</v>
      </c>
      <c r="I125" s="12">
        <v>62907.578844507436</v>
      </c>
      <c r="J125" s="12">
        <v>0.82820933974210409</v>
      </c>
      <c r="K125" s="43">
        <v>0.82820933974210409</v>
      </c>
      <c r="L125" s="44">
        <v>75956.133100474588</v>
      </c>
    </row>
    <row r="128" spans="1:12" ht="17" thickBot="1" x14ac:dyDescent="0.25">
      <c r="A128" s="53" t="s">
        <v>122</v>
      </c>
    </row>
    <row r="129" spans="1:12" ht="153" x14ac:dyDescent="0.2">
      <c r="A129" s="27" t="s">
        <v>138</v>
      </c>
      <c r="B129" s="10" t="s">
        <v>45</v>
      </c>
      <c r="C129" s="10" t="s">
        <v>139</v>
      </c>
      <c r="D129" s="10" t="s">
        <v>140</v>
      </c>
      <c r="E129" s="10" t="s">
        <v>141</v>
      </c>
      <c r="F129" s="10" t="s">
        <v>142</v>
      </c>
      <c r="G129" s="10" t="s">
        <v>143</v>
      </c>
      <c r="H129" s="10" t="s">
        <v>147</v>
      </c>
      <c r="I129" s="10" t="s">
        <v>150</v>
      </c>
      <c r="J129" s="10" t="s">
        <v>151</v>
      </c>
      <c r="K129" s="10" t="s">
        <v>152</v>
      </c>
      <c r="L129" s="28" t="s">
        <v>153</v>
      </c>
    </row>
    <row r="130" spans="1:12" ht="17" x14ac:dyDescent="0.2">
      <c r="A130" s="29" t="s">
        <v>159</v>
      </c>
      <c r="B130" s="30" t="s">
        <v>54</v>
      </c>
      <c r="C130" s="30">
        <v>222</v>
      </c>
      <c r="D130" s="30">
        <v>0.74496644295302017</v>
      </c>
      <c r="E130" s="30">
        <v>323.05495013626859</v>
      </c>
      <c r="F130" s="30">
        <v>0</v>
      </c>
      <c r="G130" s="30">
        <v>323.05495013626859</v>
      </c>
      <c r="H130" s="11">
        <v>48.261034456622944</v>
      </c>
      <c r="I130" s="11">
        <v>6693.9085283518034</v>
      </c>
      <c r="J130" s="11">
        <v>0.82820933974210409</v>
      </c>
      <c r="K130" s="32">
        <v>0.82820933974210409</v>
      </c>
      <c r="L130" s="33">
        <v>8082.3871539968604</v>
      </c>
    </row>
    <row r="131" spans="1:12" ht="17" x14ac:dyDescent="0.2">
      <c r="A131" s="29" t="s">
        <v>161</v>
      </c>
      <c r="B131" s="30" t="s">
        <v>60</v>
      </c>
      <c r="C131" s="30">
        <v>182</v>
      </c>
      <c r="D131" s="30">
        <v>0.20634920634920634</v>
      </c>
      <c r="E131" s="30">
        <v>52.862184626274207</v>
      </c>
      <c r="F131" s="30">
        <v>14.638847712913893</v>
      </c>
      <c r="G131" s="30">
        <v>67.5010323391881</v>
      </c>
      <c r="H131" s="11">
        <v>4.5314004061827786</v>
      </c>
      <c r="I131" s="11">
        <v>14896.285097006141</v>
      </c>
      <c r="J131" s="11">
        <v>0.82820933974210409</v>
      </c>
      <c r="K131" s="32">
        <v>0.82820933974210409</v>
      </c>
      <c r="L131" s="33">
        <v>17986.135125745735</v>
      </c>
    </row>
    <row r="132" spans="1:12" ht="17" x14ac:dyDescent="0.2">
      <c r="A132" s="29" t="s">
        <v>161</v>
      </c>
      <c r="B132" s="30" t="s">
        <v>61</v>
      </c>
      <c r="C132" s="30">
        <v>49</v>
      </c>
      <c r="D132" s="30">
        <v>5.5555555555555552E-2</v>
      </c>
      <c r="E132" s="30">
        <v>14.232126630150749</v>
      </c>
      <c r="F132" s="30">
        <v>3.8056238213708107</v>
      </c>
      <c r="G132" s="30">
        <v>18.037750451521561</v>
      </c>
      <c r="H132" s="11">
        <v>3.4797096755291883</v>
      </c>
      <c r="I132" s="11">
        <v>5183.6940818283674</v>
      </c>
      <c r="J132" s="11">
        <v>0.82820933974210409</v>
      </c>
      <c r="K132" s="32">
        <v>0.82820933974210409</v>
      </c>
      <c r="L132" s="33">
        <v>6258.9176831095829</v>
      </c>
    </row>
    <row r="133" spans="1:12" ht="17" x14ac:dyDescent="0.2">
      <c r="A133" s="35" t="s">
        <v>159</v>
      </c>
      <c r="B133" s="36" t="s">
        <v>55</v>
      </c>
      <c r="C133" s="36">
        <v>0</v>
      </c>
      <c r="D133" s="36">
        <v>0</v>
      </c>
      <c r="E133" s="36">
        <v>0</v>
      </c>
      <c r="F133" s="36">
        <v>0</v>
      </c>
      <c r="G133" s="36">
        <v>0</v>
      </c>
      <c r="H133" s="38">
        <v>17.038720143296331</v>
      </c>
      <c r="I133" s="38">
        <v>0</v>
      </c>
      <c r="J133" s="38">
        <v>0.82820933974210409</v>
      </c>
      <c r="K133" s="39">
        <v>0.82820933974210409</v>
      </c>
      <c r="L133" s="40">
        <v>0</v>
      </c>
    </row>
    <row r="134" spans="1:12" ht="17" x14ac:dyDescent="0.2">
      <c r="A134" s="29" t="s">
        <v>159</v>
      </c>
      <c r="B134" s="30" t="s">
        <v>172</v>
      </c>
      <c r="C134" s="30">
        <v>76</v>
      </c>
      <c r="D134" s="30">
        <v>0.25503355704697989</v>
      </c>
      <c r="E134" s="30">
        <v>110.5953883349388</v>
      </c>
      <c r="F134" s="30">
        <v>0</v>
      </c>
      <c r="G134" s="30">
        <v>110.5953883349388</v>
      </c>
      <c r="H134" s="11">
        <v>17.038720143296331</v>
      </c>
      <c r="I134" s="11">
        <v>6490.8272103084673</v>
      </c>
      <c r="J134" s="11">
        <v>0.82820933974210409</v>
      </c>
      <c r="K134" s="32">
        <v>0.82820933974210409</v>
      </c>
      <c r="L134" s="33">
        <v>7837.1818558936375</v>
      </c>
    </row>
    <row r="135" spans="1:12" ht="17" x14ac:dyDescent="0.2">
      <c r="A135" s="29" t="s">
        <v>162</v>
      </c>
      <c r="B135" s="30" t="s">
        <v>67</v>
      </c>
      <c r="C135" s="30">
        <v>141</v>
      </c>
      <c r="D135" s="31"/>
      <c r="E135" s="30">
        <v>147.36696091672127</v>
      </c>
      <c r="F135" s="30">
        <v>0</v>
      </c>
      <c r="G135" s="30">
        <v>147.36696091672127</v>
      </c>
      <c r="H135" s="11">
        <v>7.5937637778736544</v>
      </c>
      <c r="I135" s="11">
        <v>19406.313552458934</v>
      </c>
      <c r="J135" s="11">
        <v>0.82820933974210409</v>
      </c>
      <c r="K135" s="32">
        <v>0.82820933974210409</v>
      </c>
      <c r="L135" s="33">
        <v>23431.652628430707</v>
      </c>
    </row>
    <row r="136" spans="1:12" ht="17" x14ac:dyDescent="0.2">
      <c r="A136" s="29" t="s">
        <v>161</v>
      </c>
      <c r="B136" s="30" t="s">
        <v>62</v>
      </c>
      <c r="C136" s="30">
        <v>135</v>
      </c>
      <c r="D136" s="30">
        <v>0.15306122448979592</v>
      </c>
      <c r="E136" s="30">
        <v>39.210961123884722</v>
      </c>
      <c r="F136" s="30">
        <v>20.620220995791456</v>
      </c>
      <c r="G136" s="30">
        <v>59.831182119676178</v>
      </c>
      <c r="H136" s="11">
        <v>8.8052209963020207</v>
      </c>
      <c r="I136" s="11">
        <v>6794.9665482335795</v>
      </c>
      <c r="J136" s="11">
        <v>0.82820933974210409</v>
      </c>
      <c r="K136" s="32">
        <v>0.82820933974210409</v>
      </c>
      <c r="L136" s="33">
        <v>8204.4070528707907</v>
      </c>
    </row>
    <row r="137" spans="1:12" ht="17" x14ac:dyDescent="0.2">
      <c r="A137" s="29" t="s">
        <v>161</v>
      </c>
      <c r="B137" s="30" t="s">
        <v>63</v>
      </c>
      <c r="C137" s="30">
        <v>1</v>
      </c>
      <c r="D137" s="30">
        <v>1.1337868480725624E-3</v>
      </c>
      <c r="E137" s="30">
        <v>0.29045156388062754</v>
      </c>
      <c r="F137" s="30">
        <v>0.23803111990050083</v>
      </c>
      <c r="G137" s="30">
        <v>0.52848268378112839</v>
      </c>
      <c r="H137" s="11">
        <v>4.0086000000000004</v>
      </c>
      <c r="I137" s="11">
        <v>131.83722092030342</v>
      </c>
      <c r="J137" s="11">
        <v>0.82820933974210409</v>
      </c>
      <c r="K137" s="32">
        <v>0.82820933974210409</v>
      </c>
      <c r="L137" s="33">
        <v>159.18345108418626</v>
      </c>
    </row>
    <row r="138" spans="1:12" ht="17" x14ac:dyDescent="0.2">
      <c r="A138" s="29" t="s">
        <v>156</v>
      </c>
      <c r="B138" s="30" t="s">
        <v>49</v>
      </c>
      <c r="C138" s="31"/>
      <c r="D138" s="31"/>
      <c r="E138" s="30">
        <v>3.7836945958082384</v>
      </c>
      <c r="F138" s="30">
        <v>0</v>
      </c>
      <c r="G138" s="30">
        <v>3.7836945958082384</v>
      </c>
      <c r="H138" s="11">
        <v>1.1533468677494199</v>
      </c>
      <c r="I138" s="11">
        <v>3280.6215559344605</v>
      </c>
      <c r="J138" s="11">
        <v>0.82820933974210409</v>
      </c>
      <c r="K138" s="32">
        <v>0.82820933974210409</v>
      </c>
      <c r="L138" s="33">
        <v>3961.1018597737771</v>
      </c>
    </row>
    <row r="139" spans="1:12" ht="17" x14ac:dyDescent="0.2">
      <c r="A139" s="29" t="s">
        <v>161</v>
      </c>
      <c r="B139" s="30" t="s">
        <v>64</v>
      </c>
      <c r="C139" s="30">
        <v>8</v>
      </c>
      <c r="D139" s="30">
        <v>9.0702947845804991E-3</v>
      </c>
      <c r="E139" s="30">
        <v>2.3236125110450203</v>
      </c>
      <c r="F139" s="30">
        <v>3.8335494358526545</v>
      </c>
      <c r="G139" s="30">
        <v>6.1571619468976753</v>
      </c>
      <c r="H139" s="11">
        <v>4.4812690484933064</v>
      </c>
      <c r="I139" s="11">
        <v>1373.9772997936461</v>
      </c>
      <c r="J139" s="11">
        <v>0.82820933974210409</v>
      </c>
      <c r="K139" s="32">
        <v>0.82820933974210409</v>
      </c>
      <c r="L139" s="33">
        <v>1658.9734428997006</v>
      </c>
    </row>
    <row r="140" spans="1:12" ht="17" x14ac:dyDescent="0.2">
      <c r="A140" s="29" t="s">
        <v>160</v>
      </c>
      <c r="B140" s="30" t="s">
        <v>57</v>
      </c>
      <c r="C140" s="30">
        <v>38</v>
      </c>
      <c r="D140" s="30">
        <v>8.9411764705882357E-2</v>
      </c>
      <c r="E140" s="30">
        <v>68.374374859584393</v>
      </c>
      <c r="F140" s="30">
        <v>0</v>
      </c>
      <c r="G140" s="30">
        <v>68.374374859584393</v>
      </c>
      <c r="H140" s="11">
        <v>34.707170047541325</v>
      </c>
      <c r="I140" s="11">
        <v>1970.0360117499142</v>
      </c>
      <c r="J140" s="11">
        <v>0.82820933974210409</v>
      </c>
      <c r="K140" s="32">
        <v>0.82820933974210409</v>
      </c>
      <c r="L140" s="33">
        <v>2378.6691567175071</v>
      </c>
    </row>
    <row r="141" spans="1:12" ht="17" x14ac:dyDescent="0.2">
      <c r="A141" s="29" t="s">
        <v>157</v>
      </c>
      <c r="B141" s="30" t="s">
        <v>51</v>
      </c>
      <c r="C141" s="30">
        <v>16</v>
      </c>
      <c r="D141" s="30">
        <v>0.84210526315789469</v>
      </c>
      <c r="E141" s="30">
        <v>135.1348312193725</v>
      </c>
      <c r="F141" s="30">
        <v>1.1892574441783783</v>
      </c>
      <c r="G141" s="30">
        <v>136.32408866355087</v>
      </c>
      <c r="H141" s="11">
        <v>2.7765720626953172</v>
      </c>
      <c r="I141" s="11">
        <v>49097.983263296337</v>
      </c>
      <c r="J141" s="11">
        <v>0.82820933974210409</v>
      </c>
      <c r="K141" s="32">
        <v>0.82820933974210409</v>
      </c>
      <c r="L141" s="33">
        <v>59282.093194680645</v>
      </c>
    </row>
    <row r="142" spans="1:12" ht="17" x14ac:dyDescent="0.2">
      <c r="A142" s="29" t="s">
        <v>154</v>
      </c>
      <c r="B142" s="30" t="s">
        <v>47</v>
      </c>
      <c r="C142" s="31"/>
      <c r="D142" s="31"/>
      <c r="E142" s="30">
        <v>959.84354905734278</v>
      </c>
      <c r="F142" s="30">
        <v>5.9253508608596128</v>
      </c>
      <c r="G142" s="30">
        <v>965.76889991820235</v>
      </c>
      <c r="H142" s="11">
        <v>31.947455079790402</v>
      </c>
      <c r="I142" s="11">
        <v>30229.916514669014</v>
      </c>
      <c r="J142" s="11">
        <v>0.82820933974210409</v>
      </c>
      <c r="K142" s="32">
        <v>0.82820933974210409</v>
      </c>
      <c r="L142" s="33">
        <v>36500.332783112906</v>
      </c>
    </row>
    <row r="143" spans="1:12" ht="17" x14ac:dyDescent="0.2">
      <c r="A143" s="29" t="s">
        <v>157</v>
      </c>
      <c r="B143" s="30" t="s">
        <v>50</v>
      </c>
      <c r="C143" s="30">
        <v>3</v>
      </c>
      <c r="D143" s="30">
        <v>0.15789473684210525</v>
      </c>
      <c r="E143" s="30">
        <v>25.337780853632342</v>
      </c>
      <c r="F143" s="30">
        <v>0.31713531844756759</v>
      </c>
      <c r="G143" s="30">
        <v>25.654916172079911</v>
      </c>
      <c r="H143" s="11">
        <v>2.5361104569726405</v>
      </c>
      <c r="I143" s="11">
        <v>10115.851264106308</v>
      </c>
      <c r="J143" s="11">
        <v>0.82820933974210409</v>
      </c>
      <c r="K143" s="32">
        <v>0.82820933974210409</v>
      </c>
      <c r="L143" s="33">
        <v>12214.123626348237</v>
      </c>
    </row>
    <row r="144" spans="1:12" ht="17" x14ac:dyDescent="0.2">
      <c r="A144" s="29" t="s">
        <v>158</v>
      </c>
      <c r="B144" s="30" t="s">
        <v>52</v>
      </c>
      <c r="C144" s="30">
        <v>87</v>
      </c>
      <c r="D144" s="30">
        <v>0.83653846153846156</v>
      </c>
      <c r="E144" s="30">
        <v>84.866649980847214</v>
      </c>
      <c r="F144" s="30">
        <v>0.23715025603130266</v>
      </c>
      <c r="G144" s="30">
        <v>85.103800236878513</v>
      </c>
      <c r="H144" s="11">
        <v>2.7923753977763743</v>
      </c>
      <c r="I144" s="11">
        <v>30477.206003407853</v>
      </c>
      <c r="J144" s="11">
        <v>0.82820933974210409</v>
      </c>
      <c r="K144" s="32">
        <v>0.82820933974210409</v>
      </c>
      <c r="L144" s="33">
        <v>36798.916096379864</v>
      </c>
    </row>
    <row r="145" spans="1:12" ht="17" x14ac:dyDescent="0.2">
      <c r="A145" s="29" t="s">
        <v>161</v>
      </c>
      <c r="B145" s="30" t="s">
        <v>65</v>
      </c>
      <c r="C145" s="30">
        <v>10</v>
      </c>
      <c r="D145" s="30">
        <v>1.1337868480725623E-2</v>
      </c>
      <c r="E145" s="30">
        <v>2.9045156388062754</v>
      </c>
      <c r="F145" s="30">
        <v>0.18387796241659385</v>
      </c>
      <c r="G145" s="30">
        <v>3.0883936012228692</v>
      </c>
      <c r="H145" s="11">
        <v>4.372707368111679</v>
      </c>
      <c r="I145" s="11">
        <v>706.28865396875824</v>
      </c>
      <c r="J145" s="11">
        <v>0.82820933974210409</v>
      </c>
      <c r="K145" s="32">
        <v>0.82820933974210409</v>
      </c>
      <c r="L145" s="33">
        <v>852.79001343873915</v>
      </c>
    </row>
    <row r="146" spans="1:12" ht="17" x14ac:dyDescent="0.2">
      <c r="A146" s="29" t="s">
        <v>46</v>
      </c>
      <c r="B146" s="30" t="s">
        <v>46</v>
      </c>
      <c r="C146" s="31"/>
      <c r="D146" s="31"/>
      <c r="E146" s="30">
        <v>57.669844963736118</v>
      </c>
      <c r="F146" s="30">
        <v>0</v>
      </c>
      <c r="G146" s="30">
        <v>57.669844963736118</v>
      </c>
      <c r="H146" s="11">
        <v>2.0766240977234869</v>
      </c>
      <c r="I146" s="11">
        <v>27770.960101521057</v>
      </c>
      <c r="J146" s="11">
        <v>0.82820933974210409</v>
      </c>
      <c r="K146" s="32">
        <v>0.82820933974210409</v>
      </c>
      <c r="L146" s="33">
        <v>33531.329301561185</v>
      </c>
    </row>
    <row r="147" spans="1:12" ht="17" x14ac:dyDescent="0.2">
      <c r="A147" s="29" t="s">
        <v>155</v>
      </c>
      <c r="B147" s="30" t="s">
        <v>48</v>
      </c>
      <c r="C147" s="31"/>
      <c r="D147" s="31"/>
      <c r="E147" s="30">
        <v>1014.7736656835601</v>
      </c>
      <c r="F147" s="30">
        <v>0.23803111990050083</v>
      </c>
      <c r="G147" s="30">
        <v>1015.0116968034606</v>
      </c>
      <c r="H147" s="11">
        <v>71.395128111536636</v>
      </c>
      <c r="I147" s="11">
        <v>14216.820161983102</v>
      </c>
      <c r="J147" s="11">
        <v>0.82820933974210409</v>
      </c>
      <c r="K147" s="32">
        <v>0.82820933974210409</v>
      </c>
      <c r="L147" s="33">
        <v>17165.7327197132</v>
      </c>
    </row>
    <row r="148" spans="1:12" ht="17" x14ac:dyDescent="0.2">
      <c r="A148" s="29" t="s">
        <v>158</v>
      </c>
      <c r="B148" s="30" t="s">
        <v>53</v>
      </c>
      <c r="C148" s="30">
        <v>17</v>
      </c>
      <c r="D148" s="30">
        <v>0.16346153846153846</v>
      </c>
      <c r="E148" s="30">
        <v>16.58313850200463</v>
      </c>
      <c r="F148" s="30">
        <v>0.23715025603130266</v>
      </c>
      <c r="G148" s="30">
        <v>16.820288758035932</v>
      </c>
      <c r="H148" s="11">
        <v>2.3832408924535438</v>
      </c>
      <c r="I148" s="11">
        <v>7057.7375586735016</v>
      </c>
      <c r="J148" s="11">
        <v>0.82820933974210409</v>
      </c>
      <c r="K148" s="32">
        <v>0.82820933974210409</v>
      </c>
      <c r="L148" s="33">
        <v>8521.6831301023594</v>
      </c>
    </row>
    <row r="149" spans="1:12" ht="17" x14ac:dyDescent="0.2">
      <c r="A149" s="29" t="s">
        <v>160</v>
      </c>
      <c r="B149" s="30" t="s">
        <v>58</v>
      </c>
      <c r="C149" s="30">
        <v>43</v>
      </c>
      <c r="D149" s="30">
        <v>0.1011764705882353</v>
      </c>
      <c r="E149" s="30">
        <v>77.371003130582338</v>
      </c>
      <c r="F149" s="30">
        <v>0</v>
      </c>
      <c r="G149" s="30">
        <v>77.371003130582338</v>
      </c>
      <c r="H149" s="11">
        <v>195.9033641100624</v>
      </c>
      <c r="I149" s="11">
        <v>394.94473962741023</v>
      </c>
      <c r="J149" s="11">
        <v>0.82820933974210409</v>
      </c>
      <c r="K149" s="32">
        <v>0.82820933974210409</v>
      </c>
      <c r="L149" s="33">
        <v>476.86583654126861</v>
      </c>
    </row>
    <row r="150" spans="1:12" ht="17" x14ac:dyDescent="0.2">
      <c r="A150" s="29" t="s">
        <v>160</v>
      </c>
      <c r="B150" s="30" t="s">
        <v>59</v>
      </c>
      <c r="C150" s="30">
        <v>344</v>
      </c>
      <c r="D150" s="30">
        <v>0.80941176470588239</v>
      </c>
      <c r="E150" s="30">
        <v>618.9680250446587</v>
      </c>
      <c r="F150" s="30">
        <v>0</v>
      </c>
      <c r="G150" s="30">
        <v>618.9680250446587</v>
      </c>
      <c r="H150" s="11">
        <v>23.646431753092052</v>
      </c>
      <c r="I150" s="11">
        <v>26175.95887226077</v>
      </c>
      <c r="J150" s="11">
        <v>0.82820933974210409</v>
      </c>
      <c r="K150" s="32">
        <v>0.82820933974210409</v>
      </c>
      <c r="L150" s="33">
        <v>31605.486217303096</v>
      </c>
    </row>
    <row r="151" spans="1:12" ht="18" thickBot="1" x14ac:dyDescent="0.25">
      <c r="A151" s="41" t="s">
        <v>161</v>
      </c>
      <c r="B151" s="42" t="s">
        <v>66</v>
      </c>
      <c r="C151" s="42">
        <v>497</v>
      </c>
      <c r="D151" s="42">
        <v>0.56349206349206349</v>
      </c>
      <c r="E151" s="42">
        <v>144.3544272486719</v>
      </c>
      <c r="F151" s="42">
        <v>20.076297971870094</v>
      </c>
      <c r="G151" s="42">
        <v>164.430725220542</v>
      </c>
      <c r="H151" s="12">
        <v>4.6802123962685549</v>
      </c>
      <c r="I151" s="11">
        <v>35133.175868607912</v>
      </c>
      <c r="J151" s="12">
        <v>0.82820933974210409</v>
      </c>
      <c r="K151" s="43">
        <v>0.82820933974210409</v>
      </c>
      <c r="L151" s="44">
        <v>42420.646789069084</v>
      </c>
    </row>
  </sheetData>
  <sortState xmlns:xlrd2="http://schemas.microsoft.com/office/spreadsheetml/2017/richdata2" ref="A79:Q100">
    <sortCondition ref="B79:B100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CE4B7-35D8-0C4D-A06D-CF678848A23C}">
  <dimension ref="A1:J24"/>
  <sheetViews>
    <sheetView zoomScale="116" workbookViewId="0">
      <selection activeCell="C10" sqref="C10"/>
    </sheetView>
  </sheetViews>
  <sheetFormatPr baseColWidth="10" defaultRowHeight="16" x14ac:dyDescent="0.2"/>
  <cols>
    <col min="1" max="1" width="21" customWidth="1"/>
    <col min="2" max="2" width="13.33203125" customWidth="1"/>
    <col min="3" max="6" width="12.5" customWidth="1"/>
  </cols>
  <sheetData>
    <row r="1" spans="1:10" x14ac:dyDescent="0.2">
      <c r="A1" s="21" t="s">
        <v>119</v>
      </c>
      <c r="B1" s="21"/>
    </row>
    <row r="2" spans="1:10" ht="74" customHeight="1" x14ac:dyDescent="0.2">
      <c r="A2" s="13" t="s">
        <v>0</v>
      </c>
      <c r="B2" s="13" t="s">
        <v>102</v>
      </c>
      <c r="C2" s="13" t="s">
        <v>120</v>
      </c>
      <c r="D2" s="13" t="s">
        <v>121</v>
      </c>
      <c r="E2" s="13" t="s">
        <v>122</v>
      </c>
      <c r="F2" s="13" t="s">
        <v>123</v>
      </c>
      <c r="G2" s="22" t="s">
        <v>118</v>
      </c>
      <c r="H2" s="22" t="s">
        <v>93</v>
      </c>
      <c r="I2" s="22" t="s">
        <v>94</v>
      </c>
      <c r="J2" s="22" t="s">
        <v>95</v>
      </c>
    </row>
    <row r="3" spans="1:10" x14ac:dyDescent="0.2">
      <c r="A3" s="2" t="s">
        <v>1</v>
      </c>
      <c r="B3" s="4">
        <v>8</v>
      </c>
      <c r="C3">
        <v>517135.20682123292</v>
      </c>
      <c r="D3">
        <v>232640.30103035702</v>
      </c>
      <c r="E3">
        <v>0</v>
      </c>
      <c r="F3">
        <v>0</v>
      </c>
      <c r="G3" s="23"/>
      <c r="H3" s="23"/>
      <c r="I3" s="23"/>
      <c r="J3" s="23"/>
    </row>
    <row r="4" spans="1:10" x14ac:dyDescent="0.2">
      <c r="A4" s="2" t="s">
        <v>12</v>
      </c>
      <c r="B4" s="4">
        <v>8</v>
      </c>
      <c r="C4">
        <v>100494.53534842504</v>
      </c>
      <c r="D4">
        <v>45208.832519974429</v>
      </c>
      <c r="E4">
        <v>617629.74216965795</v>
      </c>
      <c r="F4">
        <v>277849.13355033146</v>
      </c>
      <c r="G4" s="23"/>
      <c r="H4" s="23"/>
      <c r="I4" s="23"/>
      <c r="J4" s="23"/>
    </row>
    <row r="5" spans="1:10" x14ac:dyDescent="0.2">
      <c r="A5" s="2" t="s">
        <v>10</v>
      </c>
      <c r="B5" s="4">
        <v>1</v>
      </c>
      <c r="C5">
        <f>G5/10^3</f>
        <v>3583.7791766765226</v>
      </c>
      <c r="D5">
        <f>H5/10^3</f>
        <v>1242.3767812478609</v>
      </c>
      <c r="E5">
        <v>0</v>
      </c>
      <c r="F5">
        <v>0</v>
      </c>
      <c r="G5" s="23">
        <v>3583779.1766765225</v>
      </c>
      <c r="H5" s="23">
        <v>1242376.781247861</v>
      </c>
      <c r="I5" s="23"/>
      <c r="J5" s="23"/>
    </row>
    <row r="6" spans="1:10" x14ac:dyDescent="0.2">
      <c r="A6" s="2" t="s">
        <v>20</v>
      </c>
      <c r="B6" s="4">
        <v>1</v>
      </c>
      <c r="C6">
        <f>G6/10^3</f>
        <v>1826.6624969748182</v>
      </c>
      <c r="D6">
        <f>H6/10^3</f>
        <v>633.24299895127024</v>
      </c>
      <c r="E6">
        <f>I6/10^3</f>
        <v>5410.4416736513404</v>
      </c>
      <c r="F6">
        <f>J6/10^3</f>
        <v>1875.6197801991311</v>
      </c>
      <c r="G6" s="23">
        <v>1826662.4969748182</v>
      </c>
      <c r="H6" s="23">
        <v>633242.99895127025</v>
      </c>
      <c r="I6" s="23">
        <v>5410441.6736513404</v>
      </c>
      <c r="J6" s="23">
        <v>1875619.7801991312</v>
      </c>
    </row>
    <row r="7" spans="1:10" x14ac:dyDescent="0.2">
      <c r="A7" s="2" t="s">
        <v>7</v>
      </c>
      <c r="B7" s="4">
        <v>1</v>
      </c>
      <c r="C7">
        <v>6422.9104183813752</v>
      </c>
      <c r="D7">
        <v>3769.4141414644814</v>
      </c>
      <c r="E7">
        <v>0</v>
      </c>
      <c r="F7">
        <v>0</v>
      </c>
      <c r="G7" s="23"/>
      <c r="H7" s="23"/>
      <c r="I7" s="23"/>
      <c r="J7" s="23"/>
    </row>
    <row r="8" spans="1:10" x14ac:dyDescent="0.2">
      <c r="A8" s="2" t="s">
        <v>17</v>
      </c>
      <c r="B8" s="4">
        <v>1</v>
      </c>
      <c r="C8">
        <v>4303.4466247924802</v>
      </c>
      <c r="D8">
        <v>2525.5641925359919</v>
      </c>
      <c r="E8">
        <v>10726.357043173855</v>
      </c>
      <c r="F8">
        <v>6294.9783340004733</v>
      </c>
      <c r="G8" s="23"/>
      <c r="H8" s="23"/>
      <c r="I8" s="23"/>
      <c r="J8" s="23"/>
    </row>
    <row r="9" spans="1:10" x14ac:dyDescent="0.2">
      <c r="A9" s="2" t="s">
        <v>8</v>
      </c>
      <c r="B9" s="4">
        <v>4</v>
      </c>
      <c r="C9">
        <v>137304.66481688619</v>
      </c>
      <c r="D9">
        <v>10858.225520284774</v>
      </c>
      <c r="E9">
        <v>0</v>
      </c>
      <c r="F9">
        <v>0</v>
      </c>
      <c r="G9" s="23"/>
      <c r="H9" s="23"/>
      <c r="I9" s="23"/>
      <c r="J9" s="23"/>
    </row>
    <row r="10" spans="1:10" x14ac:dyDescent="0.2">
      <c r="A10" s="2" t="s">
        <v>18</v>
      </c>
      <c r="B10" s="4">
        <v>4</v>
      </c>
      <c r="C10">
        <v>91996.191428028498</v>
      </c>
      <c r="D10">
        <v>7275.1744805248054</v>
      </c>
      <c r="E10">
        <v>229300.85624491467</v>
      </c>
      <c r="F10">
        <v>18133.400000809579</v>
      </c>
      <c r="G10" s="23"/>
      <c r="H10" s="23"/>
      <c r="I10" s="23"/>
      <c r="J10" s="23"/>
    </row>
    <row r="11" spans="1:10" x14ac:dyDescent="0.2">
      <c r="A11" s="2" t="s">
        <v>2</v>
      </c>
      <c r="B11" s="4">
        <v>2</v>
      </c>
      <c r="C11">
        <v>26576.280482482885</v>
      </c>
      <c r="D11">
        <v>15596.824640665454</v>
      </c>
      <c r="E11">
        <v>0</v>
      </c>
      <c r="F11">
        <v>0</v>
      </c>
      <c r="G11" s="23"/>
      <c r="H11" s="23"/>
      <c r="I11" s="23"/>
      <c r="J11" s="23"/>
    </row>
    <row r="12" spans="1:10" x14ac:dyDescent="0.2">
      <c r="A12" s="2" t="s">
        <v>13</v>
      </c>
      <c r="B12" s="4">
        <v>2</v>
      </c>
      <c r="C12">
        <v>8654.7490126975372</v>
      </c>
      <c r="D12">
        <v>5079.2135020169253</v>
      </c>
      <c r="E12">
        <v>35231.029495180424</v>
      </c>
      <c r="F12">
        <v>20676.038142682381</v>
      </c>
      <c r="G12" s="23"/>
      <c r="H12" s="23"/>
      <c r="I12" s="23"/>
      <c r="J12" s="23"/>
    </row>
    <row r="13" spans="1:10" x14ac:dyDescent="0.2">
      <c r="A13" s="2" t="s">
        <v>4</v>
      </c>
      <c r="B13" s="4">
        <v>2</v>
      </c>
      <c r="C13">
        <v>41396.965467232782</v>
      </c>
      <c r="D13">
        <v>24294.641662654227</v>
      </c>
      <c r="E13">
        <v>0</v>
      </c>
      <c r="F13">
        <v>0</v>
      </c>
      <c r="G13" s="23"/>
      <c r="H13" s="23"/>
      <c r="I13" s="23"/>
      <c r="J13" s="23"/>
    </row>
    <row r="14" spans="1:10" x14ac:dyDescent="0.2">
      <c r="A14" s="2" t="s">
        <v>14</v>
      </c>
      <c r="B14" s="4">
        <v>2</v>
      </c>
      <c r="C14">
        <v>12348.296381262995</v>
      </c>
      <c r="D14">
        <v>7246.8460511796056</v>
      </c>
      <c r="E14">
        <v>53745.261848495778</v>
      </c>
      <c r="F14">
        <v>31541.487713833831</v>
      </c>
      <c r="G14" s="23"/>
      <c r="H14" s="23"/>
      <c r="I14" s="23"/>
      <c r="J14" s="23"/>
    </row>
    <row r="15" spans="1:10" x14ac:dyDescent="0.2">
      <c r="A15" s="2" t="s">
        <v>11</v>
      </c>
      <c r="B15" s="4">
        <v>1</v>
      </c>
      <c r="C15">
        <f>G15/10^3</f>
        <v>12613.189191550917</v>
      </c>
      <c r="D15">
        <f>H15/10^3</f>
        <v>64106.35212615833</v>
      </c>
      <c r="E15">
        <v>0</v>
      </c>
      <c r="F15">
        <v>0</v>
      </c>
      <c r="G15" s="23">
        <v>12613189.191550916</v>
      </c>
      <c r="H15" s="23">
        <v>64106352.126158327</v>
      </c>
      <c r="I15" s="23"/>
      <c r="J15" s="23"/>
    </row>
    <row r="16" spans="1:10" x14ac:dyDescent="0.2">
      <c r="A16" s="2" t="s">
        <v>21</v>
      </c>
      <c r="B16" s="4">
        <v>1</v>
      </c>
      <c r="C16">
        <f>G16/10^3</f>
        <v>3057.2765192448278</v>
      </c>
      <c r="D16">
        <f>H16/10^3</f>
        <v>15538.563809146004</v>
      </c>
      <c r="E16">
        <f>I16/10^3</f>
        <v>15670.465710795743</v>
      </c>
      <c r="F16">
        <f>J16/10^3</f>
        <v>79644.915935304336</v>
      </c>
      <c r="G16" s="23">
        <v>3057276.5192448278</v>
      </c>
      <c r="H16" s="23">
        <v>15538563.809146004</v>
      </c>
      <c r="I16" s="23">
        <v>15670465.710795743</v>
      </c>
      <c r="J16" s="23">
        <v>79644915.935304329</v>
      </c>
    </row>
    <row r="17" spans="1:10" x14ac:dyDescent="0.2">
      <c r="A17" s="2" t="s">
        <v>5</v>
      </c>
      <c r="B17" s="4">
        <v>1</v>
      </c>
      <c r="C17">
        <v>34703.113633294597</v>
      </c>
      <c r="D17">
        <v>20366.220102935007</v>
      </c>
      <c r="E17">
        <v>0</v>
      </c>
      <c r="F17">
        <v>0</v>
      </c>
      <c r="G17" s="23"/>
      <c r="H17" s="23"/>
      <c r="I17" s="23"/>
      <c r="J17" s="23"/>
    </row>
    <row r="18" spans="1:10" x14ac:dyDescent="0.2">
      <c r="A18" s="2" t="s">
        <v>15</v>
      </c>
      <c r="B18" s="4">
        <v>1</v>
      </c>
      <c r="C18">
        <v>21752.160773766067</v>
      </c>
      <c r="D18">
        <v>12765.692978278474</v>
      </c>
      <c r="E18">
        <v>56455.274407060664</v>
      </c>
      <c r="F18">
        <v>33131.913081213483</v>
      </c>
      <c r="G18" s="23"/>
      <c r="H18" s="23"/>
      <c r="I18" s="23"/>
      <c r="J18" s="23"/>
    </row>
    <row r="19" spans="1:10" x14ac:dyDescent="0.2">
      <c r="A19" s="2" t="s">
        <v>6</v>
      </c>
      <c r="B19" s="4">
        <v>4</v>
      </c>
      <c r="C19">
        <v>55414.39440880328</v>
      </c>
      <c r="D19">
        <v>4382.2399797067519</v>
      </c>
      <c r="E19">
        <v>0</v>
      </c>
      <c r="F19">
        <v>0</v>
      </c>
      <c r="G19" s="23"/>
      <c r="H19" s="23"/>
      <c r="I19" s="23"/>
      <c r="J19" s="23"/>
    </row>
    <row r="20" spans="1:10" x14ac:dyDescent="0.2">
      <c r="A20" s="2" t="s">
        <v>16</v>
      </c>
      <c r="B20" s="4">
        <v>4</v>
      </c>
      <c r="C20">
        <v>34734.140258951098</v>
      </c>
      <c r="D20">
        <v>2746.8194812454053</v>
      </c>
      <c r="E20">
        <v>90148.534667754386</v>
      </c>
      <c r="F20">
        <v>7129.0594609521577</v>
      </c>
      <c r="G20" s="23"/>
      <c r="H20" s="23"/>
      <c r="I20" s="23"/>
      <c r="J20" s="23"/>
    </row>
    <row r="21" spans="1:10" x14ac:dyDescent="0.2">
      <c r="A21" s="2" t="s">
        <v>9</v>
      </c>
      <c r="B21" s="4">
        <v>1</v>
      </c>
      <c r="C21">
        <v>529087.4932065662</v>
      </c>
      <c r="D21">
        <v>310505.63514902879</v>
      </c>
      <c r="E21">
        <v>0</v>
      </c>
      <c r="F21">
        <v>0</v>
      </c>
      <c r="G21" s="23"/>
      <c r="H21" s="23"/>
      <c r="I21" s="23"/>
      <c r="J21" s="23"/>
    </row>
    <row r="22" spans="1:10" x14ac:dyDescent="0.2">
      <c r="A22" s="2" t="s">
        <v>19</v>
      </c>
      <c r="B22" s="4">
        <v>1</v>
      </c>
      <c r="C22">
        <v>28548.15711838592</v>
      </c>
      <c r="D22">
        <v>16754.0600981809</v>
      </c>
      <c r="E22">
        <v>557635.65032495209</v>
      </c>
      <c r="F22">
        <v>327259.69524720969</v>
      </c>
      <c r="G22" s="23"/>
      <c r="H22" s="23"/>
      <c r="I22" s="23"/>
      <c r="J22" s="23"/>
    </row>
    <row r="23" spans="1:10" ht="32" x14ac:dyDescent="0.2">
      <c r="A23" s="2" t="s">
        <v>3</v>
      </c>
      <c r="B23" s="4">
        <v>1</v>
      </c>
      <c r="C23">
        <v>38505.565508717424</v>
      </c>
      <c r="D23">
        <v>22597.765451977724</v>
      </c>
      <c r="E23">
        <v>0</v>
      </c>
      <c r="F23">
        <v>0</v>
      </c>
      <c r="G23" s="23"/>
      <c r="H23" s="23"/>
      <c r="I23" s="23"/>
      <c r="J23" s="23"/>
    </row>
    <row r="24" spans="1:10" x14ac:dyDescent="0.2">
      <c r="A24" s="2" t="s">
        <v>124</v>
      </c>
      <c r="B24" s="4">
        <v>1</v>
      </c>
      <c r="C24">
        <v>8506.6772844530187</v>
      </c>
      <c r="D24">
        <v>4992.3146306269937</v>
      </c>
      <c r="E24">
        <v>47012.242793170444</v>
      </c>
      <c r="F24">
        <v>27590.08008260472</v>
      </c>
      <c r="G24" s="23"/>
      <c r="H24" s="23"/>
      <c r="I24" s="23"/>
      <c r="J24" s="23"/>
    </row>
  </sheetData>
  <sortState xmlns:xlrd2="http://schemas.microsoft.com/office/spreadsheetml/2017/richdata2" ref="A3:J24">
    <sortCondition ref="A3:A24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D0B16C-136B-924E-A9D5-81840D28DF0C}">
  <dimension ref="A1:O49"/>
  <sheetViews>
    <sheetView topLeftCell="A11" workbookViewId="0">
      <selection activeCell="Q40" sqref="Q40"/>
    </sheetView>
  </sheetViews>
  <sheetFormatPr baseColWidth="10" defaultRowHeight="16" x14ac:dyDescent="0.2"/>
  <cols>
    <col min="1" max="1" width="27.33203125" customWidth="1"/>
    <col min="10" max="10" width="17.6640625" customWidth="1"/>
  </cols>
  <sheetData>
    <row r="1" spans="1:8" x14ac:dyDescent="0.2">
      <c r="A1" s="18" t="s">
        <v>0</v>
      </c>
      <c r="B1" s="18" t="s">
        <v>102</v>
      </c>
      <c r="C1" s="18" t="s">
        <v>120</v>
      </c>
      <c r="D1" s="18" t="s">
        <v>121</v>
      </c>
      <c r="E1" s="18" t="s">
        <v>122</v>
      </c>
      <c r="F1" s="18" t="s">
        <v>123</v>
      </c>
      <c r="G1" s="18" t="s">
        <v>163</v>
      </c>
      <c r="H1" s="18" t="s">
        <v>164</v>
      </c>
    </row>
    <row r="2" spans="1:8" x14ac:dyDescent="0.2">
      <c r="A2" t="s">
        <v>1</v>
      </c>
      <c r="B2">
        <v>8</v>
      </c>
      <c r="C2">
        <v>517135.20682123292</v>
      </c>
      <c r="D2">
        <v>232640.30103035702</v>
      </c>
      <c r="E2">
        <v>0</v>
      </c>
      <c r="F2">
        <v>0</v>
      </c>
      <c r="G2">
        <f>animals_from_model!E3</f>
        <v>224038.01474328217</v>
      </c>
      <c r="H2">
        <v>0</v>
      </c>
    </row>
    <row r="3" spans="1:8" x14ac:dyDescent="0.2">
      <c r="A3" t="s">
        <v>12</v>
      </c>
      <c r="B3">
        <v>8</v>
      </c>
      <c r="C3">
        <v>100494.53534842504</v>
      </c>
      <c r="D3">
        <v>45208.832519974429</v>
      </c>
      <c r="E3">
        <v>617629.74216965795</v>
      </c>
      <c r="F3">
        <v>277849.13355033146</v>
      </c>
      <c r="G3">
        <f>animals_from_model!D3</f>
        <v>43537.156037787907</v>
      </c>
      <c r="H3">
        <f>animals_from_model!K3</f>
        <v>267575.17078107008</v>
      </c>
    </row>
    <row r="4" spans="1:8" x14ac:dyDescent="0.2">
      <c r="A4" t="s">
        <v>10</v>
      </c>
      <c r="B4">
        <v>1</v>
      </c>
      <c r="C4">
        <v>3583779.1766765225</v>
      </c>
      <c r="D4">
        <v>1242376.781247861</v>
      </c>
      <c r="E4">
        <v>0</v>
      </c>
      <c r="F4">
        <v>0</v>
      </c>
      <c r="G4">
        <f>animals_from_model!E12</f>
        <v>2606813.0093344795</v>
      </c>
      <c r="H4">
        <v>0</v>
      </c>
    </row>
    <row r="5" spans="1:8" x14ac:dyDescent="0.2">
      <c r="A5" t="s">
        <v>20</v>
      </c>
      <c r="B5">
        <v>1</v>
      </c>
      <c r="C5">
        <v>1826662.4969748182</v>
      </c>
      <c r="D5">
        <v>633242.99895127025</v>
      </c>
      <c r="E5">
        <v>5410441.6736513404</v>
      </c>
      <c r="F5">
        <v>1875619.7801991312</v>
      </c>
      <c r="G5">
        <f>animals_from_model!D12</f>
        <v>1328700.0470808207</v>
      </c>
      <c r="H5">
        <f>animals_from_model!K12</f>
        <v>3935513.0564152999</v>
      </c>
    </row>
    <row r="6" spans="1:8" x14ac:dyDescent="0.2">
      <c r="A6" t="s">
        <v>7</v>
      </c>
      <c r="B6">
        <v>1</v>
      </c>
      <c r="C6">
        <v>6422.9104183813752</v>
      </c>
      <c r="D6">
        <v>3769.4141414644814</v>
      </c>
      <c r="E6">
        <v>0</v>
      </c>
      <c r="F6">
        <v>0</v>
      </c>
      <c r="G6">
        <f>animals_from_model!E9</f>
        <v>27576.579078339848</v>
      </c>
      <c r="H6">
        <v>0</v>
      </c>
    </row>
    <row r="7" spans="1:8" x14ac:dyDescent="0.2">
      <c r="A7" t="s">
        <v>17</v>
      </c>
      <c r="B7">
        <v>1</v>
      </c>
      <c r="C7">
        <v>4303.4466247924802</v>
      </c>
      <c r="D7">
        <v>2525.5641925359919</v>
      </c>
      <c r="E7">
        <v>10726.357043173855</v>
      </c>
      <c r="F7">
        <v>6294.9783340004733</v>
      </c>
      <c r="G7">
        <f>animals_from_model!D9</f>
        <v>18476.722922738729</v>
      </c>
      <c r="H7">
        <f>animals_from_model!K9</f>
        <v>46053.302001078577</v>
      </c>
    </row>
    <row r="8" spans="1:8" x14ac:dyDescent="0.2">
      <c r="A8" t="s">
        <v>8</v>
      </c>
      <c r="B8">
        <v>4</v>
      </c>
      <c r="C8">
        <v>137304.66481688619</v>
      </c>
      <c r="D8">
        <v>10858.225520284774</v>
      </c>
      <c r="E8">
        <v>0</v>
      </c>
      <c r="F8">
        <v>0</v>
      </c>
      <c r="G8">
        <f>animals_from_model!E10</f>
        <v>105638.64472796145</v>
      </c>
      <c r="H8">
        <v>0</v>
      </c>
    </row>
    <row r="9" spans="1:8" x14ac:dyDescent="0.2">
      <c r="A9" t="s">
        <v>18</v>
      </c>
      <c r="B9">
        <v>4</v>
      </c>
      <c r="C9">
        <v>91996.191428028498</v>
      </c>
      <c r="D9">
        <v>7275.1744805248054</v>
      </c>
      <c r="E9">
        <v>229300.85624491467</v>
      </c>
      <c r="F9">
        <v>18133.400000809579</v>
      </c>
      <c r="G9">
        <f>animals_from_model!D10</f>
        <v>70779.481495051441</v>
      </c>
      <c r="H9">
        <f>animals_from_model!K10</f>
        <v>176418.12622301289</v>
      </c>
    </row>
    <row r="10" spans="1:8" x14ac:dyDescent="0.2">
      <c r="A10" t="s">
        <v>2</v>
      </c>
      <c r="B10">
        <v>2</v>
      </c>
      <c r="C10">
        <v>26576.280482482885</v>
      </c>
      <c r="D10">
        <v>15596.824640665454</v>
      </c>
      <c r="E10">
        <v>0</v>
      </c>
      <c r="F10">
        <v>0</v>
      </c>
      <c r="G10">
        <f>animals_from_model!E4</f>
        <v>114104.4873109131</v>
      </c>
      <c r="H10">
        <v>0</v>
      </c>
    </row>
    <row r="11" spans="1:8" x14ac:dyDescent="0.2">
      <c r="A11" t="s">
        <v>13</v>
      </c>
      <c r="B11">
        <v>2</v>
      </c>
      <c r="C11">
        <v>8654.7490126975372</v>
      </c>
      <c r="D11">
        <v>5079.2135020169253</v>
      </c>
      <c r="E11">
        <v>35231.029495180424</v>
      </c>
      <c r="F11">
        <v>20676.038142682381</v>
      </c>
      <c r="G11">
        <f>animals_from_model!D4</f>
        <v>37158.913172571338</v>
      </c>
      <c r="H11">
        <f>animals_from_model!K4</f>
        <v>151263.40048348444</v>
      </c>
    </row>
    <row r="12" spans="1:8" x14ac:dyDescent="0.2">
      <c r="A12" t="s">
        <v>4</v>
      </c>
      <c r="B12">
        <v>2</v>
      </c>
      <c r="C12">
        <v>41396.965467232782</v>
      </c>
      <c r="D12">
        <v>24294.641662654227</v>
      </c>
      <c r="E12">
        <v>0</v>
      </c>
      <c r="F12">
        <v>0</v>
      </c>
      <c r="G12">
        <f>animals_from_model!E6</f>
        <v>177736.66725031755</v>
      </c>
      <c r="H12">
        <v>0</v>
      </c>
    </row>
    <row r="13" spans="1:8" x14ac:dyDescent="0.2">
      <c r="A13" t="s">
        <v>14</v>
      </c>
      <c r="B13">
        <v>2</v>
      </c>
      <c r="C13">
        <v>12348.296381262995</v>
      </c>
      <c r="D13">
        <v>7246.8460511796056</v>
      </c>
      <c r="E13">
        <v>53745.261848495778</v>
      </c>
      <c r="F13">
        <v>31541.487713833831</v>
      </c>
      <c r="G13">
        <f>animals_from_model!D6</f>
        <v>53017.051376919466</v>
      </c>
      <c r="H13">
        <f>animals_from_model!K6</f>
        <v>230753.71862723702</v>
      </c>
    </row>
    <row r="14" spans="1:8" x14ac:dyDescent="0.2">
      <c r="A14" t="s">
        <v>11</v>
      </c>
      <c r="B14">
        <v>1</v>
      </c>
      <c r="C14">
        <v>12613189.191550916</v>
      </c>
      <c r="D14">
        <v>64106352.126158327</v>
      </c>
      <c r="E14">
        <v>0</v>
      </c>
      <c r="F14">
        <v>0</v>
      </c>
      <c r="G14">
        <f>animals_from_model!E13</f>
        <v>80180405.653363302</v>
      </c>
      <c r="H14">
        <v>0</v>
      </c>
    </row>
    <row r="15" spans="1:8" x14ac:dyDescent="0.2">
      <c r="A15" t="s">
        <v>21</v>
      </c>
      <c r="B15">
        <v>1</v>
      </c>
      <c r="C15">
        <v>3057276.5192448278</v>
      </c>
      <c r="D15">
        <v>15538563.809146004</v>
      </c>
      <c r="E15">
        <v>15670465.710795743</v>
      </c>
      <c r="F15">
        <v>79644915.935304329</v>
      </c>
      <c r="G15">
        <f>animals_from_model!D13</f>
        <v>19434709.793440536</v>
      </c>
      <c r="H15">
        <f>animals_from_model!K13</f>
        <v>99615115.446803838</v>
      </c>
    </row>
    <row r="16" spans="1:8" x14ac:dyDescent="0.2">
      <c r="A16" t="s">
        <v>5</v>
      </c>
      <c r="B16">
        <v>1</v>
      </c>
      <c r="C16">
        <v>34703.113633294597</v>
      </c>
      <c r="D16">
        <v>20366.220102935007</v>
      </c>
      <c r="E16">
        <v>0</v>
      </c>
      <c r="F16">
        <v>0</v>
      </c>
      <c r="G16">
        <f>animals_from_model!E7</f>
        <v>148996.80908430475</v>
      </c>
      <c r="H16">
        <v>0</v>
      </c>
    </row>
    <row r="17" spans="1:15" x14ac:dyDescent="0.2">
      <c r="A17" t="s">
        <v>15</v>
      </c>
      <c r="B17">
        <v>1</v>
      </c>
      <c r="C17">
        <v>21752.160773766067</v>
      </c>
      <c r="D17">
        <v>12765.692978278474</v>
      </c>
      <c r="E17">
        <v>56455.274407060664</v>
      </c>
      <c r="F17">
        <v>33131.913081213483</v>
      </c>
      <c r="G17">
        <f>animals_from_model!D7</f>
        <v>93392.269645524488</v>
      </c>
      <c r="H17">
        <f>animals_from_model!K7</f>
        <v>242389.07872982926</v>
      </c>
    </row>
    <row r="18" spans="1:15" x14ac:dyDescent="0.2">
      <c r="A18" t="s">
        <v>6</v>
      </c>
      <c r="B18">
        <v>4</v>
      </c>
      <c r="C18">
        <v>55414.39440880328</v>
      </c>
      <c r="D18">
        <v>4382.2399797067519</v>
      </c>
      <c r="E18">
        <v>0</v>
      </c>
      <c r="F18">
        <v>0</v>
      </c>
      <c r="G18">
        <f>animals_from_model!E8</f>
        <v>42634.396519401955</v>
      </c>
      <c r="H18">
        <v>0</v>
      </c>
    </row>
    <row r="19" spans="1:15" x14ac:dyDescent="0.2">
      <c r="A19" t="s">
        <v>16</v>
      </c>
      <c r="B19">
        <v>4</v>
      </c>
      <c r="C19">
        <v>34734.140258951098</v>
      </c>
      <c r="D19">
        <v>2746.8194812454053</v>
      </c>
      <c r="E19">
        <v>90148.534667754386</v>
      </c>
      <c r="F19">
        <v>7129.0594609521577</v>
      </c>
      <c r="G19">
        <f>animals_from_model!D8</f>
        <v>26723.545828832321</v>
      </c>
      <c r="H19">
        <f>animals_from_model!K8</f>
        <v>69357.942348234283</v>
      </c>
    </row>
    <row r="20" spans="1:15" x14ac:dyDescent="0.2">
      <c r="A20" t="s">
        <v>9</v>
      </c>
      <c r="B20">
        <v>1</v>
      </c>
      <c r="C20">
        <v>529087.4932065662</v>
      </c>
      <c r="D20">
        <v>310505.63514902879</v>
      </c>
      <c r="E20">
        <v>0</v>
      </c>
      <c r="F20">
        <v>0</v>
      </c>
      <c r="G20">
        <f>animals_from_model!E11</f>
        <v>2271621.7641796679</v>
      </c>
      <c r="H20">
        <v>0</v>
      </c>
    </row>
    <row r="21" spans="1:15" x14ac:dyDescent="0.2">
      <c r="A21" t="s">
        <v>19</v>
      </c>
      <c r="B21">
        <v>1</v>
      </c>
      <c r="C21">
        <v>28548.15711838592</v>
      </c>
      <c r="D21">
        <v>16754.0600981809</v>
      </c>
      <c r="E21">
        <v>557635.65032495209</v>
      </c>
      <c r="F21">
        <v>327259.69524720969</v>
      </c>
      <c r="G21">
        <f>animals_from_model!D11</f>
        <v>122570.68229739314</v>
      </c>
      <c r="H21">
        <f>animals_from_model!K11</f>
        <v>2394192.4464770611</v>
      </c>
    </row>
    <row r="22" spans="1:15" x14ac:dyDescent="0.2">
      <c r="A22" t="s">
        <v>3</v>
      </c>
      <c r="B22">
        <v>1</v>
      </c>
      <c r="C22">
        <v>38505.565508717424</v>
      </c>
      <c r="D22">
        <v>22597.765451977724</v>
      </c>
      <c r="E22">
        <v>0</v>
      </c>
      <c r="F22">
        <v>0</v>
      </c>
      <c r="G22">
        <f>animals_from_model!E5</f>
        <v>165322.52562148243</v>
      </c>
      <c r="H22">
        <v>0</v>
      </c>
    </row>
    <row r="23" spans="1:15" x14ac:dyDescent="0.2">
      <c r="A23" t="s">
        <v>124</v>
      </c>
      <c r="B23">
        <v>1</v>
      </c>
      <c r="C23">
        <v>8506.6772844530187</v>
      </c>
      <c r="D23">
        <v>4992.3146306269937</v>
      </c>
      <c r="E23">
        <v>47012.242793170444</v>
      </c>
      <c r="F23">
        <v>27590.08008260472</v>
      </c>
      <c r="G23">
        <f>animals_from_model!D5</f>
        <v>36523.171513849833</v>
      </c>
      <c r="H23">
        <f>animals_from_model!K5</f>
        <v>201845.69713533227</v>
      </c>
    </row>
    <row r="26" spans="1:15" x14ac:dyDescent="0.2">
      <c r="A26" t="s">
        <v>175</v>
      </c>
      <c r="J26" t="s">
        <v>174</v>
      </c>
    </row>
    <row r="27" spans="1:15" x14ac:dyDescent="0.2">
      <c r="A27" t="s">
        <v>0</v>
      </c>
      <c r="B27" t="s">
        <v>102</v>
      </c>
      <c r="C27" t="s">
        <v>120</v>
      </c>
      <c r="D27" t="s">
        <v>121</v>
      </c>
      <c r="E27" t="s">
        <v>122</v>
      </c>
      <c r="F27" t="s">
        <v>123</v>
      </c>
      <c r="J27" s="68" t="s">
        <v>0</v>
      </c>
      <c r="K27" s="68" t="s">
        <v>102</v>
      </c>
      <c r="L27" s="68" t="s">
        <v>120</v>
      </c>
      <c r="M27" s="68" t="s">
        <v>121</v>
      </c>
      <c r="N27" s="68" t="s">
        <v>122</v>
      </c>
      <c r="O27" s="68" t="s">
        <v>123</v>
      </c>
    </row>
    <row r="28" spans="1:15" x14ac:dyDescent="0.2">
      <c r="A28" t="s">
        <v>1</v>
      </c>
      <c r="B28">
        <v>8</v>
      </c>
      <c r="C28">
        <v>517135.20682123292</v>
      </c>
      <c r="D28">
        <v>232640.30103035702</v>
      </c>
      <c r="E28">
        <v>0</v>
      </c>
      <c r="F28">
        <v>0</v>
      </c>
      <c r="J28" s="68" t="s">
        <v>1</v>
      </c>
      <c r="K28" s="68">
        <v>8</v>
      </c>
      <c r="L28" s="68">
        <f>C2-C28</f>
        <v>0</v>
      </c>
      <c r="M28" s="68">
        <f t="shared" ref="M28:O43" si="0">D2-D28</f>
        <v>0</v>
      </c>
      <c r="N28" s="68">
        <f t="shared" si="0"/>
        <v>0</v>
      </c>
      <c r="O28" s="68">
        <f t="shared" si="0"/>
        <v>0</v>
      </c>
    </row>
    <row r="29" spans="1:15" x14ac:dyDescent="0.2">
      <c r="A29" t="s">
        <v>12</v>
      </c>
      <c r="B29">
        <v>8</v>
      </c>
      <c r="C29">
        <v>100494.53534842504</v>
      </c>
      <c r="D29">
        <v>45208.832519974429</v>
      </c>
      <c r="E29">
        <v>617629.74216965795</v>
      </c>
      <c r="F29">
        <v>277849.13355033146</v>
      </c>
      <c r="J29" s="68" t="s">
        <v>12</v>
      </c>
      <c r="K29" s="68">
        <v>8</v>
      </c>
      <c r="L29" s="68">
        <f t="shared" ref="L29:O44" si="1">C3-C29</f>
        <v>0</v>
      </c>
      <c r="M29" s="68">
        <f t="shared" si="0"/>
        <v>0</v>
      </c>
      <c r="N29" s="68">
        <f t="shared" si="0"/>
        <v>0</v>
      </c>
      <c r="O29" s="68">
        <f t="shared" si="0"/>
        <v>0</v>
      </c>
    </row>
    <row r="30" spans="1:15" x14ac:dyDescent="0.2">
      <c r="A30" t="s">
        <v>10</v>
      </c>
      <c r="B30">
        <v>1</v>
      </c>
      <c r="C30">
        <v>3583779.1766765225</v>
      </c>
      <c r="D30">
        <v>1242376.781247861</v>
      </c>
      <c r="E30">
        <v>0</v>
      </c>
      <c r="F30">
        <v>0</v>
      </c>
      <c r="J30" s="68" t="s">
        <v>10</v>
      </c>
      <c r="K30" s="68">
        <v>1</v>
      </c>
      <c r="L30" s="68">
        <f t="shared" si="1"/>
        <v>0</v>
      </c>
      <c r="M30" s="68">
        <f t="shared" si="0"/>
        <v>0</v>
      </c>
      <c r="N30" s="68">
        <f t="shared" si="0"/>
        <v>0</v>
      </c>
      <c r="O30" s="68">
        <f t="shared" si="0"/>
        <v>0</v>
      </c>
    </row>
    <row r="31" spans="1:15" x14ac:dyDescent="0.2">
      <c r="A31" t="s">
        <v>20</v>
      </c>
      <c r="B31">
        <v>1</v>
      </c>
      <c r="C31">
        <v>1826662.4969748182</v>
      </c>
      <c r="D31">
        <v>633242.99895127025</v>
      </c>
      <c r="E31">
        <v>5410441.6736513404</v>
      </c>
      <c r="F31">
        <v>1875619.7801991312</v>
      </c>
      <c r="J31" s="68" t="s">
        <v>20</v>
      </c>
      <c r="K31" s="68">
        <v>1</v>
      </c>
      <c r="L31" s="68">
        <f t="shared" si="1"/>
        <v>0</v>
      </c>
      <c r="M31" s="68">
        <f t="shared" si="0"/>
        <v>0</v>
      </c>
      <c r="N31" s="68">
        <f t="shared" si="0"/>
        <v>0</v>
      </c>
      <c r="O31" s="68">
        <f t="shared" si="0"/>
        <v>0</v>
      </c>
    </row>
    <row r="32" spans="1:15" x14ac:dyDescent="0.2">
      <c r="A32" t="s">
        <v>7</v>
      </c>
      <c r="B32">
        <v>1</v>
      </c>
      <c r="C32">
        <v>6422.9104183813752</v>
      </c>
      <c r="D32">
        <v>3769.4141414644814</v>
      </c>
      <c r="E32">
        <v>0</v>
      </c>
      <c r="F32">
        <v>0</v>
      </c>
      <c r="J32" s="68" t="s">
        <v>7</v>
      </c>
      <c r="K32" s="68">
        <v>1</v>
      </c>
      <c r="L32" s="68">
        <f t="shared" si="1"/>
        <v>0</v>
      </c>
      <c r="M32" s="68">
        <f t="shared" si="0"/>
        <v>0</v>
      </c>
      <c r="N32" s="68">
        <f t="shared" si="0"/>
        <v>0</v>
      </c>
      <c r="O32" s="68">
        <f t="shared" si="0"/>
        <v>0</v>
      </c>
    </row>
    <row r="33" spans="1:15" x14ac:dyDescent="0.2">
      <c r="A33" t="s">
        <v>17</v>
      </c>
      <c r="B33">
        <v>1</v>
      </c>
      <c r="C33">
        <v>4303.4466247924802</v>
      </c>
      <c r="D33">
        <v>2525.5641925359919</v>
      </c>
      <c r="E33">
        <v>10726.357043173855</v>
      </c>
      <c r="F33">
        <v>6294.9783340004733</v>
      </c>
      <c r="J33" s="68" t="s">
        <v>17</v>
      </c>
      <c r="K33" s="68">
        <v>1</v>
      </c>
      <c r="L33" s="68">
        <f t="shared" si="1"/>
        <v>0</v>
      </c>
      <c r="M33" s="68">
        <f t="shared" si="0"/>
        <v>0</v>
      </c>
      <c r="N33" s="68">
        <f t="shared" si="0"/>
        <v>0</v>
      </c>
      <c r="O33" s="68">
        <f t="shared" si="0"/>
        <v>0</v>
      </c>
    </row>
    <row r="34" spans="1:15" x14ac:dyDescent="0.2">
      <c r="A34" t="s">
        <v>8</v>
      </c>
      <c r="B34">
        <v>4</v>
      </c>
      <c r="C34">
        <v>137304.66481688619</v>
      </c>
      <c r="D34">
        <v>10858.225520284774</v>
      </c>
      <c r="E34">
        <v>0</v>
      </c>
      <c r="F34">
        <v>0</v>
      </c>
      <c r="J34" s="68" t="s">
        <v>8</v>
      </c>
      <c r="K34" s="68">
        <v>4</v>
      </c>
      <c r="L34" s="68">
        <f t="shared" si="1"/>
        <v>0</v>
      </c>
      <c r="M34" s="68">
        <f t="shared" si="0"/>
        <v>0</v>
      </c>
      <c r="N34" s="68">
        <f t="shared" si="0"/>
        <v>0</v>
      </c>
      <c r="O34" s="68">
        <f t="shared" si="0"/>
        <v>0</v>
      </c>
    </row>
    <row r="35" spans="1:15" x14ac:dyDescent="0.2">
      <c r="A35" t="s">
        <v>18</v>
      </c>
      <c r="B35">
        <v>4</v>
      </c>
      <c r="C35">
        <v>91996.191428028498</v>
      </c>
      <c r="D35">
        <v>7275.1744805248054</v>
      </c>
      <c r="E35">
        <v>229300.85624491467</v>
      </c>
      <c r="F35">
        <v>18133.400000809579</v>
      </c>
      <c r="J35" s="68" t="s">
        <v>18</v>
      </c>
      <c r="K35" s="68">
        <v>4</v>
      </c>
      <c r="L35" s="68">
        <f t="shared" si="1"/>
        <v>0</v>
      </c>
      <c r="M35" s="68">
        <f t="shared" si="0"/>
        <v>0</v>
      </c>
      <c r="N35" s="68">
        <f t="shared" si="0"/>
        <v>0</v>
      </c>
      <c r="O35" s="68">
        <f t="shared" si="0"/>
        <v>0</v>
      </c>
    </row>
    <row r="36" spans="1:15" x14ac:dyDescent="0.2">
      <c r="A36" t="s">
        <v>2</v>
      </c>
      <c r="B36">
        <v>2</v>
      </c>
      <c r="C36">
        <v>26576.280482482885</v>
      </c>
      <c r="D36">
        <v>15596.824640665454</v>
      </c>
      <c r="E36">
        <v>0</v>
      </c>
      <c r="F36">
        <v>0</v>
      </c>
      <c r="J36" s="68" t="s">
        <v>2</v>
      </c>
      <c r="K36" s="68">
        <v>2</v>
      </c>
      <c r="L36" s="68">
        <f t="shared" si="1"/>
        <v>0</v>
      </c>
      <c r="M36" s="68">
        <f t="shared" si="0"/>
        <v>0</v>
      </c>
      <c r="N36" s="68">
        <f t="shared" si="0"/>
        <v>0</v>
      </c>
      <c r="O36" s="68">
        <f t="shared" si="0"/>
        <v>0</v>
      </c>
    </row>
    <row r="37" spans="1:15" x14ac:dyDescent="0.2">
      <c r="A37" t="s">
        <v>13</v>
      </c>
      <c r="B37">
        <v>2</v>
      </c>
      <c r="C37">
        <v>8654.7490126975372</v>
      </c>
      <c r="D37">
        <v>5079.2135020169253</v>
      </c>
      <c r="E37">
        <v>35231.029495180424</v>
      </c>
      <c r="F37">
        <v>20676.038142682381</v>
      </c>
      <c r="J37" s="68" t="s">
        <v>13</v>
      </c>
      <c r="K37" s="68">
        <v>2</v>
      </c>
      <c r="L37" s="68">
        <f t="shared" si="1"/>
        <v>0</v>
      </c>
      <c r="M37" s="68">
        <f t="shared" si="0"/>
        <v>0</v>
      </c>
      <c r="N37" s="68">
        <f t="shared" si="0"/>
        <v>0</v>
      </c>
      <c r="O37" s="68">
        <f t="shared" si="0"/>
        <v>0</v>
      </c>
    </row>
    <row r="38" spans="1:15" x14ac:dyDescent="0.2">
      <c r="A38" t="s">
        <v>4</v>
      </c>
      <c r="B38">
        <v>2</v>
      </c>
      <c r="C38">
        <v>41396.965467232782</v>
      </c>
      <c r="D38">
        <v>24294.641662654227</v>
      </c>
      <c r="E38">
        <v>0</v>
      </c>
      <c r="F38">
        <v>0</v>
      </c>
      <c r="J38" s="68" t="s">
        <v>4</v>
      </c>
      <c r="K38" s="68">
        <v>2</v>
      </c>
      <c r="L38" s="68">
        <f t="shared" si="1"/>
        <v>0</v>
      </c>
      <c r="M38" s="68">
        <f t="shared" si="0"/>
        <v>0</v>
      </c>
      <c r="N38" s="68">
        <f t="shared" si="0"/>
        <v>0</v>
      </c>
      <c r="O38" s="68">
        <f t="shared" si="0"/>
        <v>0</v>
      </c>
    </row>
    <row r="39" spans="1:15" x14ac:dyDescent="0.2">
      <c r="A39" t="s">
        <v>14</v>
      </c>
      <c r="B39">
        <v>2</v>
      </c>
      <c r="C39">
        <v>12348.296381262995</v>
      </c>
      <c r="D39">
        <v>7246.8460511796056</v>
      </c>
      <c r="E39">
        <v>53745.261848495778</v>
      </c>
      <c r="F39">
        <v>31541.487713833831</v>
      </c>
      <c r="J39" s="68" t="s">
        <v>14</v>
      </c>
      <c r="K39" s="68">
        <v>2</v>
      </c>
      <c r="L39" s="68">
        <f t="shared" si="1"/>
        <v>0</v>
      </c>
      <c r="M39" s="68">
        <f t="shared" si="0"/>
        <v>0</v>
      </c>
      <c r="N39" s="68">
        <f t="shared" si="0"/>
        <v>0</v>
      </c>
      <c r="O39" s="68">
        <f t="shared" si="0"/>
        <v>0</v>
      </c>
    </row>
    <row r="40" spans="1:15" x14ac:dyDescent="0.2">
      <c r="A40" t="s">
        <v>11</v>
      </c>
      <c r="B40">
        <v>1</v>
      </c>
      <c r="C40">
        <v>12613189.191550916</v>
      </c>
      <c r="D40">
        <v>64106352.126158327</v>
      </c>
      <c r="E40">
        <v>0</v>
      </c>
      <c r="F40">
        <v>0</v>
      </c>
      <c r="J40" s="68" t="s">
        <v>11</v>
      </c>
      <c r="K40" s="68">
        <v>1</v>
      </c>
      <c r="L40" s="68">
        <f t="shared" si="1"/>
        <v>0</v>
      </c>
      <c r="M40" s="68">
        <f t="shared" si="0"/>
        <v>0</v>
      </c>
      <c r="N40" s="68">
        <f t="shared" si="0"/>
        <v>0</v>
      </c>
      <c r="O40" s="68">
        <f t="shared" si="0"/>
        <v>0</v>
      </c>
    </row>
    <row r="41" spans="1:15" x14ac:dyDescent="0.2">
      <c r="A41" t="s">
        <v>21</v>
      </c>
      <c r="B41">
        <v>1</v>
      </c>
      <c r="C41">
        <v>3057276.5192448278</v>
      </c>
      <c r="D41">
        <v>15538563.809146004</v>
      </c>
      <c r="E41">
        <v>15670465.710795743</v>
      </c>
      <c r="F41">
        <v>79644915.935304329</v>
      </c>
      <c r="J41" s="68" t="s">
        <v>21</v>
      </c>
      <c r="K41" s="68">
        <v>1</v>
      </c>
      <c r="L41" s="68">
        <f t="shared" si="1"/>
        <v>0</v>
      </c>
      <c r="M41" s="68">
        <f t="shared" si="0"/>
        <v>0</v>
      </c>
      <c r="N41" s="68">
        <f t="shared" si="0"/>
        <v>0</v>
      </c>
      <c r="O41" s="68">
        <f t="shared" si="0"/>
        <v>0</v>
      </c>
    </row>
    <row r="42" spans="1:15" x14ac:dyDescent="0.2">
      <c r="A42" t="s">
        <v>5</v>
      </c>
      <c r="B42">
        <v>1</v>
      </c>
      <c r="C42">
        <v>34703.113633294597</v>
      </c>
      <c r="D42">
        <v>20366.220102935007</v>
      </c>
      <c r="E42">
        <v>0</v>
      </c>
      <c r="F42">
        <v>0</v>
      </c>
      <c r="J42" s="68" t="s">
        <v>5</v>
      </c>
      <c r="K42" s="68">
        <v>1</v>
      </c>
      <c r="L42" s="68">
        <f t="shared" si="1"/>
        <v>0</v>
      </c>
      <c r="M42" s="68">
        <f t="shared" si="0"/>
        <v>0</v>
      </c>
      <c r="N42" s="68">
        <f t="shared" si="0"/>
        <v>0</v>
      </c>
      <c r="O42" s="68">
        <f t="shared" si="0"/>
        <v>0</v>
      </c>
    </row>
    <row r="43" spans="1:15" x14ac:dyDescent="0.2">
      <c r="A43" t="s">
        <v>15</v>
      </c>
      <c r="B43">
        <v>1</v>
      </c>
      <c r="C43">
        <v>21752.160773766067</v>
      </c>
      <c r="D43">
        <v>12765.692978278474</v>
      </c>
      <c r="E43">
        <v>56455.274407060664</v>
      </c>
      <c r="F43">
        <v>33131.913081213483</v>
      </c>
      <c r="J43" s="68" t="s">
        <v>15</v>
      </c>
      <c r="K43" s="68">
        <v>1</v>
      </c>
      <c r="L43" s="68">
        <f t="shared" si="1"/>
        <v>0</v>
      </c>
      <c r="M43" s="68">
        <f t="shared" si="0"/>
        <v>0</v>
      </c>
      <c r="N43" s="68">
        <f t="shared" si="0"/>
        <v>0</v>
      </c>
      <c r="O43" s="68">
        <f t="shared" si="0"/>
        <v>0</v>
      </c>
    </row>
    <row r="44" spans="1:15" x14ac:dyDescent="0.2">
      <c r="A44" t="s">
        <v>6</v>
      </c>
      <c r="B44">
        <v>4</v>
      </c>
      <c r="C44">
        <v>55414.39440880328</v>
      </c>
      <c r="D44">
        <v>4382.2399797067519</v>
      </c>
      <c r="E44">
        <v>0</v>
      </c>
      <c r="F44">
        <v>0</v>
      </c>
      <c r="J44" s="68" t="s">
        <v>6</v>
      </c>
      <c r="K44" s="68">
        <v>4</v>
      </c>
      <c r="L44" s="68">
        <f t="shared" si="1"/>
        <v>0</v>
      </c>
      <c r="M44" s="68">
        <f t="shared" si="1"/>
        <v>0</v>
      </c>
      <c r="N44" s="68">
        <f t="shared" si="1"/>
        <v>0</v>
      </c>
      <c r="O44" s="68">
        <f t="shared" si="1"/>
        <v>0</v>
      </c>
    </row>
    <row r="45" spans="1:15" x14ac:dyDescent="0.2">
      <c r="A45" t="s">
        <v>16</v>
      </c>
      <c r="B45">
        <v>4</v>
      </c>
      <c r="C45">
        <v>34734.140258951098</v>
      </c>
      <c r="D45">
        <v>2746.8194812454053</v>
      </c>
      <c r="E45">
        <v>90148.534667754386</v>
      </c>
      <c r="F45">
        <v>7129.0594609521577</v>
      </c>
      <c r="J45" s="68" t="s">
        <v>16</v>
      </c>
      <c r="K45" s="68">
        <v>4</v>
      </c>
      <c r="L45" s="68">
        <f t="shared" ref="L45:O49" si="2">C19-C45</f>
        <v>0</v>
      </c>
      <c r="M45" s="68">
        <f t="shared" si="2"/>
        <v>0</v>
      </c>
      <c r="N45" s="68">
        <f t="shared" si="2"/>
        <v>0</v>
      </c>
      <c r="O45" s="68">
        <f t="shared" si="2"/>
        <v>0</v>
      </c>
    </row>
    <row r="46" spans="1:15" x14ac:dyDescent="0.2">
      <c r="A46" t="s">
        <v>9</v>
      </c>
      <c r="B46">
        <v>1</v>
      </c>
      <c r="C46">
        <v>529087.4932065662</v>
      </c>
      <c r="D46">
        <v>310505.63514902879</v>
      </c>
      <c r="E46">
        <v>0</v>
      </c>
      <c r="F46">
        <v>0</v>
      </c>
      <c r="J46" s="68" t="s">
        <v>9</v>
      </c>
      <c r="K46" s="68">
        <v>1</v>
      </c>
      <c r="L46" s="68">
        <f t="shared" si="2"/>
        <v>0</v>
      </c>
      <c r="M46" s="68">
        <f t="shared" si="2"/>
        <v>0</v>
      </c>
      <c r="N46" s="68">
        <f t="shared" si="2"/>
        <v>0</v>
      </c>
      <c r="O46" s="68">
        <f t="shared" si="2"/>
        <v>0</v>
      </c>
    </row>
    <row r="47" spans="1:15" x14ac:dyDescent="0.2">
      <c r="A47" t="s">
        <v>19</v>
      </c>
      <c r="B47">
        <v>1</v>
      </c>
      <c r="C47">
        <v>28548.15711838592</v>
      </c>
      <c r="D47">
        <v>16754.0600981809</v>
      </c>
      <c r="E47">
        <v>557635.65032495209</v>
      </c>
      <c r="F47">
        <v>327259.69524720969</v>
      </c>
      <c r="J47" s="68" t="s">
        <v>19</v>
      </c>
      <c r="K47" s="68">
        <v>1</v>
      </c>
      <c r="L47" s="68">
        <f t="shared" si="2"/>
        <v>0</v>
      </c>
      <c r="M47" s="68">
        <f t="shared" si="2"/>
        <v>0</v>
      </c>
      <c r="N47" s="68">
        <f t="shared" si="2"/>
        <v>0</v>
      </c>
      <c r="O47" s="68">
        <f t="shared" si="2"/>
        <v>0</v>
      </c>
    </row>
    <row r="48" spans="1:15" x14ac:dyDescent="0.2">
      <c r="A48" t="s">
        <v>3</v>
      </c>
      <c r="B48">
        <v>1</v>
      </c>
      <c r="C48">
        <v>38505.565508717424</v>
      </c>
      <c r="D48">
        <v>22597.765451977724</v>
      </c>
      <c r="E48">
        <v>0</v>
      </c>
      <c r="F48">
        <v>0</v>
      </c>
      <c r="J48" s="68" t="s">
        <v>3</v>
      </c>
      <c r="K48" s="68">
        <v>1</v>
      </c>
      <c r="L48" s="68">
        <f t="shared" si="2"/>
        <v>0</v>
      </c>
      <c r="M48" s="68">
        <f t="shared" si="2"/>
        <v>0</v>
      </c>
      <c r="N48" s="68">
        <f t="shared" si="2"/>
        <v>0</v>
      </c>
      <c r="O48" s="68">
        <f t="shared" si="2"/>
        <v>0</v>
      </c>
    </row>
    <row r="49" spans="1:15" x14ac:dyDescent="0.2">
      <c r="A49" t="s">
        <v>124</v>
      </c>
      <c r="B49">
        <v>1</v>
      </c>
      <c r="C49">
        <v>8506.6772844530187</v>
      </c>
      <c r="D49">
        <v>4992.3146306269937</v>
      </c>
      <c r="E49">
        <v>47012.242793170444</v>
      </c>
      <c r="F49">
        <v>27590.08008260472</v>
      </c>
      <c r="J49" s="68" t="s">
        <v>124</v>
      </c>
      <c r="K49" s="68">
        <v>1</v>
      </c>
      <c r="L49" s="68">
        <f t="shared" si="2"/>
        <v>0</v>
      </c>
      <c r="M49" s="68">
        <f t="shared" si="2"/>
        <v>0</v>
      </c>
      <c r="N49" s="68">
        <f t="shared" si="2"/>
        <v>0</v>
      </c>
      <c r="O49" s="68">
        <f t="shared" si="2"/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F8B0C-B1A4-A840-9AA3-52CDC46884F9}">
  <dimension ref="A1:O49"/>
  <sheetViews>
    <sheetView workbookViewId="0">
      <selection activeCell="M33" sqref="M33"/>
    </sheetView>
  </sheetViews>
  <sheetFormatPr baseColWidth="10" defaultRowHeight="16" x14ac:dyDescent="0.2"/>
  <cols>
    <col min="1" max="1" width="27.33203125" customWidth="1"/>
    <col min="10" max="10" width="17.6640625" customWidth="1"/>
  </cols>
  <sheetData>
    <row r="1" spans="1:8" x14ac:dyDescent="0.2">
      <c r="A1" s="18" t="s">
        <v>0</v>
      </c>
      <c r="B1" s="18" t="s">
        <v>102</v>
      </c>
      <c r="C1" s="18" t="s">
        <v>120</v>
      </c>
      <c r="D1" s="18" t="s">
        <v>121</v>
      </c>
      <c r="E1" s="18" t="s">
        <v>122</v>
      </c>
      <c r="F1" s="18" t="s">
        <v>123</v>
      </c>
      <c r="G1" s="18" t="s">
        <v>163</v>
      </c>
      <c r="H1" s="18" t="s">
        <v>164</v>
      </c>
    </row>
    <row r="2" spans="1:8" x14ac:dyDescent="0.2">
      <c r="A2" t="s">
        <v>1</v>
      </c>
      <c r="B2">
        <v>8</v>
      </c>
      <c r="C2">
        <v>517135.20682123292</v>
      </c>
      <c r="D2">
        <v>232640.30103035702</v>
      </c>
      <c r="E2">
        <v>0</v>
      </c>
      <c r="F2">
        <v>0</v>
      </c>
      <c r="G2">
        <f>animals_from_model!E3</f>
        <v>224038.01474328217</v>
      </c>
      <c r="H2">
        <v>0</v>
      </c>
    </row>
    <row r="3" spans="1:8" x14ac:dyDescent="0.2">
      <c r="A3" t="s">
        <v>12</v>
      </c>
      <c r="B3">
        <v>8</v>
      </c>
      <c r="C3">
        <v>100494.53534842504</v>
      </c>
      <c r="D3">
        <v>45208.832519974429</v>
      </c>
      <c r="E3">
        <v>617629.74216965795</v>
      </c>
      <c r="F3">
        <v>277849.13355033146</v>
      </c>
      <c r="G3">
        <f>animals_from_model!D3</f>
        <v>43537.156037787907</v>
      </c>
      <c r="H3">
        <f>animals_from_model!K3</f>
        <v>267575.17078107008</v>
      </c>
    </row>
    <row r="4" spans="1:8" x14ac:dyDescent="0.2">
      <c r="A4" t="s">
        <v>10</v>
      </c>
      <c r="B4">
        <v>1</v>
      </c>
      <c r="C4">
        <v>3583779.1766765225</v>
      </c>
      <c r="D4">
        <v>1242376.781247861</v>
      </c>
      <c r="E4">
        <v>0</v>
      </c>
      <c r="F4">
        <v>0</v>
      </c>
      <c r="G4">
        <f>animals_from_model!E12</f>
        <v>2606813.0093344795</v>
      </c>
      <c r="H4">
        <v>0</v>
      </c>
    </row>
    <row r="5" spans="1:8" x14ac:dyDescent="0.2">
      <c r="A5" t="s">
        <v>20</v>
      </c>
      <c r="B5">
        <v>1</v>
      </c>
      <c r="C5">
        <v>1826662.4969748182</v>
      </c>
      <c r="D5">
        <v>633242.99895127025</v>
      </c>
      <c r="E5">
        <v>5410441.6736513404</v>
      </c>
      <c r="F5">
        <v>1875619.7801991312</v>
      </c>
      <c r="G5">
        <f>animals_from_model!D12</f>
        <v>1328700.0470808207</v>
      </c>
      <c r="H5">
        <f>animals_from_model!K12</f>
        <v>3935513.0564152999</v>
      </c>
    </row>
    <row r="6" spans="1:8" x14ac:dyDescent="0.2">
      <c r="A6" t="s">
        <v>7</v>
      </c>
      <c r="B6">
        <v>1</v>
      </c>
      <c r="C6">
        <v>6422.9104183813752</v>
      </c>
      <c r="D6">
        <v>3769.4141414644814</v>
      </c>
      <c r="E6">
        <v>0</v>
      </c>
      <c r="F6">
        <v>0</v>
      </c>
      <c r="G6">
        <f>animals_from_model!E9</f>
        <v>27576.579078339848</v>
      </c>
      <c r="H6">
        <v>0</v>
      </c>
    </row>
    <row r="7" spans="1:8" x14ac:dyDescent="0.2">
      <c r="A7" t="s">
        <v>17</v>
      </c>
      <c r="B7">
        <v>1</v>
      </c>
      <c r="C7">
        <v>4303.4466247924802</v>
      </c>
      <c r="D7">
        <v>2525.5641925359919</v>
      </c>
      <c r="E7">
        <v>10726.357043173855</v>
      </c>
      <c r="F7">
        <v>6294.9783340004733</v>
      </c>
      <c r="G7">
        <f>animals_from_model!D9</f>
        <v>18476.722922738729</v>
      </c>
      <c r="H7">
        <f>animals_from_model!K9</f>
        <v>46053.302001078577</v>
      </c>
    </row>
    <row r="8" spans="1:8" x14ac:dyDescent="0.2">
      <c r="A8" t="s">
        <v>8</v>
      </c>
      <c r="B8">
        <v>4</v>
      </c>
      <c r="C8">
        <v>137304.66481688619</v>
      </c>
      <c r="D8">
        <v>10858.225520284774</v>
      </c>
      <c r="E8">
        <v>0</v>
      </c>
      <c r="F8">
        <v>0</v>
      </c>
      <c r="G8">
        <f>animals_from_model!E10</f>
        <v>105638.64472796145</v>
      </c>
      <c r="H8">
        <v>0</v>
      </c>
    </row>
    <row r="9" spans="1:8" x14ac:dyDescent="0.2">
      <c r="A9" t="s">
        <v>18</v>
      </c>
      <c r="B9">
        <v>4</v>
      </c>
      <c r="C9">
        <v>91996.191428028498</v>
      </c>
      <c r="D9">
        <v>7275.1744805248054</v>
      </c>
      <c r="E9">
        <v>229300.85624491467</v>
      </c>
      <c r="F9">
        <v>18133.400000809579</v>
      </c>
      <c r="G9">
        <f>animals_from_model!D10</f>
        <v>70779.481495051441</v>
      </c>
      <c r="H9">
        <f>animals_from_model!K10</f>
        <v>176418.12622301289</v>
      </c>
    </row>
    <row r="10" spans="1:8" x14ac:dyDescent="0.2">
      <c r="A10" t="s">
        <v>2</v>
      </c>
      <c r="B10">
        <v>2</v>
      </c>
      <c r="C10">
        <v>26576.280482482885</v>
      </c>
      <c r="D10">
        <v>15596.824640665454</v>
      </c>
      <c r="E10">
        <v>0</v>
      </c>
      <c r="F10">
        <v>0</v>
      </c>
      <c r="G10">
        <f>animals_from_model!E4</f>
        <v>114104.4873109131</v>
      </c>
      <c r="H10">
        <v>0</v>
      </c>
    </row>
    <row r="11" spans="1:8" x14ac:dyDescent="0.2">
      <c r="A11" t="s">
        <v>13</v>
      </c>
      <c r="B11">
        <v>2</v>
      </c>
      <c r="C11">
        <v>8654.7490126975372</v>
      </c>
      <c r="D11">
        <v>5079.2135020169253</v>
      </c>
      <c r="E11">
        <v>35231.029495180424</v>
      </c>
      <c r="F11">
        <v>20676.038142682381</v>
      </c>
      <c r="G11">
        <f>animals_from_model!D4</f>
        <v>37158.913172571338</v>
      </c>
      <c r="H11">
        <f>animals_from_model!K4</f>
        <v>151263.40048348444</v>
      </c>
    </row>
    <row r="12" spans="1:8" x14ac:dyDescent="0.2">
      <c r="A12" t="s">
        <v>4</v>
      </c>
      <c r="B12">
        <v>2</v>
      </c>
      <c r="C12">
        <v>41396.965467232782</v>
      </c>
      <c r="D12">
        <v>24294.641662654227</v>
      </c>
      <c r="E12">
        <v>0</v>
      </c>
      <c r="F12">
        <v>0</v>
      </c>
      <c r="G12">
        <f>animals_from_model!E6</f>
        <v>177736.66725031755</v>
      </c>
      <c r="H12">
        <v>0</v>
      </c>
    </row>
    <row r="13" spans="1:8" x14ac:dyDescent="0.2">
      <c r="A13" t="s">
        <v>14</v>
      </c>
      <c r="B13">
        <v>2</v>
      </c>
      <c r="C13">
        <v>12348.296381262995</v>
      </c>
      <c r="D13">
        <v>7246.8460511796056</v>
      </c>
      <c r="E13">
        <v>53745.261848495778</v>
      </c>
      <c r="F13">
        <v>31541.487713833831</v>
      </c>
      <c r="G13">
        <f>animals_from_model!D6</f>
        <v>53017.051376919466</v>
      </c>
      <c r="H13">
        <f>animals_from_model!K6</f>
        <v>230753.71862723702</v>
      </c>
    </row>
    <row r="14" spans="1:8" x14ac:dyDescent="0.2">
      <c r="A14" t="s">
        <v>11</v>
      </c>
      <c r="B14">
        <v>1</v>
      </c>
      <c r="C14">
        <v>12613189.191550916</v>
      </c>
      <c r="D14">
        <v>64106352.126158327</v>
      </c>
      <c r="E14">
        <v>0</v>
      </c>
      <c r="F14">
        <v>0</v>
      </c>
      <c r="G14">
        <f>animals_from_model!E13</f>
        <v>80180405.653363302</v>
      </c>
      <c r="H14">
        <v>0</v>
      </c>
    </row>
    <row r="15" spans="1:8" x14ac:dyDescent="0.2">
      <c r="A15" t="s">
        <v>21</v>
      </c>
      <c r="B15">
        <v>1</v>
      </c>
      <c r="C15">
        <v>3057276.5192448278</v>
      </c>
      <c r="D15">
        <v>15538563.809146004</v>
      </c>
      <c r="E15">
        <v>15670465.710795743</v>
      </c>
      <c r="F15">
        <v>79644915.935304329</v>
      </c>
      <c r="G15">
        <f>animals_from_model!D13</f>
        <v>19434709.793440536</v>
      </c>
      <c r="H15">
        <f>animals_from_model!K13</f>
        <v>99615115.446803838</v>
      </c>
    </row>
    <row r="16" spans="1:8" x14ac:dyDescent="0.2">
      <c r="A16" t="s">
        <v>5</v>
      </c>
      <c r="B16">
        <v>1</v>
      </c>
      <c r="C16">
        <v>34703.113633294597</v>
      </c>
      <c r="D16">
        <v>20366.220102935007</v>
      </c>
      <c r="E16">
        <v>0</v>
      </c>
      <c r="F16">
        <v>0</v>
      </c>
      <c r="G16">
        <f>animals_from_model!E7</f>
        <v>148996.80908430475</v>
      </c>
      <c r="H16">
        <v>0</v>
      </c>
    </row>
    <row r="17" spans="1:15" x14ac:dyDescent="0.2">
      <c r="A17" t="s">
        <v>15</v>
      </c>
      <c r="B17">
        <v>1</v>
      </c>
      <c r="C17">
        <v>21752.160773766067</v>
      </c>
      <c r="D17">
        <v>12765.692978278474</v>
      </c>
      <c r="E17">
        <v>56455.274407060664</v>
      </c>
      <c r="F17">
        <v>33131.913081213483</v>
      </c>
      <c r="G17">
        <f>animals_from_model!D7</f>
        <v>93392.269645524488</v>
      </c>
      <c r="H17">
        <f>animals_from_model!K7</f>
        <v>242389.07872982926</v>
      </c>
    </row>
    <row r="18" spans="1:15" x14ac:dyDescent="0.2">
      <c r="A18" t="s">
        <v>6</v>
      </c>
      <c r="B18">
        <v>4</v>
      </c>
      <c r="C18">
        <v>55414.39440880328</v>
      </c>
      <c r="D18">
        <v>4382.2399797067519</v>
      </c>
      <c r="E18">
        <v>0</v>
      </c>
      <c r="F18">
        <v>0</v>
      </c>
      <c r="G18">
        <f>animals_from_model!E8</f>
        <v>42634.396519401955</v>
      </c>
      <c r="H18">
        <v>0</v>
      </c>
    </row>
    <row r="19" spans="1:15" x14ac:dyDescent="0.2">
      <c r="A19" t="s">
        <v>16</v>
      </c>
      <c r="B19">
        <v>4</v>
      </c>
      <c r="C19">
        <v>34734.140258951098</v>
      </c>
      <c r="D19">
        <v>2746.8194812454053</v>
      </c>
      <c r="E19">
        <v>90148.534667754386</v>
      </c>
      <c r="F19">
        <v>7129.0594609521577</v>
      </c>
      <c r="G19">
        <f>animals_from_model!D8</f>
        <v>26723.545828832321</v>
      </c>
      <c r="H19">
        <f>animals_from_model!K8</f>
        <v>69357.942348234283</v>
      </c>
    </row>
    <row r="20" spans="1:15" x14ac:dyDescent="0.2">
      <c r="A20" t="s">
        <v>9</v>
      </c>
      <c r="B20">
        <v>1</v>
      </c>
      <c r="C20">
        <v>529087.4932065662</v>
      </c>
      <c r="D20">
        <v>310505.63514902879</v>
      </c>
      <c r="E20">
        <v>0</v>
      </c>
      <c r="F20">
        <v>0</v>
      </c>
      <c r="G20">
        <f>animals_from_model!E11</f>
        <v>2271621.7641796679</v>
      </c>
      <c r="H20">
        <v>0</v>
      </c>
    </row>
    <row r="21" spans="1:15" x14ac:dyDescent="0.2">
      <c r="A21" t="s">
        <v>19</v>
      </c>
      <c r="B21">
        <v>1</v>
      </c>
      <c r="C21">
        <v>28548.15711838592</v>
      </c>
      <c r="D21">
        <v>16754.0600981809</v>
      </c>
      <c r="E21">
        <v>557635.65032495209</v>
      </c>
      <c r="F21">
        <v>327259.69524720969</v>
      </c>
      <c r="G21">
        <f>animals_from_model!D11</f>
        <v>122570.68229739314</v>
      </c>
      <c r="H21">
        <f>animals_from_model!K11</f>
        <v>2394192.4464770611</v>
      </c>
    </row>
    <row r="22" spans="1:15" x14ac:dyDescent="0.2">
      <c r="A22" t="s">
        <v>3</v>
      </c>
      <c r="B22">
        <v>1</v>
      </c>
      <c r="C22">
        <v>38505.565508717424</v>
      </c>
      <c r="D22">
        <v>22597.765451977724</v>
      </c>
      <c r="E22">
        <v>0</v>
      </c>
      <c r="F22">
        <v>0</v>
      </c>
      <c r="G22">
        <f>animals_from_model!E5</f>
        <v>165322.52562148243</v>
      </c>
      <c r="H22">
        <v>0</v>
      </c>
    </row>
    <row r="23" spans="1:15" x14ac:dyDescent="0.2">
      <c r="A23" t="s">
        <v>124</v>
      </c>
      <c r="B23">
        <v>1</v>
      </c>
      <c r="C23">
        <v>8506.6772844530187</v>
      </c>
      <c r="D23">
        <v>4992.3146306269937</v>
      </c>
      <c r="E23">
        <v>47012.242793170444</v>
      </c>
      <c r="F23">
        <v>27590.08008260472</v>
      </c>
      <c r="G23">
        <f>animals_from_model!D5</f>
        <v>36523.171513849833</v>
      </c>
      <c r="H23">
        <f>animals_from_model!K5</f>
        <v>201845.69713533227</v>
      </c>
    </row>
    <row r="27" spans="1:15" x14ac:dyDescent="0.2">
      <c r="J27" s="68"/>
      <c r="K27" s="68"/>
      <c r="L27" s="68"/>
      <c r="M27" s="68"/>
      <c r="N27" s="68"/>
      <c r="O27" s="68"/>
    </row>
    <row r="28" spans="1:15" x14ac:dyDescent="0.2">
      <c r="J28" s="68"/>
      <c r="K28" s="68"/>
      <c r="L28" s="68"/>
      <c r="M28" s="68"/>
      <c r="N28" s="68"/>
      <c r="O28" s="68"/>
    </row>
    <row r="29" spans="1:15" x14ac:dyDescent="0.2">
      <c r="J29" s="68"/>
      <c r="K29" s="68"/>
      <c r="L29" s="68"/>
      <c r="M29" s="68"/>
      <c r="N29" s="68"/>
      <c r="O29" s="68"/>
    </row>
    <row r="30" spans="1:15" x14ac:dyDescent="0.2">
      <c r="J30" s="68"/>
      <c r="K30" s="68"/>
      <c r="L30" s="68"/>
      <c r="M30" s="68"/>
      <c r="N30" s="68"/>
      <c r="O30" s="68"/>
    </row>
    <row r="31" spans="1:15" x14ac:dyDescent="0.2">
      <c r="J31" s="68"/>
      <c r="K31" s="68"/>
      <c r="L31" s="68"/>
      <c r="M31" s="68"/>
      <c r="N31" s="68"/>
      <c r="O31" s="68"/>
    </row>
    <row r="32" spans="1:15" x14ac:dyDescent="0.2">
      <c r="J32" s="68"/>
      <c r="K32" s="68"/>
      <c r="L32" s="68"/>
      <c r="M32" s="68"/>
      <c r="N32" s="68"/>
      <c r="O32" s="68"/>
    </row>
    <row r="33" spans="10:15" x14ac:dyDescent="0.2">
      <c r="J33" s="68"/>
      <c r="K33" s="68"/>
      <c r="L33" s="68"/>
      <c r="M33" s="68"/>
      <c r="N33" s="68"/>
      <c r="O33" s="68"/>
    </row>
    <row r="34" spans="10:15" x14ac:dyDescent="0.2">
      <c r="J34" s="68"/>
      <c r="K34" s="68"/>
      <c r="L34" s="68"/>
      <c r="M34" s="68"/>
      <c r="N34" s="68"/>
      <c r="O34" s="68"/>
    </row>
    <row r="35" spans="10:15" x14ac:dyDescent="0.2">
      <c r="J35" s="68"/>
      <c r="K35" s="68"/>
      <c r="L35" s="68"/>
      <c r="M35" s="68"/>
      <c r="N35" s="68"/>
      <c r="O35" s="68"/>
    </row>
    <row r="36" spans="10:15" x14ac:dyDescent="0.2">
      <c r="J36" s="68"/>
      <c r="K36" s="68"/>
      <c r="L36" s="68"/>
      <c r="M36" s="68"/>
      <c r="N36" s="68"/>
      <c r="O36" s="68"/>
    </row>
    <row r="37" spans="10:15" x14ac:dyDescent="0.2">
      <c r="J37" s="68"/>
      <c r="K37" s="68"/>
      <c r="L37" s="68"/>
      <c r="M37" s="68"/>
      <c r="N37" s="68"/>
      <c r="O37" s="68"/>
    </row>
    <row r="38" spans="10:15" x14ac:dyDescent="0.2">
      <c r="J38" s="68"/>
      <c r="K38" s="68"/>
      <c r="L38" s="68"/>
      <c r="M38" s="68"/>
      <c r="N38" s="68"/>
      <c r="O38" s="68"/>
    </row>
    <row r="39" spans="10:15" x14ac:dyDescent="0.2">
      <c r="J39" s="68"/>
      <c r="K39" s="68"/>
      <c r="L39" s="68"/>
      <c r="M39" s="68"/>
      <c r="N39" s="68"/>
      <c r="O39" s="68"/>
    </row>
    <row r="40" spans="10:15" x14ac:dyDescent="0.2">
      <c r="J40" s="68"/>
      <c r="K40" s="68"/>
      <c r="L40" s="68"/>
      <c r="M40" s="68"/>
      <c r="N40" s="68"/>
      <c r="O40" s="68"/>
    </row>
    <row r="41" spans="10:15" x14ac:dyDescent="0.2">
      <c r="J41" s="68"/>
      <c r="K41" s="68"/>
      <c r="L41" s="68"/>
      <c r="M41" s="68"/>
      <c r="N41" s="68"/>
      <c r="O41" s="68"/>
    </row>
    <row r="42" spans="10:15" x14ac:dyDescent="0.2">
      <c r="J42" s="68"/>
      <c r="K42" s="68"/>
      <c r="L42" s="68"/>
      <c r="M42" s="68"/>
      <c r="N42" s="68"/>
      <c r="O42" s="68"/>
    </row>
    <row r="43" spans="10:15" x14ac:dyDescent="0.2">
      <c r="J43" s="68"/>
      <c r="K43" s="68"/>
      <c r="L43" s="68"/>
      <c r="M43" s="68"/>
      <c r="N43" s="68"/>
      <c r="O43" s="68"/>
    </row>
    <row r="44" spans="10:15" x14ac:dyDescent="0.2">
      <c r="J44" s="68"/>
      <c r="K44" s="68"/>
      <c r="L44" s="68"/>
      <c r="M44" s="68"/>
      <c r="N44" s="68"/>
      <c r="O44" s="68"/>
    </row>
    <row r="45" spans="10:15" x14ac:dyDescent="0.2">
      <c r="J45" s="68"/>
      <c r="K45" s="68"/>
      <c r="L45" s="68"/>
      <c r="M45" s="68"/>
      <c r="N45" s="68"/>
      <c r="O45" s="68"/>
    </row>
    <row r="46" spans="10:15" x14ac:dyDescent="0.2">
      <c r="J46" s="68"/>
      <c r="K46" s="68"/>
      <c r="L46" s="68"/>
      <c r="M46" s="68"/>
      <c r="N46" s="68"/>
      <c r="O46" s="68"/>
    </row>
    <row r="47" spans="10:15" x14ac:dyDescent="0.2">
      <c r="J47" s="68"/>
      <c r="K47" s="68"/>
      <c r="L47" s="68"/>
      <c r="M47" s="68"/>
      <c r="N47" s="68"/>
      <c r="O47" s="68"/>
    </row>
    <row r="48" spans="10:15" x14ac:dyDescent="0.2">
      <c r="J48" s="68"/>
      <c r="K48" s="68"/>
      <c r="L48" s="68"/>
      <c r="M48" s="68"/>
      <c r="N48" s="68"/>
      <c r="O48" s="68"/>
    </row>
    <row r="49" spans="10:15" x14ac:dyDescent="0.2">
      <c r="J49" s="68"/>
      <c r="K49" s="68"/>
      <c r="L49" s="68"/>
      <c r="M49" s="68"/>
      <c r="N49" s="68"/>
      <c r="O49" s="68"/>
    </row>
  </sheetData>
  <pageMargins left="0.7" right="0.7" top="0.75" bottom="0.75" header="0.3" footer="0.3"/>
  <pageSetup paperSize="9" orientation="portrait" horizontalDpi="0" verticalDpi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F0700-BAC7-8442-9B4A-590C8CDD462F}">
  <dimension ref="A1:W5"/>
  <sheetViews>
    <sheetView workbookViewId="0">
      <selection activeCell="C9" sqref="C9"/>
    </sheetView>
  </sheetViews>
  <sheetFormatPr baseColWidth="10" defaultRowHeight="16" x14ac:dyDescent="0.2"/>
  <sheetData>
    <row r="1" spans="1:23" x14ac:dyDescent="0.2">
      <c r="A1" t="s">
        <v>0</v>
      </c>
      <c r="B1" t="s">
        <v>1</v>
      </c>
      <c r="C1" t="s">
        <v>12</v>
      </c>
      <c r="D1" t="s">
        <v>10</v>
      </c>
      <c r="E1" t="s">
        <v>20</v>
      </c>
      <c r="F1" t="s">
        <v>7</v>
      </c>
      <c r="G1" t="s">
        <v>17</v>
      </c>
      <c r="H1" t="s">
        <v>8</v>
      </c>
      <c r="I1" t="s">
        <v>18</v>
      </c>
      <c r="J1" t="s">
        <v>2</v>
      </c>
      <c r="K1" t="s">
        <v>13</v>
      </c>
      <c r="L1" t="s">
        <v>4</v>
      </c>
      <c r="M1" t="s">
        <v>14</v>
      </c>
      <c r="N1" t="s">
        <v>11</v>
      </c>
      <c r="O1" t="s">
        <v>21</v>
      </c>
      <c r="P1" t="s">
        <v>5</v>
      </c>
      <c r="Q1" t="s">
        <v>15</v>
      </c>
      <c r="R1" t="s">
        <v>6</v>
      </c>
      <c r="S1" t="s">
        <v>16</v>
      </c>
      <c r="T1" t="s">
        <v>9</v>
      </c>
      <c r="U1" t="s">
        <v>19</v>
      </c>
      <c r="V1" t="s">
        <v>3</v>
      </c>
      <c r="W1" t="s">
        <v>3</v>
      </c>
    </row>
    <row r="2" spans="1:23" x14ac:dyDescent="0.2">
      <c r="A2" t="s">
        <v>120</v>
      </c>
      <c r="B2">
        <v>517135.20682123292</v>
      </c>
      <c r="C2">
        <v>100494.53534842504</v>
      </c>
      <c r="D2">
        <v>3583.7791766765226</v>
      </c>
      <c r="E2">
        <v>1826.6624969748182</v>
      </c>
      <c r="F2">
        <v>6422.9104183813752</v>
      </c>
      <c r="G2">
        <v>4303.4466247924802</v>
      </c>
      <c r="H2">
        <v>137304.66481688619</v>
      </c>
      <c r="I2">
        <v>91996.191428028498</v>
      </c>
      <c r="J2">
        <v>26576.280482482885</v>
      </c>
      <c r="K2">
        <v>8654.7490126975372</v>
      </c>
      <c r="L2">
        <v>41396.965467232782</v>
      </c>
      <c r="M2">
        <v>12348.296381262995</v>
      </c>
      <c r="N2">
        <v>12613.189191550917</v>
      </c>
      <c r="O2">
        <v>3057.2765192448278</v>
      </c>
      <c r="P2">
        <v>34703.113633294597</v>
      </c>
      <c r="Q2">
        <v>21752.160773766067</v>
      </c>
      <c r="R2">
        <v>55414.39440880328</v>
      </c>
      <c r="S2">
        <v>34734.140258951098</v>
      </c>
      <c r="T2">
        <v>529087.4932065662</v>
      </c>
      <c r="U2">
        <v>28548.15711838592</v>
      </c>
      <c r="V2">
        <v>38505.565508717424</v>
      </c>
      <c r="W2">
        <v>8506.6772844530187</v>
      </c>
    </row>
    <row r="3" spans="1:23" x14ac:dyDescent="0.2">
      <c r="A3" t="s">
        <v>121</v>
      </c>
      <c r="B3">
        <v>232640.30103035702</v>
      </c>
      <c r="C3">
        <v>45208.832519974429</v>
      </c>
      <c r="D3">
        <v>1242.3767812478609</v>
      </c>
      <c r="E3">
        <v>633.24299895127024</v>
      </c>
      <c r="F3">
        <v>3769.4141414644814</v>
      </c>
      <c r="G3">
        <v>2525.5641925359919</v>
      </c>
      <c r="H3">
        <v>10858.225520284774</v>
      </c>
      <c r="I3">
        <v>7275.1744805248054</v>
      </c>
      <c r="J3">
        <v>15596.824640665454</v>
      </c>
      <c r="K3">
        <v>5079.2135020169253</v>
      </c>
      <c r="L3">
        <v>24294.641662654227</v>
      </c>
      <c r="M3">
        <v>7246.8460511796056</v>
      </c>
      <c r="N3">
        <v>64106.35212615833</v>
      </c>
      <c r="O3">
        <v>15538.563809146004</v>
      </c>
      <c r="P3">
        <v>20366.220102935007</v>
      </c>
      <c r="Q3">
        <v>12765.692978278474</v>
      </c>
      <c r="R3">
        <v>4382.2399797067519</v>
      </c>
      <c r="S3">
        <v>2746.8194812454053</v>
      </c>
      <c r="T3">
        <v>310505.63514902879</v>
      </c>
      <c r="U3">
        <v>16754.0600981809</v>
      </c>
      <c r="V3">
        <v>22597.765451977724</v>
      </c>
      <c r="W3">
        <v>4992.3146306269937</v>
      </c>
    </row>
    <row r="4" spans="1:23" x14ac:dyDescent="0.2">
      <c r="A4" t="s">
        <v>122</v>
      </c>
      <c r="B4">
        <v>0</v>
      </c>
      <c r="C4">
        <v>617629.74216965795</v>
      </c>
      <c r="D4">
        <v>0</v>
      </c>
      <c r="E4">
        <v>5410.4416736513404</v>
      </c>
      <c r="F4">
        <v>0</v>
      </c>
      <c r="G4">
        <v>10726.357043173855</v>
      </c>
      <c r="H4">
        <v>0</v>
      </c>
      <c r="I4">
        <v>229300.85624491467</v>
      </c>
      <c r="J4">
        <v>0</v>
      </c>
      <c r="K4">
        <v>35231.029495180424</v>
      </c>
      <c r="L4">
        <v>0</v>
      </c>
      <c r="M4">
        <v>53745.261848495778</v>
      </c>
      <c r="N4">
        <v>0</v>
      </c>
      <c r="O4">
        <v>15670.465710795743</v>
      </c>
      <c r="P4">
        <v>0</v>
      </c>
      <c r="Q4">
        <v>56455.274407060664</v>
      </c>
      <c r="R4">
        <v>0</v>
      </c>
      <c r="S4">
        <v>90148.534667754386</v>
      </c>
      <c r="T4">
        <v>0</v>
      </c>
      <c r="U4">
        <v>557635.65032495209</v>
      </c>
      <c r="V4">
        <v>0</v>
      </c>
      <c r="W4">
        <v>47012.242793170444</v>
      </c>
    </row>
    <row r="5" spans="1:23" x14ac:dyDescent="0.2">
      <c r="A5" t="s">
        <v>123</v>
      </c>
      <c r="B5">
        <v>0</v>
      </c>
      <c r="C5">
        <v>277849.13355033146</v>
      </c>
      <c r="D5">
        <v>0</v>
      </c>
      <c r="E5">
        <v>1875.6197801991311</v>
      </c>
      <c r="F5">
        <v>0</v>
      </c>
      <c r="G5">
        <v>6294.9783340004733</v>
      </c>
      <c r="H5">
        <v>0</v>
      </c>
      <c r="I5">
        <v>18133.400000809579</v>
      </c>
      <c r="J5">
        <v>0</v>
      </c>
      <c r="K5">
        <v>20676.038142682381</v>
      </c>
      <c r="L5">
        <v>0</v>
      </c>
      <c r="M5">
        <v>31541.487713833831</v>
      </c>
      <c r="N5">
        <v>0</v>
      </c>
      <c r="O5">
        <v>79644.915935304336</v>
      </c>
      <c r="P5">
        <v>0</v>
      </c>
      <c r="Q5">
        <v>33131.913081213483</v>
      </c>
      <c r="R5">
        <v>0</v>
      </c>
      <c r="S5">
        <v>7129.0594609521577</v>
      </c>
      <c r="T5">
        <v>0</v>
      </c>
      <c r="U5">
        <v>327259.69524720969</v>
      </c>
      <c r="V5">
        <v>0</v>
      </c>
      <c r="W5">
        <v>27590.08008260472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4CD33-8328-6641-94A0-3B4B3F27BF77}">
  <dimension ref="A1:L9"/>
  <sheetViews>
    <sheetView workbookViewId="0">
      <selection activeCell="F5" sqref="F5"/>
    </sheetView>
  </sheetViews>
  <sheetFormatPr baseColWidth="10" defaultRowHeight="16" x14ac:dyDescent="0.2"/>
  <sheetData>
    <row r="1" spans="1:12" ht="51" x14ac:dyDescent="0.2">
      <c r="A1" s="13" t="s">
        <v>0</v>
      </c>
      <c r="B1" s="4" t="s">
        <v>79</v>
      </c>
      <c r="C1" s="4" t="s">
        <v>80</v>
      </c>
      <c r="D1" s="4" t="s">
        <v>81</v>
      </c>
      <c r="E1" s="4" t="s">
        <v>82</v>
      </c>
      <c r="F1" s="4" t="s">
        <v>83</v>
      </c>
      <c r="G1" s="4" t="s">
        <v>84</v>
      </c>
      <c r="H1" s="4" t="s">
        <v>85</v>
      </c>
      <c r="I1" s="4" t="s">
        <v>86</v>
      </c>
      <c r="J1" s="4" t="s">
        <v>87</v>
      </c>
      <c r="K1" s="4" t="s">
        <v>88</v>
      </c>
      <c r="L1" s="4" t="s">
        <v>89</v>
      </c>
    </row>
    <row r="2" spans="1:12" ht="68" x14ac:dyDescent="0.2">
      <c r="A2" s="13" t="s">
        <v>90</v>
      </c>
      <c r="B2">
        <v>100494.53534842504</v>
      </c>
      <c r="C2">
        <v>8654.7490126975372</v>
      </c>
      <c r="D2">
        <v>8506.6772844530187</v>
      </c>
      <c r="E2">
        <v>12348.296381262995</v>
      </c>
      <c r="F2">
        <v>21752.160773766067</v>
      </c>
      <c r="G2">
        <v>34734.140258951098</v>
      </c>
      <c r="H2">
        <v>4303.4466247924802</v>
      </c>
      <c r="I2">
        <v>91996.191428028498</v>
      </c>
      <c r="J2">
        <v>28548.15711838592</v>
      </c>
      <c r="K2">
        <v>1826662.4969748182</v>
      </c>
      <c r="L2">
        <v>3057276.5192448278</v>
      </c>
    </row>
    <row r="3" spans="1:12" ht="68" x14ac:dyDescent="0.2">
      <c r="A3" s="13" t="s">
        <v>91</v>
      </c>
      <c r="B3">
        <v>517135.20682123292</v>
      </c>
      <c r="C3">
        <v>26576.280482482885</v>
      </c>
      <c r="D3">
        <v>38505.565508717424</v>
      </c>
      <c r="E3">
        <v>41396.965467232782</v>
      </c>
      <c r="F3">
        <v>34703.113633294597</v>
      </c>
      <c r="G3">
        <v>55414.39440880328</v>
      </c>
      <c r="H3">
        <v>6422.9104183813752</v>
      </c>
      <c r="I3">
        <v>137304.66481688619</v>
      </c>
      <c r="J3">
        <v>529087.4932065662</v>
      </c>
      <c r="K3">
        <v>3583779.1766765225</v>
      </c>
      <c r="L3">
        <v>12613189.191550916</v>
      </c>
    </row>
    <row r="4" spans="1:12" ht="68" x14ac:dyDescent="0.2">
      <c r="A4" s="13" t="s">
        <v>92</v>
      </c>
      <c r="B4">
        <v>45208.832519974429</v>
      </c>
      <c r="C4">
        <v>5079.2135020169253</v>
      </c>
      <c r="D4">
        <v>4992.3146306269937</v>
      </c>
      <c r="E4">
        <v>7246.8460511796056</v>
      </c>
      <c r="F4">
        <v>12765.692978278474</v>
      </c>
      <c r="G4">
        <v>2746.8194812454053</v>
      </c>
      <c r="H4">
        <v>2525.5641925359919</v>
      </c>
      <c r="I4">
        <v>7275.1744805248054</v>
      </c>
      <c r="J4">
        <v>16754.0600981809</v>
      </c>
      <c r="K4">
        <v>633242.99895127025</v>
      </c>
      <c r="L4">
        <v>15538563.809146004</v>
      </c>
    </row>
    <row r="5" spans="1:12" ht="68" x14ac:dyDescent="0.2">
      <c r="A5" s="13" t="s">
        <v>93</v>
      </c>
      <c r="B5">
        <v>232640.30103035702</v>
      </c>
      <c r="C5">
        <v>15596.824640665454</v>
      </c>
      <c r="D5">
        <v>22597.765451977724</v>
      </c>
      <c r="E5">
        <v>24294.641662654227</v>
      </c>
      <c r="F5">
        <v>20366.220102935007</v>
      </c>
      <c r="G5">
        <v>4382.2399797067519</v>
      </c>
      <c r="H5">
        <v>3769.4141414644814</v>
      </c>
      <c r="I5">
        <v>10858.225520284774</v>
      </c>
      <c r="J5">
        <v>310505.63514902879</v>
      </c>
      <c r="K5">
        <v>1242376.781247861</v>
      </c>
      <c r="L5">
        <v>64106352.126158327</v>
      </c>
    </row>
    <row r="6" spans="1:12" ht="51" x14ac:dyDescent="0.2">
      <c r="A6" s="13" t="s">
        <v>94</v>
      </c>
      <c r="B6">
        <v>617629.74216965795</v>
      </c>
      <c r="C6">
        <v>35231.029495180424</v>
      </c>
      <c r="D6">
        <v>47012.242793170444</v>
      </c>
      <c r="E6">
        <v>53745.261848495778</v>
      </c>
      <c r="F6">
        <v>56455.274407060664</v>
      </c>
      <c r="G6">
        <v>90148.534667754386</v>
      </c>
      <c r="H6">
        <v>10726.357043173855</v>
      </c>
      <c r="I6">
        <v>229300.85624491467</v>
      </c>
      <c r="J6">
        <v>557635.65032495209</v>
      </c>
      <c r="K6">
        <v>5410441.6736513404</v>
      </c>
      <c r="L6">
        <v>15670465.710795743</v>
      </c>
    </row>
    <row r="7" spans="1:12" ht="51" x14ac:dyDescent="0.2">
      <c r="A7" s="13" t="s">
        <v>95</v>
      </c>
      <c r="B7">
        <v>277849.13355033146</v>
      </c>
      <c r="C7">
        <v>20676.038142682381</v>
      </c>
      <c r="D7">
        <v>27590.08008260472</v>
      </c>
      <c r="E7">
        <v>31541.487713833831</v>
      </c>
      <c r="F7">
        <v>33131.913081213483</v>
      </c>
      <c r="G7">
        <v>7129.0594609521577</v>
      </c>
      <c r="H7">
        <v>6294.9783340004733</v>
      </c>
      <c r="I7">
        <v>18133.400000809579</v>
      </c>
      <c r="J7">
        <v>327259.69524720969</v>
      </c>
      <c r="K7">
        <v>1875619.7801991312</v>
      </c>
      <c r="L7">
        <v>79644915.935304329</v>
      </c>
    </row>
    <row r="8" spans="1:12" ht="102" x14ac:dyDescent="0.2">
      <c r="A8" s="13" t="s">
        <v>103</v>
      </c>
      <c r="B8">
        <f t="shared" ref="B8:J8" si="0">B6</f>
        <v>617629.74216965795</v>
      </c>
      <c r="C8">
        <f t="shared" si="0"/>
        <v>35231.029495180424</v>
      </c>
      <c r="D8">
        <f t="shared" si="0"/>
        <v>47012.242793170444</v>
      </c>
      <c r="E8">
        <f t="shared" si="0"/>
        <v>53745.261848495778</v>
      </c>
      <c r="F8">
        <f t="shared" si="0"/>
        <v>56455.274407060664</v>
      </c>
      <c r="G8">
        <f t="shared" si="0"/>
        <v>90148.534667754386</v>
      </c>
      <c r="H8">
        <f t="shared" si="0"/>
        <v>10726.357043173855</v>
      </c>
      <c r="I8">
        <f t="shared" si="0"/>
        <v>229300.85624491467</v>
      </c>
      <c r="J8">
        <f t="shared" si="0"/>
        <v>557635.65032495209</v>
      </c>
      <c r="K8">
        <f>K6/10^3</f>
        <v>5410.4416736513404</v>
      </c>
      <c r="L8">
        <f>L6/10^3</f>
        <v>15670.465710795743</v>
      </c>
    </row>
    <row r="9" spans="1:12" ht="102" x14ac:dyDescent="0.2">
      <c r="A9" s="13" t="s">
        <v>104</v>
      </c>
      <c r="B9">
        <f t="shared" ref="B9:J9" si="1">B7</f>
        <v>277849.13355033146</v>
      </c>
      <c r="C9">
        <f t="shared" si="1"/>
        <v>20676.038142682381</v>
      </c>
      <c r="D9">
        <f t="shared" si="1"/>
        <v>27590.08008260472</v>
      </c>
      <c r="E9">
        <f t="shared" si="1"/>
        <v>31541.487713833831</v>
      </c>
      <c r="F9">
        <f t="shared" si="1"/>
        <v>33131.913081213483</v>
      </c>
      <c r="G9">
        <f t="shared" si="1"/>
        <v>7129.0594609521577</v>
      </c>
      <c r="H9">
        <f t="shared" si="1"/>
        <v>6294.9783340004733</v>
      </c>
      <c r="I9">
        <f t="shared" si="1"/>
        <v>18133.400000809579</v>
      </c>
      <c r="J9">
        <f t="shared" si="1"/>
        <v>327259.69524720969</v>
      </c>
      <c r="K9">
        <f>K7/10^3</f>
        <v>1875.6197801991311</v>
      </c>
      <c r="L9">
        <f>L7/10^3</f>
        <v>79644.915935304336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2BFE5-2C85-3C4E-8499-EDDB7F7F862E}">
  <dimension ref="A1:L9"/>
  <sheetViews>
    <sheetView topLeftCell="A2" workbookViewId="0">
      <selection activeCell="P7" sqref="P7"/>
    </sheetView>
  </sheetViews>
  <sheetFormatPr baseColWidth="10" defaultRowHeight="16" x14ac:dyDescent="0.2"/>
  <cols>
    <col min="11" max="12" width="11.1640625" bestFit="1" customWidth="1"/>
  </cols>
  <sheetData>
    <row r="1" spans="1:12" ht="51" x14ac:dyDescent="0.2">
      <c r="A1" s="13" t="s">
        <v>0</v>
      </c>
      <c r="B1" s="4" t="s">
        <v>79</v>
      </c>
      <c r="C1" s="4" t="s">
        <v>80</v>
      </c>
      <c r="D1" s="4" t="s">
        <v>81</v>
      </c>
      <c r="E1" s="4" t="s">
        <v>82</v>
      </c>
      <c r="F1" s="4" t="s">
        <v>83</v>
      </c>
      <c r="G1" s="4" t="s">
        <v>84</v>
      </c>
      <c r="H1" s="4" t="s">
        <v>85</v>
      </c>
      <c r="I1" s="4" t="s">
        <v>86</v>
      </c>
      <c r="J1" s="4" t="s">
        <v>87</v>
      </c>
      <c r="K1" s="4" t="s">
        <v>88</v>
      </c>
      <c r="L1" s="4" t="s">
        <v>89</v>
      </c>
    </row>
    <row r="2" spans="1:12" ht="68" x14ac:dyDescent="0.2">
      <c r="A2" s="13" t="s">
        <v>90</v>
      </c>
      <c r="B2">
        <v>100494.53534842504</v>
      </c>
      <c r="C2">
        <v>8654.7490126975372</v>
      </c>
      <c r="D2">
        <v>8506.6772844530187</v>
      </c>
      <c r="E2">
        <v>12348.296381262995</v>
      </c>
      <c r="F2">
        <v>21752.160773766067</v>
      </c>
      <c r="G2">
        <v>34734.140258951098</v>
      </c>
      <c r="H2">
        <v>4303.4466247924802</v>
      </c>
      <c r="I2">
        <v>91996.191428028498</v>
      </c>
      <c r="J2">
        <v>28548.15711838592</v>
      </c>
      <c r="K2">
        <v>1826662496.9748182</v>
      </c>
      <c r="L2">
        <v>3057276519.2448277</v>
      </c>
    </row>
    <row r="3" spans="1:12" ht="68" x14ac:dyDescent="0.2">
      <c r="A3" s="13" t="s">
        <v>91</v>
      </c>
      <c r="B3">
        <v>517135.20682123292</v>
      </c>
      <c r="C3">
        <v>26576.280482482885</v>
      </c>
      <c r="D3">
        <v>38505.565508717424</v>
      </c>
      <c r="E3">
        <v>41396.965467232782</v>
      </c>
      <c r="F3">
        <v>34703.113633294597</v>
      </c>
      <c r="G3">
        <v>55414.39440880328</v>
      </c>
      <c r="H3">
        <v>6422.9104183813752</v>
      </c>
      <c r="I3">
        <v>137304.66481688619</v>
      </c>
      <c r="J3">
        <v>529087.4932065662</v>
      </c>
      <c r="K3">
        <v>3583779176.6765223</v>
      </c>
      <c r="L3">
        <v>12613189191.550917</v>
      </c>
    </row>
    <row r="4" spans="1:12" ht="68" x14ac:dyDescent="0.2">
      <c r="A4" s="13" t="s">
        <v>92</v>
      </c>
      <c r="B4">
        <v>45208.832519974429</v>
      </c>
      <c r="C4">
        <v>5079.2135020169253</v>
      </c>
      <c r="D4">
        <v>4992.3146306269937</v>
      </c>
      <c r="E4">
        <v>7246.8460511796056</v>
      </c>
      <c r="F4">
        <v>12765.692978278474</v>
      </c>
      <c r="G4">
        <v>2746.8194812454053</v>
      </c>
      <c r="H4">
        <v>2525.5641925359919</v>
      </c>
      <c r="I4">
        <v>7275.1744805248054</v>
      </c>
      <c r="J4">
        <v>16754.0600981809</v>
      </c>
      <c r="K4">
        <v>633242998.95127022</v>
      </c>
      <c r="L4">
        <v>15538563809.146004</v>
      </c>
    </row>
    <row r="5" spans="1:12" ht="68" x14ac:dyDescent="0.2">
      <c r="A5" s="13" t="s">
        <v>93</v>
      </c>
      <c r="B5">
        <v>232640.30103035702</v>
      </c>
      <c r="C5">
        <v>15596.824640665454</v>
      </c>
      <c r="D5">
        <v>22597.765451977724</v>
      </c>
      <c r="E5">
        <v>24294.641662654227</v>
      </c>
      <c r="F5">
        <v>20366.220102935007</v>
      </c>
      <c r="G5">
        <v>4382.2399797067519</v>
      </c>
      <c r="H5">
        <v>3769.4141414644814</v>
      </c>
      <c r="I5">
        <v>10858.225520284774</v>
      </c>
      <c r="J5">
        <v>310505.63514902879</v>
      </c>
      <c r="K5">
        <v>1242376781.2478609</v>
      </c>
      <c r="L5">
        <v>64106352126.158325</v>
      </c>
    </row>
    <row r="6" spans="1:12" ht="51" x14ac:dyDescent="0.2">
      <c r="A6" s="13" t="s">
        <v>94</v>
      </c>
      <c r="B6">
        <v>617629.74216965795</v>
      </c>
      <c r="C6">
        <v>35231.029495180424</v>
      </c>
      <c r="D6">
        <v>47012.242793170444</v>
      </c>
      <c r="E6">
        <v>53745.261848495778</v>
      </c>
      <c r="F6">
        <v>56455.274407060664</v>
      </c>
      <c r="G6">
        <v>90148.534667754386</v>
      </c>
      <c r="H6">
        <v>10726.357043173855</v>
      </c>
      <c r="I6">
        <v>229300.85624491467</v>
      </c>
      <c r="J6">
        <v>557635.65032495209</v>
      </c>
      <c r="K6">
        <v>5410441673.6513405</v>
      </c>
      <c r="L6">
        <v>15670465710.795744</v>
      </c>
    </row>
    <row r="7" spans="1:12" ht="51" x14ac:dyDescent="0.2">
      <c r="A7" s="13" t="s">
        <v>95</v>
      </c>
      <c r="B7">
        <v>277849.13355033146</v>
      </c>
      <c r="C7">
        <v>20676.038142682381</v>
      </c>
      <c r="D7">
        <v>27590.08008260472</v>
      </c>
      <c r="E7">
        <v>31541.487713833831</v>
      </c>
      <c r="F7">
        <v>33131.913081213483</v>
      </c>
      <c r="G7">
        <v>7129.0594609521577</v>
      </c>
      <c r="H7">
        <v>6294.9783340004733</v>
      </c>
      <c r="I7">
        <v>18133.400000809579</v>
      </c>
      <c r="J7">
        <v>327259.69524720969</v>
      </c>
      <c r="K7">
        <v>1875619780.1991313</v>
      </c>
      <c r="L7">
        <v>79644915935.304321</v>
      </c>
    </row>
    <row r="8" spans="1:12" ht="102" x14ac:dyDescent="0.2">
      <c r="A8" s="13" t="s">
        <v>103</v>
      </c>
      <c r="B8">
        <f t="shared" ref="B8:J8" si="0">B6</f>
        <v>617629.74216965795</v>
      </c>
      <c r="C8">
        <f t="shared" si="0"/>
        <v>35231.029495180424</v>
      </c>
      <c r="D8">
        <f t="shared" si="0"/>
        <v>47012.242793170444</v>
      </c>
      <c r="E8">
        <f t="shared" si="0"/>
        <v>53745.261848495778</v>
      </c>
      <c r="F8">
        <f t="shared" si="0"/>
        <v>56455.274407060664</v>
      </c>
      <c r="G8">
        <f t="shared" si="0"/>
        <v>90148.534667754386</v>
      </c>
      <c r="H8">
        <f t="shared" si="0"/>
        <v>10726.357043173855</v>
      </c>
      <c r="I8">
        <f t="shared" si="0"/>
        <v>229300.85624491467</v>
      </c>
      <c r="J8">
        <f t="shared" si="0"/>
        <v>557635.65032495209</v>
      </c>
      <c r="K8">
        <v>5410441.6736513404</v>
      </c>
      <c r="L8">
        <v>15670465.710795743</v>
      </c>
    </row>
    <row r="9" spans="1:12" ht="102" x14ac:dyDescent="0.2">
      <c r="A9" s="13" t="s">
        <v>104</v>
      </c>
      <c r="B9">
        <f t="shared" ref="B9:J9" si="1">B7</f>
        <v>277849.13355033146</v>
      </c>
      <c r="C9">
        <f t="shared" si="1"/>
        <v>20676.038142682381</v>
      </c>
      <c r="D9">
        <f t="shared" si="1"/>
        <v>27590.08008260472</v>
      </c>
      <c r="E9">
        <f t="shared" si="1"/>
        <v>31541.487713833831</v>
      </c>
      <c r="F9">
        <f t="shared" si="1"/>
        <v>33131.913081213483</v>
      </c>
      <c r="G9">
        <f t="shared" si="1"/>
        <v>7129.0594609521577</v>
      </c>
      <c r="H9">
        <f t="shared" si="1"/>
        <v>6294.9783340004733</v>
      </c>
      <c r="I9">
        <f t="shared" si="1"/>
        <v>18133.400000809579</v>
      </c>
      <c r="J9">
        <f t="shared" si="1"/>
        <v>327259.69524720969</v>
      </c>
      <c r="K9">
        <v>1875619.7801991312</v>
      </c>
      <c r="L9">
        <v>79644915.935304329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04F7C-50ED-9046-8944-55E69E02A09B}">
  <dimension ref="A1:O28"/>
  <sheetViews>
    <sheetView workbookViewId="0">
      <selection activeCell="N8" sqref="N8"/>
    </sheetView>
  </sheetViews>
  <sheetFormatPr baseColWidth="10" defaultRowHeight="16" x14ac:dyDescent="0.2"/>
  <cols>
    <col min="1" max="1" width="27.33203125" customWidth="1"/>
    <col min="2" max="7" width="11.6640625" bestFit="1" customWidth="1"/>
    <col min="9" max="9" width="20.5" customWidth="1"/>
    <col min="10" max="10" width="11.6640625" bestFit="1" customWidth="1"/>
    <col min="13" max="14" width="11.6640625" bestFit="1" customWidth="1"/>
  </cols>
  <sheetData>
    <row r="1" spans="1:15" ht="51" x14ac:dyDescent="0.2">
      <c r="A1" s="13" t="s">
        <v>0</v>
      </c>
      <c r="B1" s="13" t="s">
        <v>114</v>
      </c>
      <c r="C1" s="13" t="s">
        <v>115</v>
      </c>
      <c r="D1" s="13" t="s">
        <v>116</v>
      </c>
      <c r="E1" s="13" t="s">
        <v>117</v>
      </c>
      <c r="F1" s="13" t="s">
        <v>170</v>
      </c>
      <c r="G1" s="13" t="s">
        <v>171</v>
      </c>
      <c r="I1" s="4"/>
      <c r="J1" s="13" t="s">
        <v>114</v>
      </c>
      <c r="K1" s="13" t="s">
        <v>115</v>
      </c>
      <c r="L1" s="13" t="s">
        <v>116</v>
      </c>
      <c r="M1" s="13" t="s">
        <v>117</v>
      </c>
      <c r="N1" s="13" t="s">
        <v>183</v>
      </c>
    </row>
    <row r="2" spans="1:15" ht="17" x14ac:dyDescent="0.2">
      <c r="A2" s="8" t="str">
        <f>crops_from_model!B3</f>
        <v>Apples and products</v>
      </c>
      <c r="B2" s="4">
        <f>crops_from_model!Q79</f>
        <v>6347.9403223383842</v>
      </c>
      <c r="C2" s="4">
        <f>crops_from_model!Q54</f>
        <v>5332.5265587061758</v>
      </c>
      <c r="D2" s="4">
        <f>crops_from_model!L130</f>
        <v>8082.3871539968604</v>
      </c>
      <c r="E2" s="4">
        <f>crops_from_model!L104</f>
        <v>6735.3226283307176</v>
      </c>
      <c r="F2" s="4">
        <f>crops_from_model!Q3</f>
        <v>6576.9401039805316</v>
      </c>
      <c r="G2" s="4">
        <f>crops_from_model!L29</f>
        <v>8386.1820140664986</v>
      </c>
      <c r="I2" s="4" t="s">
        <v>177</v>
      </c>
      <c r="J2" s="4">
        <f>($J$11-J3)/10^3</f>
        <v>91.46560355753769</v>
      </c>
      <c r="K2" s="4">
        <f>($J$11-K3)/10^3</f>
        <v>109.89580084945125</v>
      </c>
      <c r="L2" s="4">
        <f>($J$11-L3)/10^3</f>
        <v>-17.044062418773013</v>
      </c>
      <c r="M2" s="4">
        <f>($J$11-M3)/10^3</f>
        <v>17.852813834209112</v>
      </c>
      <c r="N2" s="4">
        <f>($J$11-N3)/10^3</f>
        <v>17.325405369171815</v>
      </c>
      <c r="O2" s="26"/>
    </row>
    <row r="3" spans="1:15" ht="17" x14ac:dyDescent="0.2">
      <c r="A3" s="8" t="str">
        <f>crops_from_model!B4</f>
        <v>Barley and products</v>
      </c>
      <c r="B3" s="4">
        <f>crops_from_model!Q80</f>
        <v>12091.349932020063</v>
      </c>
      <c r="C3" s="4">
        <f>crops_from_model!Q55</f>
        <v>19344.522689004418</v>
      </c>
      <c r="D3" s="4">
        <f>crops_from_model!L131</f>
        <v>17986.135125745735</v>
      </c>
      <c r="E3" s="4">
        <f>crops_from_model!L105</f>
        <v>29728.141169760776</v>
      </c>
      <c r="F3" s="4">
        <f>crops_from_model!Q4</f>
        <v>22165.468111489012</v>
      </c>
      <c r="G3" s="4">
        <f>crops_from_model!L30</f>
        <v>41039.661332935349</v>
      </c>
      <c r="I3" s="4" t="s">
        <v>130</v>
      </c>
      <c r="J3">
        <f>B24</f>
        <v>250818.94314246232</v>
      </c>
      <c r="K3">
        <f t="shared" ref="K3:N3" si="0">C24</f>
        <v>232388.74585054876</v>
      </c>
      <c r="L3">
        <f t="shared" si="0"/>
        <v>359328.60911877302</v>
      </c>
      <c r="M3">
        <f t="shared" si="0"/>
        <v>324431.73286579089</v>
      </c>
      <c r="N3">
        <f t="shared" si="0"/>
        <v>324959.14133082819</v>
      </c>
    </row>
    <row r="4" spans="1:15" ht="17" x14ac:dyDescent="0.2">
      <c r="A4" s="8" t="str">
        <f>crops_from_model!B5</f>
        <v>Cereals, Other</v>
      </c>
      <c r="B4" s="4">
        <f>crops_from_model!Q81</f>
        <v>3365.6967668253619</v>
      </c>
      <c r="C4" s="4">
        <f>crops_from_model!Q56</f>
        <v>5591.7392786760965</v>
      </c>
      <c r="D4" s="4">
        <f>crops_from_model!L132</f>
        <v>6258.9176831095829</v>
      </c>
      <c r="E4" s="4">
        <f>crops_from_model!L106</f>
        <v>10398.511296564531</v>
      </c>
      <c r="F4" s="4">
        <f>crops_from_model!Q5</f>
        <v>6465.7591780946286</v>
      </c>
      <c r="G4" s="4">
        <f>crops_from_model!L31</f>
        <v>14307.2163082721</v>
      </c>
      <c r="I4" s="4" t="s">
        <v>132</v>
      </c>
      <c r="J4">
        <f>100*J2/(J3/10^3)</f>
        <v>36.466784530539329</v>
      </c>
      <c r="K4">
        <f t="shared" ref="K4:N4" si="1">100*K2/(K3/10^3)</f>
        <v>47.289639800425704</v>
      </c>
      <c r="L4">
        <f t="shared" si="1"/>
        <v>-4.7433079321383067</v>
      </c>
      <c r="M4">
        <f t="shared" si="1"/>
        <v>5.502795203326909</v>
      </c>
      <c r="N4">
        <f t="shared" si="1"/>
        <v>5.3315642385740727</v>
      </c>
    </row>
    <row r="5" spans="1:15" ht="34" x14ac:dyDescent="0.2">
      <c r="A5" s="8" t="str">
        <f>crops_from_model!B6</f>
        <v>Citrus, Other</v>
      </c>
      <c r="B5" s="4">
        <f>crops_from_model!Q82</f>
        <v>0</v>
      </c>
      <c r="C5" s="4">
        <f>crops_from_model!Q57</f>
        <v>0</v>
      </c>
      <c r="D5" s="4">
        <f>crops_from_model!L133</f>
        <v>0</v>
      </c>
      <c r="E5" s="4">
        <f>crops_from_model!L107</f>
        <v>0</v>
      </c>
      <c r="F5" s="4">
        <f>crops_from_model!Q6</f>
        <v>0</v>
      </c>
      <c r="G5" s="4">
        <f>crops_from_model!L32</f>
        <v>0</v>
      </c>
      <c r="I5" s="4" t="s">
        <v>178</v>
      </c>
      <c r="J5">
        <v>2</v>
      </c>
      <c r="K5">
        <v>2</v>
      </c>
      <c r="L5">
        <v>2</v>
      </c>
      <c r="M5">
        <v>2</v>
      </c>
      <c r="N5">
        <v>2</v>
      </c>
    </row>
    <row r="6" spans="1:15" ht="51" x14ac:dyDescent="0.2">
      <c r="A6" s="8" t="str">
        <f>crops_from_model!B7</f>
        <v>Fruits, other (incl citrus, other)</v>
      </c>
      <c r="B6" s="4">
        <f>crops_from_model!Q83</f>
        <v>4938.2707999252316</v>
      </c>
      <c r="C6" s="4">
        <f>crops_from_model!Q58</f>
        <v>4115.2256666043604</v>
      </c>
      <c r="D6" s="4">
        <f>crops_from_model!L134</f>
        <v>7837.1818558936375</v>
      </c>
      <c r="E6" s="4">
        <f>crops_from_model!L108</f>
        <v>6530.9848799113652</v>
      </c>
      <c r="F6" s="4">
        <f>crops_from_model!Q7</f>
        <v>5123.8869128464476</v>
      </c>
      <c r="G6" s="4">
        <f>crops_from_model!L33</f>
        <v>8131.7601184647528</v>
      </c>
      <c r="I6" s="4" t="s">
        <v>179</v>
      </c>
      <c r="J6">
        <f>J5*J2</f>
        <v>182.93120711507538</v>
      </c>
      <c r="K6">
        <f t="shared" ref="K6:N6" si="2">K5*K2</f>
        <v>219.7916016989025</v>
      </c>
      <c r="L6">
        <f t="shared" si="2"/>
        <v>-34.088124837546026</v>
      </c>
      <c r="M6">
        <f t="shared" si="2"/>
        <v>35.705627668418224</v>
      </c>
      <c r="N6">
        <f t="shared" si="2"/>
        <v>34.65081073834363</v>
      </c>
    </row>
    <row r="7" spans="1:15" ht="34" x14ac:dyDescent="0.2">
      <c r="A7" s="8" t="str">
        <f>crops_from_model!B8</f>
        <v>Grapes and products (excl wine)</v>
      </c>
      <c r="B7" s="4">
        <f>crops_from_model!Q84</f>
        <v>18933.518583696092</v>
      </c>
      <c r="C7" s="4">
        <f>crops_from_model!Q59</f>
        <v>0</v>
      </c>
      <c r="D7" s="4">
        <f>crops_from_model!L135</f>
        <v>23431.652628430707</v>
      </c>
      <c r="E7" s="4">
        <f>crops_from_model!L109</f>
        <v>0</v>
      </c>
      <c r="F7" s="4">
        <f>crops_from_model!Q8</f>
        <v>78681.706903277212</v>
      </c>
      <c r="G7" s="4">
        <f>crops_from_model!L34</f>
        <v>100164.68561619731</v>
      </c>
      <c r="I7" s="4" t="s">
        <v>180</v>
      </c>
      <c r="J7" s="69">
        <v>2487860000</v>
      </c>
      <c r="K7" s="69">
        <v>1933940000</v>
      </c>
      <c r="L7" s="70">
        <v>2318030000</v>
      </c>
      <c r="M7" s="70">
        <v>2012000000</v>
      </c>
      <c r="N7" s="70">
        <v>5462580000</v>
      </c>
    </row>
    <row r="8" spans="1:15" ht="34" x14ac:dyDescent="0.2">
      <c r="A8" s="8" t="str">
        <f>crops_from_model!B9</f>
        <v>Maize and products</v>
      </c>
      <c r="B8" s="4">
        <f>crops_from_model!Q85</f>
        <v>6579.0442698254574</v>
      </c>
      <c r="C8" s="4">
        <f>crops_from_model!Q60</f>
        <v>8959.6579053045334</v>
      </c>
      <c r="D8" s="4">
        <f>crops_from_model!L136</f>
        <v>8204.4070528707907</v>
      </c>
      <c r="E8" s="4">
        <f>crops_from_model!L110</f>
        <v>12037.323078958012</v>
      </c>
      <c r="F8" s="4">
        <f>crops_from_model!Q9</f>
        <v>9614.3070907212641</v>
      </c>
      <c r="G8" s="4">
        <f>crops_from_model!L35</f>
        <v>17980.619881288338</v>
      </c>
      <c r="I8" s="4" t="s">
        <v>181</v>
      </c>
      <c r="J8" s="70">
        <f>J7*10^-6</f>
        <v>2487.8599999999997</v>
      </c>
      <c r="K8" s="70">
        <f t="shared" ref="K8:N8" si="3">K7*10^-6</f>
        <v>1933.9399999999998</v>
      </c>
      <c r="L8" s="70">
        <f t="shared" si="3"/>
        <v>2318.0299999999997</v>
      </c>
      <c r="M8" s="70">
        <f t="shared" si="3"/>
        <v>2012</v>
      </c>
      <c r="N8" s="70">
        <f t="shared" si="3"/>
        <v>5462.58</v>
      </c>
    </row>
    <row r="9" spans="1:15" ht="51" x14ac:dyDescent="0.2">
      <c r="A9" s="8" t="str">
        <f>crops_from_model!B10</f>
        <v>Millet and products</v>
      </c>
      <c r="B9" s="4">
        <f>crops_from_model!Q86</f>
        <v>199.84743328396726</v>
      </c>
      <c r="C9" s="4">
        <f>crops_from_model!Q61</f>
        <v>262.49879190458341</v>
      </c>
      <c r="D9" s="4">
        <f>crops_from_model!L137</f>
        <v>159.18345108418626</v>
      </c>
      <c r="E9" s="4">
        <f>crops_from_model!L111</f>
        <v>209.08681644876282</v>
      </c>
      <c r="F9" s="4">
        <f>crops_from_model!Q10</f>
        <v>267.42293236271485</v>
      </c>
      <c r="G9" s="4">
        <f>crops_from_model!L36</f>
        <v>336.98356998606323</v>
      </c>
      <c r="I9" s="4" t="s">
        <v>182</v>
      </c>
      <c r="J9">
        <f>100*J6/J8</f>
        <v>7.3529542303455742</v>
      </c>
      <c r="K9">
        <f t="shared" ref="K9:N9" si="4">100*K6/K8</f>
        <v>11.364964874758394</v>
      </c>
      <c r="L9">
        <f t="shared" si="4"/>
        <v>-1.4705644378004612</v>
      </c>
      <c r="M9">
        <f t="shared" si="4"/>
        <v>1.7746335819293353</v>
      </c>
      <c r="N9">
        <f t="shared" si="4"/>
        <v>0.63433049471758085</v>
      </c>
    </row>
    <row r="10" spans="1:15" ht="17" x14ac:dyDescent="0.2">
      <c r="A10" s="8" t="str">
        <f>crops_from_model!B11</f>
        <v>Nuts and products</v>
      </c>
      <c r="B10" s="4">
        <f>crops_from_model!Q87</f>
        <v>3106.719658696793</v>
      </c>
      <c r="C10" s="4">
        <f>crops_from_model!Q62</f>
        <v>12246.641351167056</v>
      </c>
      <c r="D10" s="4">
        <f>crops_from_model!L138</f>
        <v>3961.1018597737771</v>
      </c>
      <c r="E10" s="4">
        <f>crops_from_model!L112</f>
        <v>15614.602912848382</v>
      </c>
      <c r="F10" s="4">
        <f>crops_from_model!Q11</f>
        <v>15070.120185950916</v>
      </c>
      <c r="G10" s="4">
        <f>crops_from_model!L37</f>
        <v>19214.569595450743</v>
      </c>
    </row>
    <row r="11" spans="1:15" ht="17" x14ac:dyDescent="0.2">
      <c r="A11" s="8" t="str">
        <f>crops_from_model!B12</f>
        <v>Oats</v>
      </c>
      <c r="B11" s="4">
        <f>crops_from_model!Q88</f>
        <v>1393.6783427640546</v>
      </c>
      <c r="C11" s="4">
        <f>crops_from_model!Q63</f>
        <v>1458.9862469845193</v>
      </c>
      <c r="D11" s="4">
        <f>crops_from_model!L139</f>
        <v>1658.9734428997006</v>
      </c>
      <c r="E11" s="4">
        <f>crops_from_model!L113</f>
        <v>1763.9257887041806</v>
      </c>
      <c r="F11" s="4">
        <f>crops_from_model!Q12</f>
        <v>1309.8962706571253</v>
      </c>
      <c r="G11" s="4">
        <f>crops_from_model!L38</f>
        <v>3310.374042755444</v>
      </c>
      <c r="I11" t="s">
        <v>176</v>
      </c>
      <c r="J11">
        <v>342284.54670000001</v>
      </c>
    </row>
    <row r="12" spans="1:15" ht="17" x14ac:dyDescent="0.2">
      <c r="A12" s="8" t="str">
        <f>crops_from_model!B13</f>
        <v>Onions</v>
      </c>
      <c r="B12" s="4">
        <f>crops_from_model!Q89</f>
        <v>5362.3272923241357</v>
      </c>
      <c r="C12" s="4">
        <f>crops_from_model!Q64</f>
        <v>4454.1601630695477</v>
      </c>
      <c r="D12" s="4">
        <f>crops_from_model!L140</f>
        <v>2378.6691567175071</v>
      </c>
      <c r="E12" s="4">
        <f>crops_from_model!L114</f>
        <v>1982.9017666687162</v>
      </c>
      <c r="F12" s="4">
        <f>crops_from_model!Q13</f>
        <v>4555.6063475283772</v>
      </c>
      <c r="G12" s="4">
        <f>crops_from_model!L39</f>
        <v>2027.1106907316612</v>
      </c>
    </row>
    <row r="13" spans="1:15" ht="17" x14ac:dyDescent="0.2">
      <c r="A13" s="8" t="str">
        <f>crops_from_model!B14</f>
        <v>Peas</v>
      </c>
      <c r="B13" s="4">
        <f>crops_from_model!Q90</f>
        <v>34720.218617293431</v>
      </c>
      <c r="C13" s="4">
        <f>crops_from_model!Q65</f>
        <v>26929.971019812387</v>
      </c>
      <c r="D13" s="4">
        <f>crops_from_model!L141</f>
        <v>59282.093194680645</v>
      </c>
      <c r="E13" s="4">
        <f>crops_from_model!L115</f>
        <v>45777.173393274417</v>
      </c>
      <c r="F13" s="4">
        <f>crops_from_model!Q14</f>
        <v>1975.2392261778682</v>
      </c>
      <c r="G13" s="4">
        <f>crops_from_model!L40</f>
        <v>3410.711186834696</v>
      </c>
    </row>
    <row r="14" spans="1:15" ht="17" x14ac:dyDescent="0.2">
      <c r="A14" s="8" t="str">
        <f>crops_from_model!B15</f>
        <v>Potatoes and products</v>
      </c>
      <c r="B14" s="4">
        <f>crops_from_model!Q91</f>
        <v>21480.521579304455</v>
      </c>
      <c r="C14" s="4">
        <f>crops_from_model!Q66</f>
        <v>5752.8788813445954</v>
      </c>
      <c r="D14" s="4">
        <f>crops_from_model!L142</f>
        <v>36500.332783112906</v>
      </c>
      <c r="E14" s="4">
        <f>crops_from_model!L116</f>
        <v>8720.5643429480169</v>
      </c>
      <c r="F14" s="4">
        <f>crops_from_model!Q15</f>
        <v>10213.896235226177</v>
      </c>
      <c r="G14" s="4">
        <f>crops_from_model!L41</f>
        <v>16987.298999997809</v>
      </c>
    </row>
    <row r="15" spans="1:15" ht="17" x14ac:dyDescent="0.2">
      <c r="A15" s="8" t="str">
        <f>crops_from_model!B16</f>
        <v>Pulses, Other and products</v>
      </c>
      <c r="B15" s="4">
        <f>crops_from_model!Q92</f>
        <v>7849.8385554440874</v>
      </c>
      <c r="C15" s="4">
        <f>crops_from_model!Q67</f>
        <v>6054.1727042102466</v>
      </c>
      <c r="D15" s="4">
        <f>crops_from_model!L143</f>
        <v>12214.123626348237</v>
      </c>
      <c r="E15" s="4">
        <f>crops_from_model!L117</f>
        <v>9420.1190689715568</v>
      </c>
      <c r="F15" s="4">
        <f>crops_from_model!Q16</f>
        <v>331.99449258707585</v>
      </c>
      <c r="G15" s="4">
        <f>crops_from_model!L42</f>
        <v>777.65052662961421</v>
      </c>
    </row>
    <row r="16" spans="1:15" ht="17" x14ac:dyDescent="0.2">
      <c r="A16" s="8" t="str">
        <f>crops_from_model!B17</f>
        <v>Rape and Mustardseed</v>
      </c>
      <c r="B16" s="4">
        <f>crops_from_model!Q93</f>
        <v>30221.887418501232</v>
      </c>
      <c r="C16" s="4">
        <f>crops_from_model!Q68</f>
        <v>31330.102965886752</v>
      </c>
      <c r="D16" s="4">
        <f>crops_from_model!L144</f>
        <v>36798.916096379864</v>
      </c>
      <c r="E16" s="4">
        <f>crops_from_model!L118</f>
        <v>38154.467752718447</v>
      </c>
      <c r="F16" s="4">
        <f>crops_from_model!Q17</f>
        <v>38275.620784937222</v>
      </c>
      <c r="G16" s="4">
        <f>crops_from_model!L43</f>
        <v>46827.428143496742</v>
      </c>
    </row>
    <row r="17" spans="1:7" ht="17" x14ac:dyDescent="0.2">
      <c r="A17" s="8" t="str">
        <f>crops_from_model!B18</f>
        <v>Rye and products</v>
      </c>
      <c r="B17" s="4">
        <f>crops_from_model!Q94</f>
        <v>891.97814599942512</v>
      </c>
      <c r="C17" s="4">
        <f>crops_from_model!Q69</f>
        <v>1303.4190073164505</v>
      </c>
      <c r="D17" s="4">
        <f>crops_from_model!L145</f>
        <v>852.79001343873915</v>
      </c>
      <c r="E17" s="4">
        <f>crops_from_model!L119</f>
        <v>1604.4779702700207</v>
      </c>
      <c r="F17" s="4">
        <f>crops_from_model!Q18</f>
        <v>1494.0321381837846</v>
      </c>
      <c r="G17" s="4">
        <f>crops_from_model!L44</f>
        <v>2040.5166502834647</v>
      </c>
    </row>
    <row r="18" spans="1:7" ht="17" x14ac:dyDescent="0.2">
      <c r="A18" s="8" t="str">
        <f>crops_from_model!B19</f>
        <v>Soyabeans</v>
      </c>
      <c r="B18" s="4">
        <f>crops_from_model!Q95</f>
        <v>19767.845478598498</v>
      </c>
      <c r="C18" s="4">
        <f>crops_from_model!Q70</f>
        <v>1195.0510074478698</v>
      </c>
      <c r="D18" s="4">
        <f>crops_from_model!L146</f>
        <v>33531.329301561185</v>
      </c>
      <c r="E18" s="4">
        <f>crops_from_model!L120</f>
        <v>1545.9416747822122</v>
      </c>
      <c r="F18" s="4">
        <f>crops_from_model!Q19</f>
        <v>1493.2399939233144</v>
      </c>
      <c r="G18" s="4">
        <f>crops_from_model!L45</f>
        <v>2059.4718456602927</v>
      </c>
    </row>
    <row r="19" spans="1:7" ht="17" x14ac:dyDescent="0.2">
      <c r="A19" s="8" t="str">
        <f>crops_from_model!B20</f>
        <v>Sugar beet</v>
      </c>
      <c r="B19" s="4">
        <f>crops_from_model!Q96</f>
        <v>11487.66658911083</v>
      </c>
      <c r="C19" s="4">
        <f>crops_from_model!Q71</f>
        <v>15188.394913376405</v>
      </c>
      <c r="D19" s="4">
        <f>crops_from_model!L147</f>
        <v>17165.7327197132</v>
      </c>
      <c r="E19" s="4">
        <f>crops_from_model!L121</f>
        <v>22722.485863625483</v>
      </c>
      <c r="F19" s="4">
        <f>crops_from_model!Q20</f>
        <v>26132.753623674835</v>
      </c>
      <c r="G19" s="4">
        <f>crops_from_model!L46</f>
        <v>39162.725250150754</v>
      </c>
    </row>
    <row r="20" spans="1:7" ht="17" x14ac:dyDescent="0.2">
      <c r="A20" s="8" t="str">
        <f>crops_from_model!B21</f>
        <v>Sunflower seed</v>
      </c>
      <c r="B20" s="4">
        <f>crops_from_model!Q97</f>
        <v>6244.3473843032889</v>
      </c>
      <c r="C20" s="4">
        <f>crops_from_model!Q72</f>
        <v>6432.9440666460869</v>
      </c>
      <c r="D20" s="4">
        <f>crops_from_model!L148</f>
        <v>8521.6831301023594</v>
      </c>
      <c r="E20" s="4">
        <f>crops_from_model!L122</f>
        <v>8785.1385989849732</v>
      </c>
      <c r="F20" s="4">
        <f>crops_from_model!Q21</f>
        <v>7789.6947695011104</v>
      </c>
      <c r="G20" s="4">
        <f>crops_from_model!L47</f>
        <v>10888.170868227664</v>
      </c>
    </row>
    <row r="21" spans="1:7" ht="17" x14ac:dyDescent="0.2">
      <c r="A21" s="8" t="str">
        <f>crops_from_model!B22</f>
        <v>Tomatoes and products</v>
      </c>
      <c r="B21" s="4">
        <f>crops_from_model!Q98</f>
        <v>425.03204343361335</v>
      </c>
      <c r="C21" s="4">
        <f>crops_from_model!Q73</f>
        <v>359.47412480185511</v>
      </c>
      <c r="D21" s="4">
        <f>crops_from_model!L149</f>
        <v>476.86583654126861</v>
      </c>
      <c r="E21" s="4">
        <f>crops_from_model!L123</f>
        <v>397.52401340525495</v>
      </c>
      <c r="F21" s="4">
        <f>crops_from_model!Q22</f>
        <v>366.79722700630623</v>
      </c>
      <c r="G21" s="4">
        <f>crops_from_model!L48</f>
        <v>406.38683718061253</v>
      </c>
    </row>
    <row r="22" spans="1:7" ht="17" x14ac:dyDescent="0.2">
      <c r="A22" s="8" t="str">
        <f>crops_from_model!B23</f>
        <v>Vegetables, other</v>
      </c>
      <c r="B22" s="4">
        <f>crops_from_model!Q99</f>
        <v>20840.861095696477</v>
      </c>
      <c r="C22" s="4">
        <f>crops_from_model!Q74</f>
        <v>17373.319937683831</v>
      </c>
      <c r="D22" s="4">
        <f>crops_from_model!L150</f>
        <v>31605.486217303096</v>
      </c>
      <c r="E22" s="4">
        <f>crops_from_model!L124</f>
        <v>26346.906748140464</v>
      </c>
      <c r="F22" s="4">
        <f>crops_from_model!Q23</f>
        <v>17760.659237470049</v>
      </c>
      <c r="G22" s="4">
        <f>crops_from_model!L49</f>
        <v>26934.312750445279</v>
      </c>
    </row>
    <row r="23" spans="1:7" ht="17" x14ac:dyDescent="0.2">
      <c r="A23" s="8" t="str">
        <f>crops_from_model!B24</f>
        <v>Wheat and products</v>
      </c>
      <c r="B23" s="4">
        <f>crops_from_model!Q100</f>
        <v>34570.352833077457</v>
      </c>
      <c r="C23" s="4">
        <f>crops_from_model!Q75</f>
        <v>58703.058570600959</v>
      </c>
      <c r="D23" s="4">
        <f>crops_from_model!L151</f>
        <v>42420.646789069084</v>
      </c>
      <c r="E23" s="4">
        <f>crops_from_model!L125</f>
        <v>75956.133100474588</v>
      </c>
      <c r="F23" s="4">
        <f>crops_from_model!Q24</f>
        <v>69294.099565232231</v>
      </c>
      <c r="G23" s="4">
        <f>crops_from_model!L50</f>
        <v>99629.649002862585</v>
      </c>
    </row>
    <row r="24" spans="1:7" ht="17" x14ac:dyDescent="0.2">
      <c r="A24" s="4" t="s">
        <v>131</v>
      </c>
      <c r="B24" s="4">
        <f>SUM(B2:B23)</f>
        <v>250818.94314246232</v>
      </c>
      <c r="C24" s="4">
        <f t="shared" ref="C24:G24" si="5">SUM(C2:C23)</f>
        <v>232388.74585054876</v>
      </c>
      <c r="D24" s="4">
        <f t="shared" si="5"/>
        <v>359328.60911877302</v>
      </c>
      <c r="E24" s="4">
        <f t="shared" si="5"/>
        <v>324431.73286579089</v>
      </c>
      <c r="F24" s="4">
        <f>SUM(F2:F23)</f>
        <v>324959.14133082819</v>
      </c>
      <c r="G24" s="4">
        <f t="shared" si="5"/>
        <v>464023.48523191782</v>
      </c>
    </row>
    <row r="27" spans="1:7" x14ac:dyDescent="0.2">
      <c r="B27" t="s">
        <v>125</v>
      </c>
      <c r="C27">
        <f>(D24-B24)/B24</f>
        <v>0.43262149428114943</v>
      </c>
      <c r="D27">
        <f>(E24-C24)/C24</f>
        <v>0.39607334115239723</v>
      </c>
    </row>
    <row r="28" spans="1:7" x14ac:dyDescent="0.2">
      <c r="B28" t="s">
        <v>126</v>
      </c>
      <c r="C28">
        <f>(C24-B24)/B24</f>
        <v>-7.3480085120386687E-2</v>
      </c>
      <c r="D28">
        <f>(E24-D24)/D24</f>
        <v>-9.711688790537483E-2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D68CC0-FF76-C74E-9EA2-64E3FDF490BB}">
  <dimension ref="A1:R55"/>
  <sheetViews>
    <sheetView workbookViewId="0">
      <selection activeCell="P25" sqref="P25"/>
    </sheetView>
  </sheetViews>
  <sheetFormatPr baseColWidth="10" defaultRowHeight="16" x14ac:dyDescent="0.2"/>
  <cols>
    <col min="1" max="1" width="21" customWidth="1"/>
    <col min="15" max="15" width="12.83203125" bestFit="1" customWidth="1"/>
  </cols>
  <sheetData>
    <row r="1" spans="1:14" s="4" customFormat="1" ht="51" x14ac:dyDescent="0.2">
      <c r="A1" s="13" t="s">
        <v>0</v>
      </c>
      <c r="B1" s="13" t="s">
        <v>72</v>
      </c>
      <c r="C1" s="13" t="s">
        <v>73</v>
      </c>
      <c r="D1" s="13" t="s">
        <v>100</v>
      </c>
      <c r="E1" s="13" t="s">
        <v>74</v>
      </c>
      <c r="F1" s="13" t="s">
        <v>75</v>
      </c>
      <c r="G1" s="13" t="s">
        <v>101</v>
      </c>
      <c r="H1" s="13" t="s">
        <v>77</v>
      </c>
      <c r="I1" s="13" t="s">
        <v>76</v>
      </c>
      <c r="J1" s="3" t="s">
        <v>134</v>
      </c>
      <c r="K1" s="3" t="s">
        <v>133</v>
      </c>
      <c r="L1" s="3" t="s">
        <v>136</v>
      </c>
      <c r="M1" s="3" t="s">
        <v>135</v>
      </c>
      <c r="N1" s="3"/>
    </row>
    <row r="2" spans="1:14" x14ac:dyDescent="0.2">
      <c r="A2" s="17" t="s">
        <v>54</v>
      </c>
      <c r="B2">
        <f>crops_from_model!L79</f>
        <v>41.472786578072117</v>
      </c>
      <c r="C2">
        <f>crops_from_model!M79-crops_from_model!F79</f>
        <v>281.5821635581965</v>
      </c>
      <c r="D2">
        <f t="shared" ref="D2:D24" si="0">B2+C2</f>
        <v>323.05495013626864</v>
      </c>
      <c r="E2">
        <f>crops_from_model!L54</f>
        <v>41.472786578072117</v>
      </c>
      <c r="F2">
        <f>crops_from_model!M54-crops_from_model!F54</f>
        <v>227.73967186881842</v>
      </c>
      <c r="G2">
        <f>E2+F2</f>
        <v>269.21245844689054</v>
      </c>
      <c r="H2">
        <f>crops_from_model!E130</f>
        <v>323.05495013626859</v>
      </c>
      <c r="I2">
        <f>crops_from_model!E104</f>
        <v>269.21245844689054</v>
      </c>
      <c r="J2">
        <f>crops_from_model!L3</f>
        <v>41.472786578072117</v>
      </c>
      <c r="K2">
        <f>crops_from_model!M3-crops_from_model!F3</f>
        <v>293.72491686876003</v>
      </c>
      <c r="L2">
        <f>J2+K2</f>
        <v>335.19770344683218</v>
      </c>
      <c r="M2">
        <f>crops_from_model!E29</f>
        <v>335.19770344683212</v>
      </c>
    </row>
    <row r="3" spans="1:14" x14ac:dyDescent="0.2">
      <c r="A3" s="17" t="s">
        <v>60</v>
      </c>
      <c r="B3">
        <f>crops_from_model!L80</f>
        <v>9.6315802628663256</v>
      </c>
      <c r="C3">
        <f>crops_from_model!M80-crops_from_model!F80</f>
        <v>43.230604363407885</v>
      </c>
      <c r="D3">
        <f t="shared" si="0"/>
        <v>52.862184626274214</v>
      </c>
      <c r="E3">
        <f>crops_from_model!L55</f>
        <v>9.6315802628663256</v>
      </c>
      <c r="F3">
        <f>crops_from_model!M55-crops_from_model!F55</f>
        <v>94.398977565032098</v>
      </c>
      <c r="G3">
        <f t="shared" ref="G3:G23" si="1">E3+F3</f>
        <v>104.03055782789842</v>
      </c>
      <c r="H3">
        <f>crops_from_model!E131</f>
        <v>52.862184626274207</v>
      </c>
      <c r="I3">
        <f>crops_from_model!E105</f>
        <v>104.03055782789842</v>
      </c>
      <c r="J3">
        <f>crops_from_model!L4</f>
        <v>9.6315802628663256</v>
      </c>
      <c r="K3">
        <f>crops_from_model!M4-crops_from_model!F4</f>
        <v>119.07543576065574</v>
      </c>
      <c r="L3">
        <f t="shared" ref="L3:L23" si="2">J3+K3</f>
        <v>128.70701602352207</v>
      </c>
      <c r="M3">
        <f>crops_from_model!E30</f>
        <v>128.70701602352207</v>
      </c>
    </row>
    <row r="4" spans="1:14" x14ac:dyDescent="0.2">
      <c r="A4" s="17" t="s">
        <v>61</v>
      </c>
      <c r="B4">
        <f>crops_from_model!L81</f>
        <v>0</v>
      </c>
      <c r="C4">
        <f>crops_from_model!M81-crops_from_model!F81</f>
        <v>14.23212663015075</v>
      </c>
      <c r="D4">
        <f t="shared" si="0"/>
        <v>14.23212663015075</v>
      </c>
      <c r="E4">
        <f>crops_from_model!L56</f>
        <v>0</v>
      </c>
      <c r="F4">
        <f>crops_from_model!M56-crops_from_model!F56</f>
        <v>28.008227107511114</v>
      </c>
      <c r="G4">
        <f t="shared" si="1"/>
        <v>28.008227107511114</v>
      </c>
      <c r="H4">
        <f>crops_from_model!E132</f>
        <v>14.232126630150749</v>
      </c>
      <c r="I4">
        <f>crops_from_model!E106</f>
        <v>28.008227107511114</v>
      </c>
      <c r="J4">
        <f>crops_from_model!L5</f>
        <v>0</v>
      </c>
      <c r="K4">
        <f>crops_from_model!M5-crops_from_model!F5</f>
        <v>34.651888929409793</v>
      </c>
      <c r="L4">
        <f t="shared" si="2"/>
        <v>34.651888929409793</v>
      </c>
      <c r="M4">
        <f>crops_from_model!E31</f>
        <v>34.651888929409793</v>
      </c>
    </row>
    <row r="5" spans="1:14" x14ac:dyDescent="0.2">
      <c r="A5" s="17" t="s">
        <v>55</v>
      </c>
      <c r="B5">
        <f>crops_from_model!L82</f>
        <v>0</v>
      </c>
      <c r="C5">
        <f>crops_from_model!M82-crops_from_model!F82</f>
        <v>0</v>
      </c>
      <c r="D5">
        <f t="shared" si="0"/>
        <v>0</v>
      </c>
      <c r="E5">
        <f>crops_from_model!L57</f>
        <v>0</v>
      </c>
      <c r="F5">
        <f>crops_from_model!M57-crops_from_model!F57</f>
        <v>0</v>
      </c>
      <c r="G5">
        <f t="shared" si="1"/>
        <v>0</v>
      </c>
      <c r="H5">
        <f>crops_from_model!E133</f>
        <v>0</v>
      </c>
      <c r="I5">
        <f>crops_from_model!E107</f>
        <v>0</v>
      </c>
      <c r="J5">
        <f>crops_from_model!L6</f>
        <v>0</v>
      </c>
      <c r="K5">
        <f>crops_from_model!M6-crops_from_model!F6</f>
        <v>0</v>
      </c>
      <c r="L5">
        <f t="shared" si="2"/>
        <v>0</v>
      </c>
      <c r="M5">
        <f>crops_from_model!E32</f>
        <v>0</v>
      </c>
    </row>
    <row r="6" spans="1:14" x14ac:dyDescent="0.2">
      <c r="A6" s="17" t="s">
        <v>56</v>
      </c>
      <c r="B6">
        <f>crops_from_model!L83</f>
        <v>0</v>
      </c>
      <c r="C6">
        <f>crops_from_model!M83-crops_from_model!F83</f>
        <v>110.5953883349388</v>
      </c>
      <c r="D6">
        <f t="shared" si="0"/>
        <v>110.5953883349388</v>
      </c>
      <c r="E6">
        <f>crops_from_model!L58</f>
        <v>0</v>
      </c>
      <c r="F6">
        <f>crops_from_model!M58-crops_from_model!F58</f>
        <v>92.162823612449017</v>
      </c>
      <c r="G6">
        <f t="shared" si="1"/>
        <v>92.162823612449017</v>
      </c>
      <c r="H6">
        <f>crops_from_model!E134</f>
        <v>110.5953883349388</v>
      </c>
      <c r="I6">
        <f>crops_from_model!E108</f>
        <v>92.162823612449017</v>
      </c>
      <c r="J6">
        <f>crops_from_model!L7</f>
        <v>0</v>
      </c>
      <c r="K6">
        <f>crops_from_model!M7-crops_from_model!F7</f>
        <v>114.75236694576235</v>
      </c>
      <c r="L6">
        <f t="shared" si="2"/>
        <v>114.75236694576235</v>
      </c>
      <c r="M6">
        <f>crops_from_model!E33</f>
        <v>114.75236694576235</v>
      </c>
    </row>
    <row r="7" spans="1:14" x14ac:dyDescent="0.2">
      <c r="A7" s="17" t="s">
        <v>67</v>
      </c>
      <c r="B7">
        <f>crops_from_model!L84</f>
        <v>15.465460911889039</v>
      </c>
      <c r="C7">
        <f>crops_from_model!M84-crops_from_model!F84</f>
        <v>131.90150000483223</v>
      </c>
      <c r="D7">
        <f t="shared" si="0"/>
        <v>147.36696091672127</v>
      </c>
      <c r="E7">
        <f>crops_from_model!L59</f>
        <v>0</v>
      </c>
      <c r="F7">
        <f>crops_from_model!M59-crops_from_model!F59</f>
        <v>0</v>
      </c>
      <c r="G7">
        <f t="shared" si="1"/>
        <v>0</v>
      </c>
      <c r="H7">
        <f>crops_from_model!E135</f>
        <v>147.36696091672127</v>
      </c>
      <c r="I7">
        <f>crops_from_model!E109</f>
        <v>0</v>
      </c>
      <c r="J7">
        <f>crops_from_model!L8</f>
        <v>0</v>
      </c>
      <c r="K7">
        <f>crops_from_model!M8-crops_from_model!F8</f>
        <v>629.95835353617599</v>
      </c>
      <c r="L7">
        <f t="shared" si="2"/>
        <v>629.95835353617599</v>
      </c>
      <c r="M7">
        <f>crops_from_model!E34</f>
        <v>629.95835353617599</v>
      </c>
    </row>
    <row r="8" spans="1:14" x14ac:dyDescent="0.2">
      <c r="A8" s="17" t="s">
        <v>62</v>
      </c>
      <c r="B8">
        <f>crops_from_model!L85</f>
        <v>28.548574466225901</v>
      </c>
      <c r="C8">
        <f>crops_from_model!M85-crops_from_model!F85</f>
        <v>10.662386657658821</v>
      </c>
      <c r="D8">
        <f t="shared" si="0"/>
        <v>39.210961123884722</v>
      </c>
      <c r="E8">
        <f>crops_from_model!L60</f>
        <v>28.548574466225901</v>
      </c>
      <c r="F8">
        <f>crops_from_model!M60-crops_from_model!F60</f>
        <v>48.616949197325127</v>
      </c>
      <c r="G8">
        <f t="shared" si="1"/>
        <v>77.165523663551028</v>
      </c>
      <c r="H8">
        <f>crops_from_model!E136</f>
        <v>39.210961123884722</v>
      </c>
      <c r="I8">
        <f>crops_from_model!E110</f>
        <v>77.165523663551028</v>
      </c>
      <c r="J8">
        <f>crops_from_model!L9</f>
        <v>28.548574466225901</v>
      </c>
      <c r="K8">
        <f>crops_from_model!M9-crops_from_model!F9</f>
        <v>66.920915441331687</v>
      </c>
      <c r="L8">
        <f t="shared" si="2"/>
        <v>95.469489907557588</v>
      </c>
      <c r="M8">
        <f>crops_from_model!E35</f>
        <v>95.469489907557588</v>
      </c>
    </row>
    <row r="9" spans="1:14" x14ac:dyDescent="0.2">
      <c r="A9" s="17" t="s">
        <v>63</v>
      </c>
      <c r="B9">
        <f>crops_from_model!L86</f>
        <v>0</v>
      </c>
      <c r="C9">
        <f>crops_from_model!M86-crops_from_model!F86</f>
        <v>0.29045156388062754</v>
      </c>
      <c r="D9">
        <f t="shared" si="0"/>
        <v>0.29045156388062754</v>
      </c>
      <c r="E9">
        <f>crops_from_model!L61</f>
        <v>0</v>
      </c>
      <c r="F9">
        <f>crops_from_model!M61-crops_from_model!F61</f>
        <v>0.57159647158185956</v>
      </c>
      <c r="G9">
        <f t="shared" si="1"/>
        <v>0.57159647158185956</v>
      </c>
      <c r="H9">
        <f>crops_from_model!E137</f>
        <v>0.29045156388062754</v>
      </c>
      <c r="I9">
        <f>crops_from_model!E111</f>
        <v>0.57159647158185956</v>
      </c>
      <c r="J9">
        <f>crops_from_model!L10</f>
        <v>0</v>
      </c>
      <c r="K9">
        <f>crops_from_model!M10-crops_from_model!F10</f>
        <v>0.70718140672264873</v>
      </c>
      <c r="L9">
        <f t="shared" si="2"/>
        <v>0.70718140672264873</v>
      </c>
      <c r="M9">
        <f>crops_from_model!E36</f>
        <v>0.70718140672264884</v>
      </c>
    </row>
    <row r="10" spans="1:14" x14ac:dyDescent="0.2">
      <c r="A10" s="17" t="s">
        <v>49</v>
      </c>
      <c r="B10">
        <f>crops_from_model!L87</f>
        <v>0</v>
      </c>
      <c r="C10">
        <f>crops_from_model!M87-crops_from_model!F87</f>
        <v>3.7836945958082384</v>
      </c>
      <c r="D10">
        <f t="shared" si="0"/>
        <v>3.7836945958082384</v>
      </c>
      <c r="E10">
        <f>crops_from_model!L62</f>
        <v>0</v>
      </c>
      <c r="F10">
        <f>crops_from_model!M62-crops_from_model!F62</f>
        <v>14.915266193232954</v>
      </c>
      <c r="G10">
        <f t="shared" si="1"/>
        <v>14.915266193232954</v>
      </c>
      <c r="H10">
        <f>crops_from_model!E138</f>
        <v>3.7836945958082384</v>
      </c>
      <c r="I10">
        <f>crops_from_model!E112</f>
        <v>14.915266193232954</v>
      </c>
      <c r="J10">
        <f>crops_from_model!L11</f>
        <v>0</v>
      </c>
      <c r="K10">
        <f>crops_from_model!M11-crops_from_model!F11</f>
        <v>18.353999900229873</v>
      </c>
      <c r="L10">
        <f t="shared" si="2"/>
        <v>18.353999900229873</v>
      </c>
      <c r="M10">
        <f>crops_from_model!E37</f>
        <v>18.353999900229873</v>
      </c>
    </row>
    <row r="11" spans="1:14" x14ac:dyDescent="0.2">
      <c r="A11" s="17" t="s">
        <v>64</v>
      </c>
      <c r="B11">
        <f>crops_from_model!L88</f>
        <v>3.5505269805345128</v>
      </c>
      <c r="C11">
        <f>crops_from_model!M88-crops_from_model!F88</f>
        <v>-1.226914469489492</v>
      </c>
      <c r="D11">
        <f t="shared" si="0"/>
        <v>2.3236125110450208</v>
      </c>
      <c r="E11">
        <f>crops_from_model!L63</f>
        <v>3.5505269805345128</v>
      </c>
      <c r="F11">
        <f>crops_from_model!M63-crops_from_model!F63</f>
        <v>1.0222447921203635</v>
      </c>
      <c r="G11">
        <f t="shared" si="1"/>
        <v>4.5727717726548764</v>
      </c>
      <c r="H11">
        <f>crops_from_model!E139</f>
        <v>2.3236125110450203</v>
      </c>
      <c r="I11">
        <f>crops_from_model!E113</f>
        <v>4.5727717726548764</v>
      </c>
      <c r="J11">
        <f>crops_from_model!L12</f>
        <v>3.5505269805345128</v>
      </c>
      <c r="K11">
        <f>crops_from_model!M12-crops_from_model!F12</f>
        <v>2.106924273246678</v>
      </c>
      <c r="L11">
        <f t="shared" si="2"/>
        <v>5.6574512537811907</v>
      </c>
      <c r="M11">
        <f>crops_from_model!E38</f>
        <v>5.6574512537811907</v>
      </c>
    </row>
    <row r="12" spans="1:14" x14ac:dyDescent="0.2">
      <c r="A12" s="17" t="s">
        <v>57</v>
      </c>
      <c r="B12">
        <f>crops_from_model!L89</f>
        <v>2.1314507577892288</v>
      </c>
      <c r="C12">
        <f>crops_from_model!M89-crops_from_model!F89</f>
        <v>66.242924101795168</v>
      </c>
      <c r="D12">
        <f t="shared" si="0"/>
        <v>68.374374859584393</v>
      </c>
      <c r="E12">
        <f>crops_from_model!L64</f>
        <v>2.1314507577892288</v>
      </c>
      <c r="F12">
        <f>crops_from_model!M64-crops_from_model!F64</f>
        <v>54.866668682677577</v>
      </c>
      <c r="G12">
        <f t="shared" si="1"/>
        <v>56.998119440466809</v>
      </c>
      <c r="H12">
        <f>crops_from_model!E140</f>
        <v>68.374374859584393</v>
      </c>
      <c r="I12">
        <f>crops_from_model!E114</f>
        <v>56.998119440466809</v>
      </c>
      <c r="J12">
        <f>crops_from_model!L13</f>
        <v>2.1314507577892288</v>
      </c>
      <c r="K12">
        <f>crops_from_model!M13-crops_from_model!F13</f>
        <v>56.137445468714532</v>
      </c>
      <c r="L12">
        <f t="shared" si="2"/>
        <v>58.268896226503763</v>
      </c>
      <c r="M12">
        <f>crops_from_model!E39</f>
        <v>58.268896226503763</v>
      </c>
    </row>
    <row r="13" spans="1:14" x14ac:dyDescent="0.2">
      <c r="A13" s="17" t="s">
        <v>51</v>
      </c>
      <c r="B13">
        <f>crops_from_model!L90</f>
        <v>2.8456038730574504</v>
      </c>
      <c r="C13">
        <f>crops_from_model!M90-crops_from_model!F90</f>
        <v>132.28922734631504</v>
      </c>
      <c r="D13">
        <f t="shared" si="0"/>
        <v>135.1348312193725</v>
      </c>
      <c r="E13">
        <f>crops_from_model!L65</f>
        <v>2.8456038730574504</v>
      </c>
      <c r="F13">
        <f>crops_from_model!M65-crops_from_model!F65</f>
        <v>101.81044747890223</v>
      </c>
      <c r="G13">
        <f t="shared" si="1"/>
        <v>104.65605135195969</v>
      </c>
      <c r="H13">
        <f>crops_from_model!E141</f>
        <v>135.1348312193725</v>
      </c>
      <c r="I13">
        <f>crops_from_model!E115</f>
        <v>104.65605135195969</v>
      </c>
      <c r="J13">
        <f>crops_from_model!L14</f>
        <v>2.8456038730574504</v>
      </c>
      <c r="K13">
        <f>crops_from_model!M14-crops_from_model!F14</f>
        <v>2.9412095782886891</v>
      </c>
      <c r="L13">
        <f t="shared" si="2"/>
        <v>5.7868134513461396</v>
      </c>
      <c r="M13">
        <f>crops_from_model!E40</f>
        <v>5.7868134513461404</v>
      </c>
    </row>
    <row r="14" spans="1:14" x14ac:dyDescent="0.2">
      <c r="A14" s="17" t="s">
        <v>47</v>
      </c>
      <c r="B14">
        <f>crops_from_model!L91</f>
        <v>49.747050424978788</v>
      </c>
      <c r="C14">
        <f>crops_from_model!M91-crops_from_model!F91</f>
        <v>910.09649863236405</v>
      </c>
      <c r="D14">
        <f t="shared" si="0"/>
        <v>959.84354905734278</v>
      </c>
      <c r="E14">
        <f>crops_from_model!L66</f>
        <v>49.747050424978788</v>
      </c>
      <c r="F14">
        <f>crops_from_model!M66-crops_from_model!F66</f>
        <v>177.94094502070371</v>
      </c>
      <c r="G14">
        <f t="shared" si="1"/>
        <v>227.6879954456825</v>
      </c>
      <c r="H14">
        <f>crops_from_model!E142</f>
        <v>959.84354905734278</v>
      </c>
      <c r="I14">
        <f>crops_from_model!E116</f>
        <v>227.6879954456825</v>
      </c>
      <c r="J14">
        <f>crops_from_model!L15</f>
        <v>49.747050424978788</v>
      </c>
      <c r="K14">
        <f>crops_from_model!M15-crops_from_model!F15</f>
        <v>389.47716646514471</v>
      </c>
      <c r="L14">
        <f t="shared" si="2"/>
        <v>439.2242168901235</v>
      </c>
      <c r="M14">
        <f>crops_from_model!E41</f>
        <v>439.2242168901235</v>
      </c>
    </row>
    <row r="15" spans="1:14" x14ac:dyDescent="0.2">
      <c r="A15" s="17" t="s">
        <v>50</v>
      </c>
      <c r="B15">
        <f>crops_from_model!L92</f>
        <v>0</v>
      </c>
      <c r="C15">
        <f>crops_from_model!M92-crops_from_model!F92</f>
        <v>25.337780853632342</v>
      </c>
      <c r="D15">
        <f t="shared" si="0"/>
        <v>25.337780853632342</v>
      </c>
      <c r="E15">
        <f>crops_from_model!L67</f>
        <v>0</v>
      </c>
      <c r="F15">
        <f>crops_from_model!M67-crops_from_model!F67</f>
        <v>19.623009628492444</v>
      </c>
      <c r="G15">
        <f t="shared" si="1"/>
        <v>19.623009628492444</v>
      </c>
      <c r="H15">
        <f>crops_from_model!E143</f>
        <v>25.337780853632342</v>
      </c>
      <c r="I15">
        <f>crops_from_model!E117</f>
        <v>19.623009628492444</v>
      </c>
      <c r="J15">
        <f>crops_from_model!L16</f>
        <v>0</v>
      </c>
      <c r="K15">
        <f>crops_from_model!M16-crops_from_model!F16</f>
        <v>1.0850275221274015</v>
      </c>
      <c r="L15">
        <f t="shared" si="2"/>
        <v>1.0850275221274015</v>
      </c>
      <c r="M15">
        <f>crops_from_model!E42</f>
        <v>1.0850275221274015</v>
      </c>
    </row>
    <row r="16" spans="1:14" x14ac:dyDescent="0.2">
      <c r="A16" s="17" t="s">
        <v>52</v>
      </c>
      <c r="B16">
        <f>crops_from_model!L93</f>
        <v>1.7410162331252717</v>
      </c>
      <c r="C16">
        <f>crops_from_model!M93-crops_from_model!F93</f>
        <v>83.125633747721949</v>
      </c>
      <c r="D16">
        <f t="shared" si="0"/>
        <v>84.866649980847214</v>
      </c>
      <c r="E16">
        <f>crops_from_model!L68</f>
        <v>1.7410162331252717</v>
      </c>
      <c r="F16">
        <f>crops_from_model!M68-crops_from_model!F68</f>
        <v>86.3756197036532</v>
      </c>
      <c r="G16">
        <f t="shared" si="1"/>
        <v>88.116635936778465</v>
      </c>
      <c r="H16">
        <f>crops_from_model!E144</f>
        <v>84.866649980847214</v>
      </c>
      <c r="I16">
        <f>crops_from_model!E118</f>
        <v>88.116635936778465</v>
      </c>
      <c r="J16">
        <f>crops_from_model!L17</f>
        <v>1.7410162331252717</v>
      </c>
      <c r="K16">
        <f>crops_from_model!M17-crops_from_model!F17</f>
        <v>106.14536943392172</v>
      </c>
      <c r="L16">
        <f t="shared" si="2"/>
        <v>107.88638566704698</v>
      </c>
      <c r="M16">
        <f>crops_from_model!E43</f>
        <v>107.88638566704698</v>
      </c>
    </row>
    <row r="17" spans="1:18" x14ac:dyDescent="0.2">
      <c r="A17" s="17" t="s">
        <v>65</v>
      </c>
      <c r="B17">
        <f>crops_from_model!L94</f>
        <v>3.4019302211865456</v>
      </c>
      <c r="C17">
        <f>crops_from_model!M94-crops_from_model!F94</f>
        <v>-0.49741458238027025</v>
      </c>
      <c r="D17">
        <f t="shared" si="0"/>
        <v>2.9045156388062754</v>
      </c>
      <c r="E17">
        <f>crops_from_model!L69</f>
        <v>3.4019302211865456</v>
      </c>
      <c r="F17">
        <f>crops_from_model!M69-crops_from_model!F69</f>
        <v>2.3140344946320495</v>
      </c>
      <c r="G17">
        <f t="shared" si="1"/>
        <v>5.7159647158185951</v>
      </c>
      <c r="H17">
        <f>crops_from_model!E145</f>
        <v>2.9045156388062754</v>
      </c>
      <c r="I17">
        <f>crops_from_model!E119</f>
        <v>5.7159647158185951</v>
      </c>
      <c r="J17">
        <f>crops_from_model!L18</f>
        <v>3.4019302211865456</v>
      </c>
      <c r="K17">
        <f>crops_from_model!M18-crops_from_model!F18</f>
        <v>3.6698838460399426</v>
      </c>
      <c r="L17">
        <f t="shared" si="2"/>
        <v>7.0718140672264882</v>
      </c>
      <c r="M17">
        <f>crops_from_model!E44</f>
        <v>7.0718140672264882</v>
      </c>
    </row>
    <row r="18" spans="1:18" x14ac:dyDescent="0.2">
      <c r="A18" s="17" t="s">
        <v>46</v>
      </c>
      <c r="B18">
        <f>crops_from_model!L95</f>
        <v>1.219674619498138</v>
      </c>
      <c r="C18">
        <f>crops_from_model!M95-crops_from_model!F95</f>
        <v>56.450170344237982</v>
      </c>
      <c r="D18">
        <f t="shared" si="0"/>
        <v>57.669844963736118</v>
      </c>
      <c r="E18">
        <f>crops_from_model!L70</f>
        <v>1.219674619498138</v>
      </c>
      <c r="F18">
        <f>crops_from_model!M70-crops_from_model!F70</f>
        <v>1.4391587332111389</v>
      </c>
      <c r="G18">
        <f t="shared" si="1"/>
        <v>2.6588333527092769</v>
      </c>
      <c r="H18">
        <f>crops_from_model!E146</f>
        <v>57.669844963736118</v>
      </c>
      <c r="I18">
        <f>crops_from_model!E120</f>
        <v>2.6588333527092769</v>
      </c>
      <c r="J18">
        <f>crops_from_model!L19</f>
        <v>1.219674619498138</v>
      </c>
      <c r="K18">
        <f>crops_from_model!M19-crops_from_model!F19</f>
        <v>2.3223687328028033</v>
      </c>
      <c r="L18">
        <f t="shared" si="2"/>
        <v>3.5420433523009414</v>
      </c>
      <c r="M18">
        <f>crops_from_model!E45</f>
        <v>3.5420433523009414</v>
      </c>
    </row>
    <row r="19" spans="1:18" x14ac:dyDescent="0.2">
      <c r="A19" s="17" t="s">
        <v>48</v>
      </c>
      <c r="B19">
        <f>crops_from_model!L96</f>
        <v>9.8256031754527058</v>
      </c>
      <c r="C19">
        <f>crops_from_model!M96-crops_from_model!F96</f>
        <v>1004.9480625081075</v>
      </c>
      <c r="D19">
        <f t="shared" si="0"/>
        <v>1014.7736656835601</v>
      </c>
      <c r="E19">
        <f>crops_from_model!L71</f>
        <v>9.8256031754527058</v>
      </c>
      <c r="F19">
        <f>crops_from_model!M71-crops_from_model!F71</f>
        <v>1333.6349655192951</v>
      </c>
      <c r="G19">
        <f t="shared" si="1"/>
        <v>1343.4605686947477</v>
      </c>
      <c r="H19">
        <f>crops_from_model!E147</f>
        <v>1014.7736656835601</v>
      </c>
      <c r="I19">
        <f>crops_from_model!E121</f>
        <v>1343.4605686947477</v>
      </c>
      <c r="J19">
        <f>crops_from_model!L20</f>
        <v>9.8256031754527058</v>
      </c>
      <c r="K19">
        <f>crops_from_model!M20-crops_from_model!F20</f>
        <v>2305.4591331729243</v>
      </c>
      <c r="L19">
        <f t="shared" si="2"/>
        <v>2315.284736348377</v>
      </c>
      <c r="M19">
        <f>crops_from_model!E46</f>
        <v>2315.284736348377</v>
      </c>
    </row>
    <row r="20" spans="1:18" x14ac:dyDescent="0.2">
      <c r="A20" s="17" t="s">
        <v>53</v>
      </c>
      <c r="B20">
        <f>crops_from_model!L97</f>
        <v>1.0005406503582983</v>
      </c>
      <c r="C20">
        <f>crops_from_model!M97-crops_from_model!F97</f>
        <v>15.582597851646332</v>
      </c>
      <c r="D20">
        <f t="shared" si="0"/>
        <v>16.58313850200463</v>
      </c>
      <c r="E20">
        <f>crops_from_model!L72</f>
        <v>1.0005406503582983</v>
      </c>
      <c r="F20">
        <f>crops_from_model!M72-crops_from_model!F72</f>
        <v>16.217652578667376</v>
      </c>
      <c r="G20">
        <f t="shared" si="1"/>
        <v>17.218193229025676</v>
      </c>
      <c r="H20">
        <f>crops_from_model!E148</f>
        <v>16.58313850200463</v>
      </c>
      <c r="I20">
        <f>crops_from_model!E122</f>
        <v>17.218193229025676</v>
      </c>
      <c r="J20">
        <f>crops_from_model!L21</f>
        <v>1.0005406503582983</v>
      </c>
      <c r="K20">
        <f>crops_from_model!M21-crops_from_model!F21</f>
        <v>20.080707123662375</v>
      </c>
      <c r="L20">
        <f t="shared" si="2"/>
        <v>21.081247774020675</v>
      </c>
      <c r="M20">
        <f>crops_from_model!E47</f>
        <v>21.081247774020675</v>
      </c>
    </row>
    <row r="21" spans="1:18" x14ac:dyDescent="0.2">
      <c r="A21" s="17" t="s">
        <v>58</v>
      </c>
      <c r="B21">
        <f>crops_from_model!L98</f>
        <v>28.962134979612465</v>
      </c>
      <c r="C21">
        <f>crops_from_model!M98-crops_from_model!F98</f>
        <v>48.408868150969873</v>
      </c>
      <c r="D21">
        <f t="shared" si="0"/>
        <v>77.371003130582338</v>
      </c>
      <c r="E21">
        <f>crops_from_model!L73</f>
        <v>28.962134979612465</v>
      </c>
      <c r="F21">
        <f>crops_from_model!M73-crops_from_model!F73</f>
        <v>35.535737018810501</v>
      </c>
      <c r="G21">
        <f t="shared" si="1"/>
        <v>64.497871998422966</v>
      </c>
      <c r="H21">
        <f>crops_from_model!E149</f>
        <v>77.371003130582338</v>
      </c>
      <c r="I21">
        <f>crops_from_model!E123</f>
        <v>64.497871998422966</v>
      </c>
      <c r="J21">
        <f>crops_from_model!L22</f>
        <v>28.962134979612465</v>
      </c>
      <c r="K21">
        <f>crops_from_model!M22-crops_from_model!F22</f>
        <v>36.973721276694427</v>
      </c>
      <c r="L21">
        <f t="shared" si="2"/>
        <v>65.935856256306892</v>
      </c>
      <c r="M21">
        <f>crops_from_model!E48</f>
        <v>65.935856256306892</v>
      </c>
    </row>
    <row r="22" spans="1:18" x14ac:dyDescent="0.2">
      <c r="A22" s="17" t="s">
        <v>59</v>
      </c>
      <c r="B22">
        <f>crops_from_model!L99</f>
        <v>0</v>
      </c>
      <c r="C22">
        <f>crops_from_model!M99-crops_from_model!F99</f>
        <v>618.9680250446587</v>
      </c>
      <c r="D22">
        <f t="shared" si="0"/>
        <v>618.9680250446587</v>
      </c>
      <c r="E22">
        <f>crops_from_model!L74</f>
        <v>0</v>
      </c>
      <c r="F22">
        <f>crops_from_model!M74-crops_from_model!F74</f>
        <v>515.98297598738372</v>
      </c>
      <c r="G22">
        <f t="shared" si="1"/>
        <v>515.98297598738372</v>
      </c>
      <c r="H22">
        <f>crops_from_model!E150</f>
        <v>618.9680250446587</v>
      </c>
      <c r="I22">
        <f>crops_from_model!E124</f>
        <v>515.98297598738372</v>
      </c>
      <c r="J22">
        <f>crops_from_model!L23</f>
        <v>0</v>
      </c>
      <c r="K22">
        <f>crops_from_model!M23-crops_from_model!F23</f>
        <v>527.48685005045513</v>
      </c>
      <c r="L22">
        <f t="shared" si="2"/>
        <v>527.48685005045513</v>
      </c>
      <c r="M22">
        <f>crops_from_model!E49</f>
        <v>527.48685005045513</v>
      </c>
    </row>
    <row r="23" spans="1:18" x14ac:dyDescent="0.2">
      <c r="A23" s="17" t="s">
        <v>66</v>
      </c>
      <c r="B23">
        <f>crops_from_model!L100</f>
        <v>55.903196747436823</v>
      </c>
      <c r="C23">
        <f>crops_from_model!M100-crops_from_model!F100</f>
        <v>88.451230501235088</v>
      </c>
      <c r="D23">
        <f t="shared" si="0"/>
        <v>144.35442724867193</v>
      </c>
      <c r="E23">
        <f>crops_from_model!L75</f>
        <v>55.903196747436823</v>
      </c>
      <c r="F23">
        <f>crops_from_model!M75-crops_from_model!F75</f>
        <v>228.18024962874736</v>
      </c>
      <c r="G23">
        <f t="shared" si="1"/>
        <v>284.08344637618416</v>
      </c>
      <c r="H23">
        <f>crops_from_model!E151</f>
        <v>144.3544272486719</v>
      </c>
      <c r="I23">
        <f>crops_from_model!E125</f>
        <v>284.08344637618416</v>
      </c>
      <c r="J23">
        <f>crops_from_model!L24</f>
        <v>55.903196747436823</v>
      </c>
      <c r="K23">
        <f>crops_from_model!M24-crops_from_model!F24</f>
        <v>295.56596239371964</v>
      </c>
      <c r="L23">
        <f t="shared" si="2"/>
        <v>351.46915914115647</v>
      </c>
      <c r="M23">
        <f>crops_from_model!E50</f>
        <v>351.46915914115647</v>
      </c>
    </row>
    <row r="24" spans="1:18" x14ac:dyDescent="0.2">
      <c r="A24" s="24" t="s">
        <v>78</v>
      </c>
      <c r="B24">
        <v>0</v>
      </c>
      <c r="C24">
        <f>animals_from_model!AD14-0.286373939</f>
        <v>2.7300521029871776</v>
      </c>
      <c r="D24">
        <f t="shared" si="0"/>
        <v>2.7300521029871776</v>
      </c>
      <c r="E24">
        <v>0</v>
      </c>
      <c r="F24">
        <f>animals_from_model!V14-0.147455341</f>
        <v>2.6588333524645043</v>
      </c>
      <c r="G24">
        <f>E24+F24</f>
        <v>2.6588333524645043</v>
      </c>
      <c r="H24">
        <f>D24</f>
        <v>2.7300521029871776</v>
      </c>
      <c r="I24">
        <f>G24</f>
        <v>2.6588333524645043</v>
      </c>
      <c r="J24">
        <f>crops_from_model!L25</f>
        <v>0</v>
      </c>
      <c r="K24">
        <f>animals_from_model!F14-0.495182343</f>
        <v>3.5420433524526351</v>
      </c>
      <c r="L24">
        <f>J24+K24</f>
        <v>3.5420433524526351</v>
      </c>
      <c r="M24">
        <f>animals_from_model!N14-0.495182343</f>
        <v>3.5420433524526351</v>
      </c>
    </row>
    <row r="29" spans="1:18" x14ac:dyDescent="0.2">
      <c r="A29" s="13"/>
      <c r="B29" s="13"/>
      <c r="C29" s="13"/>
      <c r="D29" s="13"/>
      <c r="E29" s="13"/>
      <c r="F29" s="13"/>
      <c r="G29" s="13"/>
      <c r="H29" s="13"/>
      <c r="I29" s="13"/>
      <c r="K29" s="13"/>
      <c r="L29" s="13"/>
      <c r="M29" s="13"/>
      <c r="N29" s="13"/>
      <c r="O29" s="13"/>
      <c r="P29" s="13"/>
      <c r="Q29" s="13"/>
      <c r="R29" s="13"/>
    </row>
    <row r="30" spans="1:18" x14ac:dyDescent="0.2">
      <c r="A30" s="17"/>
    </row>
    <row r="31" spans="1:18" x14ac:dyDescent="0.2">
      <c r="A31" s="17"/>
    </row>
    <row r="32" spans="1:18" x14ac:dyDescent="0.2">
      <c r="A32" s="17"/>
    </row>
    <row r="33" spans="1:1" x14ac:dyDescent="0.2">
      <c r="A33" s="17"/>
    </row>
    <row r="34" spans="1:1" x14ac:dyDescent="0.2">
      <c r="A34" s="17"/>
    </row>
    <row r="35" spans="1:1" x14ac:dyDescent="0.2">
      <c r="A35" s="17"/>
    </row>
    <row r="36" spans="1:1" x14ac:dyDescent="0.2">
      <c r="A36" s="17"/>
    </row>
    <row r="37" spans="1:1" x14ac:dyDescent="0.2">
      <c r="A37" s="17"/>
    </row>
    <row r="38" spans="1:1" x14ac:dyDescent="0.2">
      <c r="A38" s="17"/>
    </row>
    <row r="39" spans="1:1" x14ac:dyDescent="0.2">
      <c r="A39" s="17"/>
    </row>
    <row r="40" spans="1:1" x14ac:dyDescent="0.2">
      <c r="A40" s="17"/>
    </row>
    <row r="41" spans="1:1" x14ac:dyDescent="0.2">
      <c r="A41" s="17"/>
    </row>
    <row r="42" spans="1:1" x14ac:dyDescent="0.2">
      <c r="A42" s="17"/>
    </row>
    <row r="43" spans="1:1" x14ac:dyDescent="0.2">
      <c r="A43" s="17"/>
    </row>
    <row r="44" spans="1:1" x14ac:dyDescent="0.2">
      <c r="A44" s="17"/>
    </row>
    <row r="45" spans="1:1" x14ac:dyDescent="0.2">
      <c r="A45" s="17"/>
    </row>
    <row r="46" spans="1:1" x14ac:dyDescent="0.2">
      <c r="A46" s="17"/>
    </row>
    <row r="47" spans="1:1" x14ac:dyDescent="0.2">
      <c r="A47" s="17"/>
    </row>
    <row r="48" spans="1:1" x14ac:dyDescent="0.2">
      <c r="A48" s="17"/>
    </row>
    <row r="49" spans="1:18" x14ac:dyDescent="0.2">
      <c r="A49" s="17"/>
    </row>
    <row r="50" spans="1:18" x14ac:dyDescent="0.2">
      <c r="A50" s="17"/>
    </row>
    <row r="51" spans="1:18" x14ac:dyDescent="0.2">
      <c r="A51" s="17"/>
    </row>
    <row r="52" spans="1:18" x14ac:dyDescent="0.2">
      <c r="A52" s="24"/>
    </row>
    <row r="55" spans="1:18" x14ac:dyDescent="0.2">
      <c r="A55" s="18"/>
      <c r="B55" s="18"/>
      <c r="C55" s="18"/>
      <c r="D55" s="18"/>
      <c r="E55" s="18"/>
      <c r="F55" s="18"/>
      <c r="G55" s="18"/>
      <c r="H55" s="18"/>
      <c r="I55" s="18"/>
      <c r="K55" s="3"/>
      <c r="L55" s="3"/>
      <c r="M55" s="3"/>
      <c r="N55" s="3"/>
      <c r="O55" s="3"/>
      <c r="P55" s="3"/>
      <c r="Q55" s="3"/>
      <c r="R55" s="3"/>
    </row>
  </sheetData>
  <sortState xmlns:xlrd2="http://schemas.microsoft.com/office/spreadsheetml/2017/richdata2" ref="A56:I77">
    <sortCondition ref="A56:A77"/>
  </sortState>
  <pageMargins left="0.7" right="0.7" top="0.75" bottom="0.75" header="0.3" footer="0.3"/>
  <pageSetup paperSize="9" orientation="portrait" horizontalDpi="0" verticalDpi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30D5FD-3181-E442-8E5C-B2AF702255A6}">
  <dimension ref="A1:I23"/>
  <sheetViews>
    <sheetView workbookViewId="0">
      <selection activeCell="C1" sqref="C1:I23"/>
    </sheetView>
  </sheetViews>
  <sheetFormatPr baseColWidth="10" defaultRowHeight="16" x14ac:dyDescent="0.2"/>
  <cols>
    <col min="3" max="3" width="21.5" customWidth="1"/>
  </cols>
  <sheetData>
    <row r="1" spans="1:9" ht="51" x14ac:dyDescent="0.2">
      <c r="A1" s="20" t="s">
        <v>113</v>
      </c>
      <c r="C1" s="13" t="s">
        <v>0</v>
      </c>
      <c r="D1" s="13" t="s">
        <v>114</v>
      </c>
      <c r="E1" s="13" t="s">
        <v>115</v>
      </c>
      <c r="F1" s="13" t="s">
        <v>116</v>
      </c>
      <c r="G1" s="13" t="s">
        <v>117</v>
      </c>
      <c r="H1" s="3" t="s">
        <v>170</v>
      </c>
      <c r="I1" s="3" t="s">
        <v>171</v>
      </c>
    </row>
    <row r="2" spans="1:9" ht="17" x14ac:dyDescent="0.2">
      <c r="A2" s="21" t="s">
        <v>106</v>
      </c>
      <c r="B2" t="s">
        <v>105</v>
      </c>
      <c r="C2" s="8" t="s">
        <v>60</v>
      </c>
      <c r="D2" s="4">
        <v>12091.349932020063</v>
      </c>
      <c r="E2" s="4">
        <v>19344.522689004418</v>
      </c>
      <c r="F2" s="4">
        <v>17986.135125745735</v>
      </c>
      <c r="G2" s="4">
        <v>29728.141169760776</v>
      </c>
      <c r="H2">
        <v>22165.468111489012</v>
      </c>
      <c r="I2">
        <v>41039.661332935349</v>
      </c>
    </row>
    <row r="3" spans="1:9" ht="17" x14ac:dyDescent="0.2">
      <c r="A3" s="21" t="s">
        <v>105</v>
      </c>
      <c r="B3" t="s">
        <v>105</v>
      </c>
      <c r="C3" s="8" t="s">
        <v>61</v>
      </c>
      <c r="D3" s="4">
        <v>3365.6967668253619</v>
      </c>
      <c r="E3" s="4">
        <v>5591.7392786760965</v>
      </c>
      <c r="F3" s="4">
        <v>6258.9176831095829</v>
      </c>
      <c r="G3" s="4">
        <v>10398.511296564531</v>
      </c>
      <c r="H3">
        <v>6465.7591780946286</v>
      </c>
      <c r="I3">
        <v>14307.2163082721</v>
      </c>
    </row>
    <row r="4" spans="1:9" ht="17" x14ac:dyDescent="0.2">
      <c r="A4" s="21" t="s">
        <v>105</v>
      </c>
      <c r="B4" t="s">
        <v>105</v>
      </c>
      <c r="C4" s="8" t="s">
        <v>62</v>
      </c>
      <c r="D4" s="4">
        <v>6579.0442698254574</v>
      </c>
      <c r="E4" s="4">
        <v>8959.6579053045334</v>
      </c>
      <c r="F4" s="4">
        <v>8204.4070528707907</v>
      </c>
      <c r="G4" s="4">
        <v>12037.323078958012</v>
      </c>
      <c r="H4">
        <v>9614.3070907212641</v>
      </c>
      <c r="I4">
        <v>17980.619881288338</v>
      </c>
    </row>
    <row r="5" spans="1:9" ht="17" x14ac:dyDescent="0.2">
      <c r="A5" s="21" t="s">
        <v>106</v>
      </c>
      <c r="B5" t="s">
        <v>105</v>
      </c>
      <c r="C5" s="8" t="s">
        <v>63</v>
      </c>
      <c r="D5" s="4">
        <v>199.84743328396726</v>
      </c>
      <c r="E5" s="4">
        <v>262.49879190458341</v>
      </c>
      <c r="F5" s="4">
        <v>159.18345108418626</v>
      </c>
      <c r="G5" s="4">
        <v>209.08681644876282</v>
      </c>
      <c r="H5">
        <v>267.42293236271485</v>
      </c>
      <c r="I5">
        <v>336.98356998606323</v>
      </c>
    </row>
    <row r="6" spans="1:9" ht="17" x14ac:dyDescent="0.2">
      <c r="A6" s="21" t="s">
        <v>106</v>
      </c>
      <c r="B6" t="s">
        <v>105</v>
      </c>
      <c r="C6" s="8" t="s">
        <v>64</v>
      </c>
      <c r="D6" s="4">
        <v>1393.6783427640546</v>
      </c>
      <c r="E6" s="4">
        <v>1458.9862469845193</v>
      </c>
      <c r="F6" s="4">
        <v>1658.9734428997006</v>
      </c>
      <c r="G6" s="4">
        <v>1763.9257887041806</v>
      </c>
      <c r="H6">
        <v>1309.8962706571253</v>
      </c>
      <c r="I6">
        <v>3310.374042755444</v>
      </c>
    </row>
    <row r="7" spans="1:9" ht="17" x14ac:dyDescent="0.2">
      <c r="A7" s="21" t="s">
        <v>106</v>
      </c>
      <c r="B7" t="s">
        <v>105</v>
      </c>
      <c r="C7" s="8" t="s">
        <v>65</v>
      </c>
      <c r="D7" s="4">
        <v>891.97814599942512</v>
      </c>
      <c r="E7" s="4">
        <v>1303.4190073164505</v>
      </c>
      <c r="F7" s="4">
        <v>852.79001343873915</v>
      </c>
      <c r="G7" s="4">
        <v>1604.4779702700207</v>
      </c>
      <c r="H7">
        <v>1494.0321381837846</v>
      </c>
      <c r="I7">
        <v>2040.5166502834647</v>
      </c>
    </row>
    <row r="8" spans="1:9" ht="17" x14ac:dyDescent="0.2">
      <c r="A8" s="21" t="s">
        <v>105</v>
      </c>
      <c r="B8" t="s">
        <v>105</v>
      </c>
      <c r="C8" s="8" t="s">
        <v>66</v>
      </c>
      <c r="D8" s="4">
        <v>34570.352833077457</v>
      </c>
      <c r="E8" s="4">
        <v>58703.058570600959</v>
      </c>
      <c r="F8" s="4">
        <v>42420.646789069084</v>
      </c>
      <c r="G8" s="4">
        <v>75956.133100474588</v>
      </c>
      <c r="H8">
        <v>69294.099565232231</v>
      </c>
      <c r="I8">
        <v>99629.649002862585</v>
      </c>
    </row>
    <row r="9" spans="1:9" ht="17" x14ac:dyDescent="0.2">
      <c r="A9" s="21" t="s">
        <v>105</v>
      </c>
      <c r="B9" t="s">
        <v>106</v>
      </c>
      <c r="C9" s="8" t="s">
        <v>54</v>
      </c>
      <c r="D9" s="4">
        <v>6347.9403223383842</v>
      </c>
      <c r="E9" s="4">
        <v>5332.5265587061758</v>
      </c>
      <c r="F9" s="4">
        <v>8082.3871539968604</v>
      </c>
      <c r="G9" s="4">
        <v>6735.3226283307176</v>
      </c>
      <c r="H9">
        <v>6576.9401039805316</v>
      </c>
      <c r="I9">
        <v>8386.1820140664986</v>
      </c>
    </row>
    <row r="10" spans="1:9" ht="17" x14ac:dyDescent="0.2">
      <c r="A10" s="21" t="s">
        <v>108</v>
      </c>
      <c r="B10" t="s">
        <v>106</v>
      </c>
      <c r="C10" s="8" t="s">
        <v>55</v>
      </c>
      <c r="D10" s="4">
        <v>0</v>
      </c>
      <c r="E10" s="4">
        <v>0</v>
      </c>
      <c r="F10" s="4">
        <v>0</v>
      </c>
      <c r="G10" s="4">
        <v>0</v>
      </c>
      <c r="H10">
        <v>0</v>
      </c>
      <c r="I10">
        <v>0</v>
      </c>
    </row>
    <row r="11" spans="1:9" ht="34" x14ac:dyDescent="0.2">
      <c r="A11" s="21" t="s">
        <v>105</v>
      </c>
      <c r="B11" t="s">
        <v>106</v>
      </c>
      <c r="C11" s="8" t="s">
        <v>137</v>
      </c>
      <c r="D11" s="4">
        <v>4938.2707999252316</v>
      </c>
      <c r="E11" s="4">
        <v>4115.2256666043604</v>
      </c>
      <c r="F11" s="4">
        <v>7837.1818558936375</v>
      </c>
      <c r="G11" s="4">
        <v>6530.9848799113652</v>
      </c>
      <c r="H11">
        <v>5123.8869128464476</v>
      </c>
      <c r="I11">
        <v>8131.7601184647528</v>
      </c>
    </row>
    <row r="12" spans="1:9" ht="34" x14ac:dyDescent="0.2">
      <c r="A12" s="21" t="s">
        <v>107</v>
      </c>
      <c r="B12" t="s">
        <v>106</v>
      </c>
      <c r="C12" s="8" t="s">
        <v>67</v>
      </c>
      <c r="D12" s="4">
        <v>18933.518583696092</v>
      </c>
      <c r="E12" s="4">
        <v>0</v>
      </c>
      <c r="F12" s="4">
        <v>23431.652628430707</v>
      </c>
      <c r="G12" s="4">
        <v>0</v>
      </c>
      <c r="H12">
        <v>78681.706903277212</v>
      </c>
      <c r="I12">
        <v>100164.68561619731</v>
      </c>
    </row>
    <row r="13" spans="1:9" ht="17" x14ac:dyDescent="0.2">
      <c r="A13" s="21" t="s">
        <v>173</v>
      </c>
      <c r="B13" t="s">
        <v>108</v>
      </c>
      <c r="C13" s="8" t="s">
        <v>49</v>
      </c>
      <c r="D13" s="4">
        <v>3106.719658696793</v>
      </c>
      <c r="E13" s="4">
        <v>12246.641351167056</v>
      </c>
      <c r="F13" s="4">
        <v>3961.1018597737771</v>
      </c>
      <c r="G13" s="4">
        <v>15614.602912848382</v>
      </c>
      <c r="H13">
        <v>15070.120185950916</v>
      </c>
      <c r="I13">
        <v>19214.569595450743</v>
      </c>
    </row>
    <row r="14" spans="1:9" ht="17" x14ac:dyDescent="0.2">
      <c r="A14" s="21" t="s">
        <v>109</v>
      </c>
      <c r="B14" t="s">
        <v>173</v>
      </c>
      <c r="C14" s="8" t="s">
        <v>51</v>
      </c>
      <c r="D14" s="4">
        <v>34720.218617293431</v>
      </c>
      <c r="E14" s="4">
        <v>26929.971019812387</v>
      </c>
      <c r="F14" s="4">
        <v>59282.093194680645</v>
      </c>
      <c r="G14" s="4">
        <v>45777.173393274417</v>
      </c>
      <c r="H14">
        <v>1975.2392261778682</v>
      </c>
      <c r="I14">
        <v>3410.711186834696</v>
      </c>
    </row>
    <row r="15" spans="1:9" ht="34" x14ac:dyDescent="0.2">
      <c r="A15" s="21" t="s">
        <v>173</v>
      </c>
      <c r="B15" t="s">
        <v>173</v>
      </c>
      <c r="C15" s="8" t="s">
        <v>50</v>
      </c>
      <c r="D15" s="4">
        <v>7849.8385554440874</v>
      </c>
      <c r="E15" s="4">
        <v>6054.1727042102466</v>
      </c>
      <c r="F15" s="4">
        <v>12214.123626348237</v>
      </c>
      <c r="G15" s="4">
        <v>9420.1190689715568</v>
      </c>
      <c r="H15">
        <v>331.99449258707585</v>
      </c>
      <c r="I15">
        <v>777.65052662961421</v>
      </c>
    </row>
    <row r="16" spans="1:9" ht="17" x14ac:dyDescent="0.2">
      <c r="A16" s="21" t="s">
        <v>112</v>
      </c>
      <c r="B16" t="s">
        <v>173</v>
      </c>
      <c r="C16" s="8" t="s">
        <v>46</v>
      </c>
      <c r="D16" s="4">
        <v>19767.845478598498</v>
      </c>
      <c r="E16" s="4">
        <v>1195.0510074478698</v>
      </c>
      <c r="F16" s="4">
        <v>33531.329301561185</v>
      </c>
      <c r="G16" s="4">
        <v>1545.9416747822122</v>
      </c>
      <c r="H16">
        <v>1493.2399939233144</v>
      </c>
      <c r="I16">
        <v>2059.4718456602927</v>
      </c>
    </row>
    <row r="17" spans="1:9" ht="17" x14ac:dyDescent="0.2">
      <c r="A17" s="21" t="s">
        <v>105</v>
      </c>
      <c r="B17" t="s">
        <v>112</v>
      </c>
      <c r="C17" s="8" t="s">
        <v>52</v>
      </c>
      <c r="D17" s="4">
        <v>30221.887418501232</v>
      </c>
      <c r="E17" s="4">
        <v>31330.102965886752</v>
      </c>
      <c r="F17" s="4">
        <v>36798.916096379864</v>
      </c>
      <c r="G17" s="4">
        <v>38154.467752718447</v>
      </c>
      <c r="H17">
        <v>38275.620784937222</v>
      </c>
      <c r="I17">
        <v>46827.428143496742</v>
      </c>
    </row>
    <row r="18" spans="1:9" ht="17" x14ac:dyDescent="0.2">
      <c r="A18" s="21" t="s">
        <v>173</v>
      </c>
      <c r="B18" t="s">
        <v>112</v>
      </c>
      <c r="C18" s="8" t="s">
        <v>53</v>
      </c>
      <c r="D18" s="4">
        <v>6244.3473843032889</v>
      </c>
      <c r="E18" s="4">
        <v>6432.9440666460869</v>
      </c>
      <c r="F18" s="4">
        <v>8521.6831301023594</v>
      </c>
      <c r="G18" s="4">
        <v>8785.1385989849732</v>
      </c>
      <c r="H18">
        <v>7789.6947695011104</v>
      </c>
      <c r="I18">
        <v>10888.170868227664</v>
      </c>
    </row>
    <row r="19" spans="1:9" ht="17" x14ac:dyDescent="0.2">
      <c r="A19" s="21" t="s">
        <v>110</v>
      </c>
      <c r="B19" t="s">
        <v>109</v>
      </c>
      <c r="C19" s="8" t="s">
        <v>47</v>
      </c>
      <c r="D19" s="4">
        <v>21480.521579304455</v>
      </c>
      <c r="E19" s="4">
        <v>5752.8788813445954</v>
      </c>
      <c r="F19" s="4">
        <v>36500.332783112906</v>
      </c>
      <c r="G19" s="4">
        <v>8720.5643429480169</v>
      </c>
      <c r="H19">
        <v>10213.896235226177</v>
      </c>
      <c r="I19">
        <v>16987.298999997809</v>
      </c>
    </row>
    <row r="20" spans="1:9" ht="17" x14ac:dyDescent="0.2">
      <c r="A20" s="21" t="s">
        <v>112</v>
      </c>
      <c r="B20" t="s">
        <v>110</v>
      </c>
      <c r="C20" s="8" t="s">
        <v>48</v>
      </c>
      <c r="D20" s="4">
        <v>11487.66658911083</v>
      </c>
      <c r="E20" s="4">
        <v>15188.394913376405</v>
      </c>
      <c r="F20" s="4">
        <v>17165.7327197132</v>
      </c>
      <c r="G20" s="4">
        <v>22722.485863625483</v>
      </c>
      <c r="H20">
        <v>26132.753623674835</v>
      </c>
      <c r="I20">
        <v>39162.725250150754</v>
      </c>
    </row>
    <row r="21" spans="1:9" ht="17" x14ac:dyDescent="0.2">
      <c r="A21" s="21" t="s">
        <v>107</v>
      </c>
      <c r="B21" t="s">
        <v>107</v>
      </c>
      <c r="C21" s="8" t="s">
        <v>57</v>
      </c>
      <c r="D21" s="4">
        <v>5362.3272923241357</v>
      </c>
      <c r="E21" s="4">
        <v>4454.1601630695477</v>
      </c>
      <c r="F21" s="4">
        <v>2378.6691567175071</v>
      </c>
      <c r="G21" s="4">
        <v>1982.9017666687162</v>
      </c>
      <c r="H21">
        <v>4555.6063475283772</v>
      </c>
      <c r="I21">
        <v>2027.1106907316612</v>
      </c>
    </row>
    <row r="22" spans="1:9" ht="17" x14ac:dyDescent="0.2">
      <c r="A22" s="21" t="s">
        <v>107</v>
      </c>
      <c r="B22" t="s">
        <v>107</v>
      </c>
      <c r="C22" s="8" t="s">
        <v>58</v>
      </c>
      <c r="D22" s="4">
        <v>425.03204343361335</v>
      </c>
      <c r="E22" s="4">
        <v>359.47412480185511</v>
      </c>
      <c r="F22" s="4">
        <v>476.86583654126861</v>
      </c>
      <c r="G22" s="4">
        <v>397.52401340525495</v>
      </c>
      <c r="H22">
        <v>366.79722700630623</v>
      </c>
      <c r="I22">
        <v>406.38683718061253</v>
      </c>
    </row>
    <row r="23" spans="1:9" ht="17" x14ac:dyDescent="0.2">
      <c r="A23" s="21" t="s">
        <v>105</v>
      </c>
      <c r="B23" t="s">
        <v>107</v>
      </c>
      <c r="C23" s="8" t="s">
        <v>59</v>
      </c>
      <c r="D23" s="4">
        <v>20840.861095696477</v>
      </c>
      <c r="E23" s="4">
        <v>17373.319937683831</v>
      </c>
      <c r="F23" s="4">
        <v>31605.486217303096</v>
      </c>
      <c r="G23" s="4">
        <v>26346.906748140464</v>
      </c>
      <c r="H23">
        <v>17760.659237470049</v>
      </c>
      <c r="I23">
        <v>26934.312750445279</v>
      </c>
    </row>
  </sheetData>
  <sortState xmlns:xlrd2="http://schemas.microsoft.com/office/spreadsheetml/2017/richdata2" ref="B2:I23">
    <sortCondition ref="B2:B23"/>
  </sortState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D2224-C84A-E043-9EE8-7C03C925F0D3}">
  <dimension ref="A1:V7"/>
  <sheetViews>
    <sheetView topLeftCell="C1" workbookViewId="0">
      <selection activeCell="J2" sqref="J2"/>
    </sheetView>
  </sheetViews>
  <sheetFormatPr baseColWidth="10" defaultRowHeight="16" x14ac:dyDescent="0.2"/>
  <sheetData>
    <row r="1" spans="1:22" ht="51" x14ac:dyDescent="0.2">
      <c r="A1" s="13" t="s">
        <v>0</v>
      </c>
      <c r="B1" s="8" t="s">
        <v>60</v>
      </c>
      <c r="C1" s="8" t="s">
        <v>61</v>
      </c>
      <c r="D1" s="8" t="s">
        <v>62</v>
      </c>
      <c r="E1" s="8" t="s">
        <v>63</v>
      </c>
      <c r="F1" s="8" t="s">
        <v>64</v>
      </c>
      <c r="G1" s="8" t="s">
        <v>65</v>
      </c>
      <c r="H1" s="8" t="s">
        <v>66</v>
      </c>
      <c r="I1" s="8" t="s">
        <v>54</v>
      </c>
      <c r="J1" s="8" t="s">
        <v>56</v>
      </c>
      <c r="K1" s="8" t="s">
        <v>184</v>
      </c>
      <c r="L1" s="8" t="s">
        <v>49</v>
      </c>
      <c r="M1" s="8" t="s">
        <v>51</v>
      </c>
      <c r="N1" s="8" t="s">
        <v>50</v>
      </c>
      <c r="O1" s="8" t="s">
        <v>46</v>
      </c>
      <c r="P1" s="8" t="s">
        <v>52</v>
      </c>
      <c r="Q1" s="8" t="s">
        <v>53</v>
      </c>
      <c r="R1" s="8" t="s">
        <v>47</v>
      </c>
      <c r="S1" s="8" t="s">
        <v>48</v>
      </c>
      <c r="T1" s="8" t="s">
        <v>57</v>
      </c>
      <c r="U1" s="8" t="s">
        <v>58</v>
      </c>
      <c r="V1" s="8" t="s">
        <v>59</v>
      </c>
    </row>
    <row r="2" spans="1:22" ht="51" x14ac:dyDescent="0.2">
      <c r="A2" s="3" t="s">
        <v>170</v>
      </c>
      <c r="B2">
        <v>22165.468111489012</v>
      </c>
      <c r="C2">
        <v>6465.7591780946286</v>
      </c>
      <c r="D2">
        <v>9614.3070907212641</v>
      </c>
      <c r="E2">
        <v>267.42293236271485</v>
      </c>
      <c r="F2">
        <v>1309.8962706571253</v>
      </c>
      <c r="G2">
        <v>1494.0321381837846</v>
      </c>
      <c r="H2">
        <v>69294.099565232231</v>
      </c>
      <c r="I2">
        <v>6576.9401039805316</v>
      </c>
      <c r="J2">
        <v>5123.8869128464476</v>
      </c>
      <c r="K2">
        <v>78681.706903277212</v>
      </c>
      <c r="L2">
        <v>15070.120185950916</v>
      </c>
      <c r="M2">
        <v>1975.2392261778682</v>
      </c>
      <c r="N2">
        <v>331.99449258707585</v>
      </c>
      <c r="O2">
        <v>1493.2399939233144</v>
      </c>
      <c r="P2">
        <v>38275.620784937222</v>
      </c>
      <c r="Q2">
        <v>7789.6947695011104</v>
      </c>
      <c r="R2">
        <v>10213.896235226177</v>
      </c>
      <c r="S2">
        <v>26132.753623674835</v>
      </c>
      <c r="T2">
        <v>4555.6063475283772</v>
      </c>
      <c r="U2">
        <v>366.79722700630623</v>
      </c>
      <c r="V2">
        <v>17760.659237470049</v>
      </c>
    </row>
    <row r="3" spans="1:22" ht="34" x14ac:dyDescent="0.2">
      <c r="A3" s="13" t="s">
        <v>114</v>
      </c>
      <c r="B3" s="4">
        <v>12091.349932020063</v>
      </c>
      <c r="C3" s="4">
        <v>3365.6967668253619</v>
      </c>
      <c r="D3" s="4">
        <v>6579.0442698254574</v>
      </c>
      <c r="E3" s="4">
        <v>199.84743328396726</v>
      </c>
      <c r="F3" s="4">
        <v>1393.6783427640546</v>
      </c>
      <c r="G3" s="4">
        <v>891.97814599942512</v>
      </c>
      <c r="H3" s="4">
        <v>34570.352833077457</v>
      </c>
      <c r="I3" s="4">
        <v>6347.9403223383842</v>
      </c>
      <c r="J3" s="4">
        <v>4938.2707999252316</v>
      </c>
      <c r="K3" s="4">
        <v>18933.518583696092</v>
      </c>
      <c r="L3" s="4">
        <v>3106.719658696793</v>
      </c>
      <c r="M3" s="4">
        <v>34720.218617293431</v>
      </c>
      <c r="N3" s="4">
        <v>7849.8385554440874</v>
      </c>
      <c r="O3" s="4">
        <v>19767.845478598498</v>
      </c>
      <c r="P3" s="4">
        <v>30221.887418501232</v>
      </c>
      <c r="Q3" s="4">
        <v>6244.3473843032889</v>
      </c>
      <c r="R3" s="4">
        <v>21480.521579304455</v>
      </c>
      <c r="S3" s="4">
        <v>11487.66658911083</v>
      </c>
      <c r="T3" s="4">
        <v>5362.3272923241357</v>
      </c>
      <c r="U3" s="4">
        <v>425.03204343361335</v>
      </c>
      <c r="V3" s="4">
        <v>20840.861095696477</v>
      </c>
    </row>
    <row r="4" spans="1:22" ht="34" x14ac:dyDescent="0.2">
      <c r="A4" s="13" t="s">
        <v>115</v>
      </c>
      <c r="B4" s="4">
        <v>19344.522689004418</v>
      </c>
      <c r="C4" s="4">
        <v>5591.7392786760965</v>
      </c>
      <c r="D4" s="4">
        <v>8959.6579053045334</v>
      </c>
      <c r="E4" s="4">
        <v>262.49879190458341</v>
      </c>
      <c r="F4" s="4">
        <v>1458.9862469845193</v>
      </c>
      <c r="G4" s="4">
        <v>1303.4190073164505</v>
      </c>
      <c r="H4" s="4">
        <v>58703.058570600959</v>
      </c>
      <c r="I4" s="4">
        <v>5332.5265587061758</v>
      </c>
      <c r="J4" s="4">
        <v>4115.2256666043604</v>
      </c>
      <c r="K4" s="4">
        <v>0</v>
      </c>
      <c r="L4" s="4">
        <v>12246.641351167056</v>
      </c>
      <c r="M4" s="4">
        <v>26929.971019812387</v>
      </c>
      <c r="N4" s="4">
        <v>6054.1727042102466</v>
      </c>
      <c r="O4" s="4">
        <v>1195.0510074478698</v>
      </c>
      <c r="P4" s="4">
        <v>31330.102965886752</v>
      </c>
      <c r="Q4" s="4">
        <v>6432.9440666460869</v>
      </c>
      <c r="R4" s="4">
        <v>5752.8788813445954</v>
      </c>
      <c r="S4" s="4">
        <v>15188.394913376405</v>
      </c>
      <c r="T4" s="4">
        <v>4454.1601630695477</v>
      </c>
      <c r="U4" s="4">
        <v>359.47412480185511</v>
      </c>
      <c r="V4" s="4">
        <v>17373.319937683831</v>
      </c>
    </row>
    <row r="5" spans="1:22" ht="51" x14ac:dyDescent="0.2">
      <c r="A5" s="3" t="s">
        <v>171</v>
      </c>
      <c r="B5">
        <v>41039.661332935349</v>
      </c>
      <c r="C5">
        <v>14307.2163082721</v>
      </c>
      <c r="D5">
        <v>17980.619881288338</v>
      </c>
      <c r="E5">
        <v>336.98356998606323</v>
      </c>
      <c r="F5">
        <v>3310.374042755444</v>
      </c>
      <c r="G5">
        <v>2040.5166502834647</v>
      </c>
      <c r="H5">
        <v>99629.649002862585</v>
      </c>
      <c r="I5">
        <v>8386.1820140664986</v>
      </c>
      <c r="J5">
        <v>8131.7601184647528</v>
      </c>
      <c r="K5">
        <v>100164.68561619731</v>
      </c>
      <c r="L5">
        <v>19214.569595450743</v>
      </c>
      <c r="M5">
        <v>3410.711186834696</v>
      </c>
      <c r="N5">
        <v>777.65052662961421</v>
      </c>
      <c r="O5">
        <v>2059.4718456602927</v>
      </c>
      <c r="P5">
        <v>46827.428143496742</v>
      </c>
      <c r="Q5">
        <v>10888.170868227664</v>
      </c>
      <c r="R5">
        <v>16987.298999997809</v>
      </c>
      <c r="S5">
        <v>39162.725250150754</v>
      </c>
      <c r="T5">
        <v>2027.1106907316612</v>
      </c>
      <c r="U5">
        <v>406.38683718061253</v>
      </c>
      <c r="V5">
        <v>26934.312750445279</v>
      </c>
    </row>
    <row r="6" spans="1:22" ht="34" x14ac:dyDescent="0.2">
      <c r="A6" s="13" t="s">
        <v>116</v>
      </c>
      <c r="B6" s="4">
        <v>17986.135125745735</v>
      </c>
      <c r="C6" s="4">
        <v>6258.9176831095829</v>
      </c>
      <c r="D6" s="4">
        <v>8204.4070528707907</v>
      </c>
      <c r="E6" s="4">
        <v>159.18345108418626</v>
      </c>
      <c r="F6" s="4">
        <v>1658.9734428997006</v>
      </c>
      <c r="G6" s="4">
        <v>852.79001343873915</v>
      </c>
      <c r="H6" s="4">
        <v>42420.646789069084</v>
      </c>
      <c r="I6" s="4">
        <v>8082.3871539968604</v>
      </c>
      <c r="J6" s="4">
        <v>7837.1818558936375</v>
      </c>
      <c r="K6" s="4">
        <v>23431.652628430707</v>
      </c>
      <c r="L6" s="4">
        <v>3961.1018597737771</v>
      </c>
      <c r="M6" s="4">
        <v>59282.093194680645</v>
      </c>
      <c r="N6" s="4">
        <v>12214.123626348237</v>
      </c>
      <c r="O6" s="4">
        <v>33531.329301561185</v>
      </c>
      <c r="P6" s="4">
        <v>36798.916096379864</v>
      </c>
      <c r="Q6" s="4">
        <v>8521.6831301023594</v>
      </c>
      <c r="R6" s="4">
        <v>36500.332783112906</v>
      </c>
      <c r="S6" s="4">
        <v>17165.7327197132</v>
      </c>
      <c r="T6" s="4">
        <v>2378.6691567175071</v>
      </c>
      <c r="U6" s="4">
        <v>476.86583654126861</v>
      </c>
      <c r="V6" s="4">
        <v>31605.486217303096</v>
      </c>
    </row>
    <row r="7" spans="1:22" ht="34" x14ac:dyDescent="0.2">
      <c r="A7" s="13" t="s">
        <v>117</v>
      </c>
      <c r="B7" s="4">
        <v>29728.141169760776</v>
      </c>
      <c r="C7" s="4">
        <v>10398.511296564531</v>
      </c>
      <c r="D7" s="4">
        <v>12037.323078958012</v>
      </c>
      <c r="E7" s="4">
        <v>209.08681644876282</v>
      </c>
      <c r="F7" s="4">
        <v>1763.9257887041806</v>
      </c>
      <c r="G7" s="4">
        <v>1604.4779702700207</v>
      </c>
      <c r="H7" s="4">
        <v>75956.133100474588</v>
      </c>
      <c r="I7" s="4">
        <v>6735.3226283307176</v>
      </c>
      <c r="J7" s="4">
        <v>6530.9848799113652</v>
      </c>
      <c r="K7" s="4">
        <v>0</v>
      </c>
      <c r="L7" s="4">
        <v>15614.602912848382</v>
      </c>
      <c r="M7" s="4">
        <v>45777.173393274417</v>
      </c>
      <c r="N7" s="4">
        <v>9420.1190689715568</v>
      </c>
      <c r="O7" s="4">
        <v>1545.9416747822122</v>
      </c>
      <c r="P7" s="4">
        <v>38154.467752718447</v>
      </c>
      <c r="Q7" s="4">
        <v>8785.1385989849732</v>
      </c>
      <c r="R7" s="4">
        <v>8720.5643429480169</v>
      </c>
      <c r="S7" s="4">
        <v>22722.485863625483</v>
      </c>
      <c r="T7" s="4">
        <v>1982.9017666687162</v>
      </c>
      <c r="U7" s="4">
        <v>397.52401340525495</v>
      </c>
      <c r="V7" s="4">
        <v>26346.906748140464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4B83D5-823D-EC48-ABAC-E271AD62A889}">
  <dimension ref="A1:V6"/>
  <sheetViews>
    <sheetView tabSelected="1" workbookViewId="0">
      <selection activeCell="K2" sqref="K2"/>
    </sheetView>
  </sheetViews>
  <sheetFormatPr baseColWidth="10" defaultRowHeight="16" x14ac:dyDescent="0.2"/>
  <sheetData>
    <row r="1" spans="1:22" ht="51" x14ac:dyDescent="0.2">
      <c r="A1" s="13" t="s">
        <v>0</v>
      </c>
      <c r="B1" s="8" t="s">
        <v>60</v>
      </c>
      <c r="C1" s="8" t="s">
        <v>61</v>
      </c>
      <c r="D1" s="8" t="s">
        <v>62</v>
      </c>
      <c r="E1" s="8" t="s">
        <v>63</v>
      </c>
      <c r="F1" s="8" t="s">
        <v>64</v>
      </c>
      <c r="G1" s="8" t="s">
        <v>65</v>
      </c>
      <c r="H1" s="8" t="s">
        <v>66</v>
      </c>
      <c r="I1" s="8" t="s">
        <v>54</v>
      </c>
      <c r="J1" s="8" t="s">
        <v>56</v>
      </c>
      <c r="K1" s="8" t="s">
        <v>184</v>
      </c>
      <c r="L1" s="8" t="s">
        <v>49</v>
      </c>
      <c r="M1" s="8" t="s">
        <v>51</v>
      </c>
      <c r="N1" s="8" t="s">
        <v>50</v>
      </c>
      <c r="O1" s="8" t="s">
        <v>46</v>
      </c>
      <c r="P1" s="8" t="s">
        <v>52</v>
      </c>
      <c r="Q1" s="8" t="s">
        <v>53</v>
      </c>
      <c r="R1" s="8" t="s">
        <v>47</v>
      </c>
      <c r="S1" s="8" t="s">
        <v>48</v>
      </c>
      <c r="T1" s="8" t="s">
        <v>57</v>
      </c>
      <c r="U1" s="8" t="s">
        <v>58</v>
      </c>
      <c r="V1" s="8" t="s">
        <v>59</v>
      </c>
    </row>
    <row r="2" spans="1:22" ht="51" x14ac:dyDescent="0.2">
      <c r="A2" s="3" t="s">
        <v>170</v>
      </c>
      <c r="B2">
        <v>22165.468111489012</v>
      </c>
      <c r="C2">
        <v>6465.7591780946286</v>
      </c>
      <c r="D2">
        <v>9614.3070907212641</v>
      </c>
      <c r="E2">
        <v>267.42293236271485</v>
      </c>
      <c r="F2">
        <v>1309.8962706571253</v>
      </c>
      <c r="G2">
        <v>1494.0321381837846</v>
      </c>
      <c r="H2">
        <v>69294.099565232231</v>
      </c>
      <c r="I2">
        <v>6576.9401039805316</v>
      </c>
      <c r="J2">
        <v>5123.8869128464476</v>
      </c>
      <c r="K2">
        <v>78681.706903277212</v>
      </c>
      <c r="L2">
        <v>15070.120185950916</v>
      </c>
      <c r="M2">
        <v>1975.2392261778682</v>
      </c>
      <c r="N2">
        <v>331.99449258707585</v>
      </c>
      <c r="O2">
        <v>1493.2399939233144</v>
      </c>
      <c r="P2">
        <v>38275.620784937222</v>
      </c>
      <c r="Q2">
        <v>7789.6947695011104</v>
      </c>
      <c r="R2">
        <v>10213.896235226177</v>
      </c>
      <c r="S2">
        <v>26132.753623674835</v>
      </c>
      <c r="T2">
        <v>4555.6063475283772</v>
      </c>
      <c r="U2">
        <v>366.79722700630623</v>
      </c>
      <c r="V2">
        <v>17760.659237470049</v>
      </c>
    </row>
    <row r="3" spans="1:22" ht="34" x14ac:dyDescent="0.2">
      <c r="A3" s="13" t="s">
        <v>114</v>
      </c>
      <c r="B3" s="4">
        <v>12091.349932020063</v>
      </c>
      <c r="C3" s="4">
        <v>3365.6967668253619</v>
      </c>
      <c r="D3" s="4">
        <v>6579.0442698254574</v>
      </c>
      <c r="E3" s="4">
        <v>199.84743328396726</v>
      </c>
      <c r="F3" s="4">
        <v>1393.6783427640546</v>
      </c>
      <c r="G3" s="4">
        <v>891.97814599942512</v>
      </c>
      <c r="H3" s="4">
        <v>34570.352833077457</v>
      </c>
      <c r="I3" s="4">
        <v>6347.9403223383842</v>
      </c>
      <c r="J3" s="4">
        <v>4938.2707999252316</v>
      </c>
      <c r="K3" s="4">
        <v>18933.518583696092</v>
      </c>
      <c r="L3" s="4">
        <v>3106.719658696793</v>
      </c>
      <c r="M3" s="4">
        <v>34720.218617293431</v>
      </c>
      <c r="N3" s="4">
        <v>7849.8385554440874</v>
      </c>
      <c r="O3" s="4">
        <v>19767.845478598498</v>
      </c>
      <c r="P3" s="4">
        <v>30221.887418501232</v>
      </c>
      <c r="Q3" s="4">
        <v>6244.3473843032889</v>
      </c>
      <c r="R3" s="4">
        <v>21480.521579304455</v>
      </c>
      <c r="S3" s="4">
        <v>11487.66658911083</v>
      </c>
      <c r="T3" s="4">
        <v>5362.3272923241357</v>
      </c>
      <c r="U3" s="4">
        <v>425.03204343361335</v>
      </c>
      <c r="V3" s="4">
        <v>20840.861095696477</v>
      </c>
    </row>
    <row r="4" spans="1:22" ht="34" x14ac:dyDescent="0.2">
      <c r="A4" s="13" t="s">
        <v>115</v>
      </c>
      <c r="B4" s="4">
        <v>19344.522689004418</v>
      </c>
      <c r="C4" s="4">
        <v>5591.7392786760965</v>
      </c>
      <c r="D4" s="4">
        <v>8959.6579053045334</v>
      </c>
      <c r="E4" s="4">
        <v>262.49879190458341</v>
      </c>
      <c r="F4" s="4">
        <v>1458.9862469845193</v>
      </c>
      <c r="G4" s="4">
        <v>1303.4190073164505</v>
      </c>
      <c r="H4" s="4">
        <v>58703.058570600959</v>
      </c>
      <c r="I4" s="4">
        <v>5332.5265587061758</v>
      </c>
      <c r="J4" s="4">
        <v>4115.2256666043604</v>
      </c>
      <c r="K4" s="4">
        <v>0</v>
      </c>
      <c r="L4" s="4">
        <v>12246.641351167056</v>
      </c>
      <c r="M4" s="4">
        <v>26929.971019812387</v>
      </c>
      <c r="N4" s="4">
        <v>6054.1727042102466</v>
      </c>
      <c r="O4" s="4">
        <v>1195.0510074478698</v>
      </c>
      <c r="P4" s="4">
        <v>31330.102965886752</v>
      </c>
      <c r="Q4" s="4">
        <v>6432.9440666460869</v>
      </c>
      <c r="R4" s="4">
        <v>5752.8788813445954</v>
      </c>
      <c r="S4" s="4">
        <v>15188.394913376405</v>
      </c>
      <c r="T4" s="4">
        <v>4454.1601630695477</v>
      </c>
      <c r="U4" s="4">
        <v>359.47412480185511</v>
      </c>
      <c r="V4" s="4">
        <v>17373.319937683831</v>
      </c>
    </row>
    <row r="5" spans="1:22" ht="34" x14ac:dyDescent="0.2">
      <c r="A5" s="13" t="s">
        <v>116</v>
      </c>
      <c r="B5" s="4">
        <v>17986.135125745735</v>
      </c>
      <c r="C5" s="4">
        <v>6258.9176831095829</v>
      </c>
      <c r="D5" s="4">
        <v>8204.4070528707907</v>
      </c>
      <c r="E5" s="4">
        <v>159.18345108418626</v>
      </c>
      <c r="F5" s="4">
        <v>1658.9734428997006</v>
      </c>
      <c r="G5" s="4">
        <v>852.79001343873915</v>
      </c>
      <c r="H5" s="4">
        <v>42420.646789069084</v>
      </c>
      <c r="I5" s="4">
        <v>8082.3871539968604</v>
      </c>
      <c r="J5" s="4">
        <v>7837.1818558936375</v>
      </c>
      <c r="K5" s="4">
        <v>23431.652628430707</v>
      </c>
      <c r="L5" s="4">
        <v>3961.1018597737771</v>
      </c>
      <c r="M5" s="4">
        <v>59282.093194680645</v>
      </c>
      <c r="N5" s="4">
        <v>12214.123626348237</v>
      </c>
      <c r="O5" s="4">
        <v>33531.329301561185</v>
      </c>
      <c r="P5" s="4">
        <v>36798.916096379864</v>
      </c>
      <c r="Q5" s="4">
        <v>8521.6831301023594</v>
      </c>
      <c r="R5" s="4">
        <v>36500.332783112906</v>
      </c>
      <c r="S5" s="4">
        <v>17165.7327197132</v>
      </c>
      <c r="T5" s="4">
        <v>2378.6691567175071</v>
      </c>
      <c r="U5" s="4">
        <v>476.86583654126861</v>
      </c>
      <c r="V5" s="4">
        <v>31605.486217303096</v>
      </c>
    </row>
    <row r="6" spans="1:22" ht="34" x14ac:dyDescent="0.2">
      <c r="A6" s="13" t="s">
        <v>117</v>
      </c>
      <c r="B6" s="4">
        <v>29728.141169760776</v>
      </c>
      <c r="C6" s="4">
        <v>10398.511296564531</v>
      </c>
      <c r="D6" s="4">
        <v>12037.323078958012</v>
      </c>
      <c r="E6" s="4">
        <v>209.08681644876282</v>
      </c>
      <c r="F6" s="4">
        <v>1763.9257887041806</v>
      </c>
      <c r="G6" s="4">
        <v>1604.4779702700207</v>
      </c>
      <c r="H6" s="4">
        <v>75956.133100474588</v>
      </c>
      <c r="I6" s="4">
        <v>6735.3226283307176</v>
      </c>
      <c r="J6" s="4">
        <v>6530.9848799113652</v>
      </c>
      <c r="K6" s="4">
        <v>0</v>
      </c>
      <c r="L6" s="4">
        <v>15614.602912848382</v>
      </c>
      <c r="M6" s="4">
        <v>45777.173393274417</v>
      </c>
      <c r="N6" s="4">
        <v>9420.1190689715568</v>
      </c>
      <c r="O6" s="4">
        <v>1545.9416747822122</v>
      </c>
      <c r="P6" s="4">
        <v>38154.467752718447</v>
      </c>
      <c r="Q6" s="4">
        <v>8785.1385989849732</v>
      </c>
      <c r="R6" s="4">
        <v>8720.5643429480169</v>
      </c>
      <c r="S6" s="4">
        <v>22722.485863625483</v>
      </c>
      <c r="T6" s="4">
        <v>1982.9017666687162</v>
      </c>
      <c r="U6" s="4">
        <v>397.52401340525495</v>
      </c>
      <c r="V6" s="4">
        <v>26346.906748140464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56686-736E-9F4B-9BA9-9E38DA8FE887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FFD9E-AF60-BC4D-AF81-F18BFF618CB0}">
  <dimension ref="A1:E23"/>
  <sheetViews>
    <sheetView workbookViewId="0">
      <selection activeCell="J30" sqref="J30"/>
    </sheetView>
  </sheetViews>
  <sheetFormatPr baseColWidth="10" defaultRowHeight="16" x14ac:dyDescent="0.2"/>
  <cols>
    <col min="1" max="1" width="25.83203125" customWidth="1"/>
  </cols>
  <sheetData>
    <row r="1" spans="1:5" ht="51" x14ac:dyDescent="0.2">
      <c r="A1" s="14" t="s">
        <v>0</v>
      </c>
      <c r="B1" s="13" t="s">
        <v>96</v>
      </c>
      <c r="C1" s="13" t="s">
        <v>97</v>
      </c>
      <c r="D1" s="13" t="s">
        <v>98</v>
      </c>
      <c r="E1" s="13" t="s">
        <v>99</v>
      </c>
    </row>
    <row r="2" spans="1:5" x14ac:dyDescent="0.2">
      <c r="A2" s="16" t="s">
        <v>46</v>
      </c>
      <c r="B2">
        <v>0</v>
      </c>
      <c r="C2">
        <v>0</v>
      </c>
      <c r="D2">
        <v>0</v>
      </c>
      <c r="E2">
        <v>0</v>
      </c>
    </row>
    <row r="3" spans="1:5" x14ac:dyDescent="0.2">
      <c r="A3" s="16" t="s">
        <v>47</v>
      </c>
      <c r="B3">
        <v>5.9253508608596128</v>
      </c>
      <c r="C3">
        <v>3.0509921191464313</v>
      </c>
      <c r="D3">
        <v>5.9253508608596128</v>
      </c>
      <c r="E3">
        <v>3.0509921191464313</v>
      </c>
    </row>
    <row r="4" spans="1:5" x14ac:dyDescent="0.2">
      <c r="A4" s="16" t="s">
        <v>48</v>
      </c>
      <c r="B4">
        <v>0.23803111990050083</v>
      </c>
      <c r="C4">
        <v>0.12256338704349233</v>
      </c>
      <c r="D4">
        <v>0.23803111990050083</v>
      </c>
      <c r="E4">
        <v>0.12256338704349233</v>
      </c>
    </row>
    <row r="5" spans="1:5" x14ac:dyDescent="0.2">
      <c r="A5" s="16" t="s">
        <v>49</v>
      </c>
      <c r="B5">
        <v>0</v>
      </c>
      <c r="C5">
        <v>0</v>
      </c>
      <c r="D5">
        <v>0</v>
      </c>
      <c r="E5">
        <v>0</v>
      </c>
    </row>
    <row r="6" spans="1:5" x14ac:dyDescent="0.2">
      <c r="A6" s="16" t="s">
        <v>50</v>
      </c>
      <c r="B6">
        <v>0.31713531844756759</v>
      </c>
      <c r="C6">
        <v>0.16329452550699292</v>
      </c>
      <c r="D6">
        <v>0.31713531844756759</v>
      </c>
      <c r="E6">
        <v>0.16329452550699292</v>
      </c>
    </row>
    <row r="7" spans="1:5" x14ac:dyDescent="0.2">
      <c r="A7" s="16" t="s">
        <v>51</v>
      </c>
      <c r="B7">
        <v>1.1892574441783783</v>
      </c>
      <c r="C7">
        <v>0.6123544706512235</v>
      </c>
      <c r="D7">
        <v>1.1892574441783783</v>
      </c>
      <c r="E7">
        <v>0.6123544706512235</v>
      </c>
    </row>
    <row r="8" spans="1:5" x14ac:dyDescent="0.2">
      <c r="A8" s="16" t="s">
        <v>52</v>
      </c>
      <c r="B8">
        <v>0.23715025603130266</v>
      </c>
      <c r="C8">
        <v>0.12210982593191039</v>
      </c>
      <c r="D8">
        <v>0.23715025603130266</v>
      </c>
      <c r="E8">
        <v>0.12210982593191039</v>
      </c>
    </row>
    <row r="9" spans="1:5" x14ac:dyDescent="0.2">
      <c r="A9" s="16" t="s">
        <v>53</v>
      </c>
      <c r="B9">
        <v>0.23715025603130266</v>
      </c>
      <c r="C9">
        <v>0.12210982593191039</v>
      </c>
      <c r="D9">
        <v>0.23715025603130266</v>
      </c>
      <c r="E9">
        <v>0.12210982593191039</v>
      </c>
    </row>
    <row r="10" spans="1:5" x14ac:dyDescent="0.2">
      <c r="A10" s="16" t="s">
        <v>54</v>
      </c>
      <c r="B10">
        <v>0</v>
      </c>
      <c r="C10">
        <v>0</v>
      </c>
      <c r="D10">
        <v>0</v>
      </c>
      <c r="E10">
        <v>0</v>
      </c>
    </row>
    <row r="11" spans="1:5" x14ac:dyDescent="0.2">
      <c r="A11" s="16" t="s">
        <v>55</v>
      </c>
      <c r="B11">
        <v>0</v>
      </c>
      <c r="C11">
        <v>0</v>
      </c>
      <c r="D11">
        <v>0</v>
      </c>
      <c r="E11">
        <v>0</v>
      </c>
    </row>
    <row r="12" spans="1:5" x14ac:dyDescent="0.2">
      <c r="A12" s="16" t="s">
        <v>56</v>
      </c>
      <c r="B12">
        <v>0</v>
      </c>
      <c r="C12">
        <v>0</v>
      </c>
      <c r="D12">
        <v>0</v>
      </c>
      <c r="E12">
        <v>0</v>
      </c>
    </row>
    <row r="13" spans="1:5" x14ac:dyDescent="0.2">
      <c r="A13" s="16" t="s">
        <v>57</v>
      </c>
      <c r="B13">
        <v>0</v>
      </c>
      <c r="C13">
        <v>0</v>
      </c>
      <c r="D13">
        <v>0</v>
      </c>
      <c r="E13">
        <v>0</v>
      </c>
    </row>
    <row r="14" spans="1:5" x14ac:dyDescent="0.2">
      <c r="A14" s="16" t="s">
        <v>58</v>
      </c>
      <c r="B14">
        <v>0</v>
      </c>
      <c r="C14">
        <v>0</v>
      </c>
      <c r="D14">
        <v>0</v>
      </c>
      <c r="E14">
        <v>0</v>
      </c>
    </row>
    <row r="15" spans="1:5" x14ac:dyDescent="0.2">
      <c r="A15" s="16" t="s">
        <v>59</v>
      </c>
      <c r="B15">
        <v>0</v>
      </c>
      <c r="C15">
        <v>0</v>
      </c>
      <c r="D15">
        <v>0</v>
      </c>
      <c r="E15">
        <v>0</v>
      </c>
    </row>
    <row r="16" spans="1:5" x14ac:dyDescent="0.2">
      <c r="A16" s="16" t="s">
        <v>60</v>
      </c>
      <c r="B16">
        <v>14.638847712913893</v>
      </c>
      <c r="C16">
        <v>7.5376142365695493</v>
      </c>
      <c r="D16">
        <v>14.638847712913893</v>
      </c>
      <c r="E16">
        <v>7.5376142365695493</v>
      </c>
    </row>
    <row r="17" spans="1:5" x14ac:dyDescent="0.2">
      <c r="A17" s="16" t="s">
        <v>61</v>
      </c>
      <c r="B17">
        <v>3.8056238213708107</v>
      </c>
      <c r="C17">
        <v>1.9595343060839148</v>
      </c>
      <c r="D17">
        <v>3.8056238213708107</v>
      </c>
      <c r="E17">
        <v>1.9595343060839148</v>
      </c>
    </row>
    <row r="18" spans="1:5" x14ac:dyDescent="0.2">
      <c r="A18" s="16" t="s">
        <v>62</v>
      </c>
      <c r="B18">
        <v>20.620220995791456</v>
      </c>
      <c r="C18">
        <v>10.617452574629581</v>
      </c>
      <c r="D18">
        <v>20.620220995791456</v>
      </c>
      <c r="E18">
        <v>10.617452574629581</v>
      </c>
    </row>
    <row r="19" spans="1:5" x14ac:dyDescent="0.2">
      <c r="A19" s="16" t="s">
        <v>63</v>
      </c>
      <c r="B19">
        <v>0.23803111990050083</v>
      </c>
      <c r="C19">
        <v>0.12256338704349233</v>
      </c>
      <c r="D19">
        <v>0.23803111990050083</v>
      </c>
      <c r="E19">
        <v>0.12256338704349233</v>
      </c>
    </row>
    <row r="20" spans="1:5" x14ac:dyDescent="0.2">
      <c r="A20" s="16" t="s">
        <v>64</v>
      </c>
      <c r="B20">
        <v>3.8335494358526545</v>
      </c>
      <c r="C20">
        <v>1.9739133414705325</v>
      </c>
      <c r="D20">
        <v>3.8335494358526545</v>
      </c>
      <c r="E20">
        <v>1.9739133414705325</v>
      </c>
    </row>
    <row r="21" spans="1:5" x14ac:dyDescent="0.2">
      <c r="A21" s="16" t="s">
        <v>65</v>
      </c>
      <c r="B21">
        <v>0.18387796241659385</v>
      </c>
      <c r="C21">
        <v>9.46796615747314E-2</v>
      </c>
      <c r="D21">
        <v>0.18387796241659385</v>
      </c>
      <c r="E21">
        <v>9.46796615747314E-2</v>
      </c>
    </row>
    <row r="22" spans="1:5" x14ac:dyDescent="0.2">
      <c r="A22" s="16" t="s">
        <v>66</v>
      </c>
      <c r="B22">
        <v>20.076297971870094</v>
      </c>
      <c r="C22">
        <v>10.337383951120996</v>
      </c>
      <c r="D22">
        <v>20.076297971870094</v>
      </c>
      <c r="E22">
        <v>10.337383951120996</v>
      </c>
    </row>
    <row r="23" spans="1:5" x14ac:dyDescent="0.2">
      <c r="A23" s="16" t="s">
        <v>67</v>
      </c>
      <c r="B23">
        <v>0</v>
      </c>
      <c r="C23">
        <v>0</v>
      </c>
      <c r="D23">
        <v>0</v>
      </c>
      <c r="E23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E7EE0-7753-8D43-A702-BBF9B99AB18A}">
  <dimension ref="A1:D23"/>
  <sheetViews>
    <sheetView zoomScale="111" workbookViewId="0">
      <selection activeCell="D1" sqref="D1"/>
    </sheetView>
  </sheetViews>
  <sheetFormatPr baseColWidth="10" defaultRowHeight="16" x14ac:dyDescent="0.2"/>
  <cols>
    <col min="1" max="1" width="26.6640625" style="4" customWidth="1"/>
    <col min="2" max="2" width="11.33203125" style="4" customWidth="1"/>
    <col min="3" max="3" width="43.6640625" style="4" customWidth="1"/>
    <col min="4" max="4" width="18.1640625" customWidth="1"/>
  </cols>
  <sheetData>
    <row r="1" spans="1:4" ht="34" x14ac:dyDescent="0.2">
      <c r="A1" s="1" t="s">
        <v>0</v>
      </c>
      <c r="B1" s="3" t="s">
        <v>22</v>
      </c>
      <c r="C1" s="6" t="s">
        <v>23</v>
      </c>
      <c r="D1" s="3" t="s">
        <v>44</v>
      </c>
    </row>
    <row r="2" spans="1:4" ht="32" x14ac:dyDescent="0.2">
      <c r="A2" s="2" t="s">
        <v>1</v>
      </c>
      <c r="B2" s="4">
        <v>8</v>
      </c>
      <c r="C2" s="5" t="s">
        <v>27</v>
      </c>
      <c r="D2">
        <v>542600.76738441805</v>
      </c>
    </row>
    <row r="3" spans="1:4" x14ac:dyDescent="0.2">
      <c r="A3" s="2" t="s">
        <v>2</v>
      </c>
      <c r="B3" s="4">
        <v>2</v>
      </c>
      <c r="C3" s="5" t="s">
        <v>28</v>
      </c>
      <c r="D3">
        <v>26523.026361647706</v>
      </c>
    </row>
    <row r="4" spans="1:4" ht="32" x14ac:dyDescent="0.2">
      <c r="A4" s="2" t="s">
        <v>3</v>
      </c>
      <c r="B4" s="4">
        <v>1</v>
      </c>
      <c r="C4" s="5" t="s">
        <v>29</v>
      </c>
      <c r="D4">
        <v>38428.40723068903</v>
      </c>
    </row>
    <row r="5" spans="1:4" x14ac:dyDescent="0.2">
      <c r="A5" s="2" t="s">
        <v>4</v>
      </c>
      <c r="B5" s="4">
        <v>2</v>
      </c>
      <c r="C5" s="5" t="s">
        <v>28</v>
      </c>
      <c r="D5">
        <v>41314.01333995317</v>
      </c>
    </row>
    <row r="6" spans="1:4" ht="32" x14ac:dyDescent="0.2">
      <c r="A6" s="2" t="s">
        <v>5</v>
      </c>
      <c r="B6" s="4">
        <v>1</v>
      </c>
      <c r="C6" s="5" t="s">
        <v>30</v>
      </c>
      <c r="D6">
        <v>34633.574789888626</v>
      </c>
    </row>
    <row r="7" spans="1:4" ht="32" x14ac:dyDescent="0.2">
      <c r="A7" s="2" t="s">
        <v>6</v>
      </c>
      <c r="B7" s="4">
        <v>4</v>
      </c>
      <c r="C7" s="5" t="s">
        <v>31</v>
      </c>
      <c r="D7">
        <v>66636.710839740321</v>
      </c>
    </row>
    <row r="8" spans="1:4" ht="32" x14ac:dyDescent="0.2">
      <c r="A8" s="2" t="s">
        <v>7</v>
      </c>
      <c r="B8" s="4">
        <v>1</v>
      </c>
      <c r="C8" s="5" t="s">
        <v>32</v>
      </c>
      <c r="D8">
        <v>6410.0400527273314</v>
      </c>
    </row>
    <row r="9" spans="1:4" ht="32" x14ac:dyDescent="0.2">
      <c r="A9" s="2" t="s">
        <v>8</v>
      </c>
      <c r="B9" s="4">
        <v>4</v>
      </c>
      <c r="C9" s="5" t="s">
        <v>33</v>
      </c>
      <c r="D9">
        <v>165111.09331724088</v>
      </c>
    </row>
    <row r="10" spans="1:4" x14ac:dyDescent="0.2">
      <c r="A10" s="2" t="s">
        <v>9</v>
      </c>
      <c r="B10" s="4">
        <v>1</v>
      </c>
      <c r="C10" s="5" t="s">
        <v>34</v>
      </c>
      <c r="D10">
        <v>528027.2963398837</v>
      </c>
    </row>
    <row r="11" spans="1:4" ht="32" x14ac:dyDescent="0.2">
      <c r="A11" s="2" t="s">
        <v>10</v>
      </c>
      <c r="B11" s="4">
        <v>1.4166666666666667</v>
      </c>
      <c r="C11" s="5" t="s">
        <v>35</v>
      </c>
      <c r="D11">
        <v>3570877.5716404868</v>
      </c>
    </row>
    <row r="12" spans="1:4" x14ac:dyDescent="0.2">
      <c r="A12" s="2" t="s">
        <v>11</v>
      </c>
      <c r="B12" s="4">
        <v>1</v>
      </c>
      <c r="C12" s="5" t="s">
        <v>36</v>
      </c>
      <c r="D12">
        <v>12587914.612522956</v>
      </c>
    </row>
    <row r="13" spans="1:4" ht="32" x14ac:dyDescent="0.2">
      <c r="A13" s="2" t="s">
        <v>12</v>
      </c>
      <c r="B13" s="4">
        <v>8</v>
      </c>
      <c r="C13" s="5" t="s">
        <v>37</v>
      </c>
      <c r="D13">
        <v>105443.24052731867</v>
      </c>
    </row>
    <row r="14" spans="1:4" x14ac:dyDescent="0.2">
      <c r="A14" s="2" t="s">
        <v>13</v>
      </c>
      <c r="B14" s="4">
        <v>2</v>
      </c>
      <c r="C14" s="5" t="s">
        <v>24</v>
      </c>
      <c r="D14">
        <v>8637.4064410000374</v>
      </c>
    </row>
    <row r="15" spans="1:4" ht="32" x14ac:dyDescent="0.2">
      <c r="A15" s="2" t="s">
        <v>3</v>
      </c>
      <c r="B15" s="4">
        <v>1</v>
      </c>
      <c r="C15" s="5" t="s">
        <v>38</v>
      </c>
      <c r="D15">
        <v>8489.6314220603981</v>
      </c>
    </row>
    <row r="16" spans="1:4" x14ac:dyDescent="0.2">
      <c r="A16" s="2" t="s">
        <v>14</v>
      </c>
      <c r="B16" s="4">
        <v>2</v>
      </c>
      <c r="C16" s="5" t="s">
        <v>24</v>
      </c>
      <c r="D16">
        <v>12323.552600129673</v>
      </c>
    </row>
    <row r="17" spans="1:4" x14ac:dyDescent="0.2">
      <c r="A17" s="2" t="s">
        <v>15</v>
      </c>
      <c r="B17" s="4">
        <v>1</v>
      </c>
      <c r="C17" s="5" t="s">
        <v>39</v>
      </c>
      <c r="D17">
        <v>21708.573327470265</v>
      </c>
    </row>
    <row r="18" spans="1:4" x14ac:dyDescent="0.2">
      <c r="A18" s="2" t="s">
        <v>16</v>
      </c>
      <c r="B18" s="4">
        <v>4</v>
      </c>
      <c r="C18" s="5" t="s">
        <v>40</v>
      </c>
      <c r="D18">
        <v>41768.368767646563</v>
      </c>
    </row>
    <row r="19" spans="1:4" x14ac:dyDescent="0.2">
      <c r="A19" s="2" t="s">
        <v>17</v>
      </c>
      <c r="B19" s="4">
        <v>1</v>
      </c>
      <c r="C19" s="5" t="s">
        <v>25</v>
      </c>
      <c r="D19">
        <v>4294.8232861459956</v>
      </c>
    </row>
    <row r="20" spans="1:4" x14ac:dyDescent="0.2">
      <c r="A20" s="2" t="s">
        <v>18</v>
      </c>
      <c r="B20" s="4">
        <v>4</v>
      </c>
      <c r="C20" s="5" t="s">
        <v>26</v>
      </c>
      <c r="D20">
        <v>110626.91692202364</v>
      </c>
    </row>
    <row r="21" spans="1:4" x14ac:dyDescent="0.2">
      <c r="A21" s="2" t="s">
        <v>19</v>
      </c>
      <c r="B21" s="4">
        <v>1</v>
      </c>
      <c r="C21" s="5" t="s">
        <v>41</v>
      </c>
      <c r="D21">
        <v>28490.951708855187</v>
      </c>
    </row>
    <row r="22" spans="1:4" x14ac:dyDescent="0.2">
      <c r="A22" s="2" t="s">
        <v>20</v>
      </c>
      <c r="B22" s="4">
        <v>1.4166666666666667</v>
      </c>
      <c r="C22" s="5" t="s">
        <v>42</v>
      </c>
      <c r="D22">
        <v>1820086.5119857087</v>
      </c>
    </row>
    <row r="23" spans="1:4" x14ac:dyDescent="0.2">
      <c r="A23" s="2" t="s">
        <v>21</v>
      </c>
      <c r="B23" s="4">
        <v>1</v>
      </c>
      <c r="C23" s="5" t="s">
        <v>43</v>
      </c>
      <c r="D23">
        <v>3051150.2829835229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465E86-38A6-DD4D-998C-E5AB078713B5}">
  <dimension ref="A1:D23"/>
  <sheetViews>
    <sheetView workbookViewId="0">
      <selection activeCell="G7" sqref="G7"/>
    </sheetView>
  </sheetViews>
  <sheetFormatPr baseColWidth="10" defaultRowHeight="16" x14ac:dyDescent="0.2"/>
  <cols>
    <col min="1" max="1" width="25" style="4" customWidth="1"/>
    <col min="2" max="2" width="10.83203125" style="4"/>
    <col min="3" max="3" width="37.33203125" style="4" customWidth="1"/>
    <col min="4" max="4" width="17.83203125" customWidth="1"/>
  </cols>
  <sheetData>
    <row r="1" spans="1:4" ht="34" x14ac:dyDescent="0.2">
      <c r="A1" s="1" t="s">
        <v>0</v>
      </c>
      <c r="B1" s="3" t="s">
        <v>22</v>
      </c>
      <c r="C1" s="6" t="s">
        <v>23</v>
      </c>
      <c r="D1" s="3" t="s">
        <v>70</v>
      </c>
    </row>
    <row r="2" spans="1:4" ht="32" x14ac:dyDescent="0.2">
      <c r="A2" s="2" t="s">
        <v>1</v>
      </c>
      <c r="B2" s="4">
        <v>8</v>
      </c>
      <c r="C2" s="5" t="s">
        <v>27</v>
      </c>
      <c r="D2">
        <v>0</v>
      </c>
    </row>
    <row r="3" spans="1:4" x14ac:dyDescent="0.2">
      <c r="A3" s="2" t="s">
        <v>2</v>
      </c>
      <c r="B3" s="4">
        <v>2</v>
      </c>
      <c r="C3" s="5" t="s">
        <v>28</v>
      </c>
      <c r="D3">
        <v>0</v>
      </c>
    </row>
    <row r="4" spans="1:4" ht="32" x14ac:dyDescent="0.2">
      <c r="A4" s="2" t="s">
        <v>3</v>
      </c>
      <c r="B4" s="4">
        <v>1</v>
      </c>
      <c r="C4" s="5" t="s">
        <v>29</v>
      </c>
      <c r="D4">
        <v>0</v>
      </c>
    </row>
    <row r="5" spans="1:4" x14ac:dyDescent="0.2">
      <c r="A5" s="2" t="s">
        <v>4</v>
      </c>
      <c r="B5" s="4">
        <v>2</v>
      </c>
      <c r="C5" s="5" t="s">
        <v>28</v>
      </c>
      <c r="D5">
        <v>0</v>
      </c>
    </row>
    <row r="6" spans="1:4" ht="32" x14ac:dyDescent="0.2">
      <c r="A6" s="2" t="s">
        <v>5</v>
      </c>
      <c r="B6" s="4">
        <v>1</v>
      </c>
      <c r="C6" s="5" t="s">
        <v>30</v>
      </c>
      <c r="D6">
        <v>0</v>
      </c>
    </row>
    <row r="7" spans="1:4" ht="32" x14ac:dyDescent="0.2">
      <c r="A7" s="2" t="s">
        <v>6</v>
      </c>
      <c r="B7" s="4">
        <v>4</v>
      </c>
      <c r="C7" s="5" t="s">
        <v>31</v>
      </c>
      <c r="D7">
        <v>0</v>
      </c>
    </row>
    <row r="8" spans="1:4" ht="32" x14ac:dyDescent="0.2">
      <c r="A8" s="2" t="s">
        <v>7</v>
      </c>
      <c r="B8" s="4">
        <v>1</v>
      </c>
      <c r="C8" s="5" t="s">
        <v>32</v>
      </c>
      <c r="D8">
        <v>0</v>
      </c>
    </row>
    <row r="9" spans="1:4" ht="32" x14ac:dyDescent="0.2">
      <c r="A9" s="2" t="s">
        <v>8</v>
      </c>
      <c r="B9" s="4">
        <v>4</v>
      </c>
      <c r="C9" s="5" t="s">
        <v>33</v>
      </c>
      <c r="D9">
        <v>0</v>
      </c>
    </row>
    <row r="10" spans="1:4" ht="32" x14ac:dyDescent="0.2">
      <c r="A10" s="2" t="s">
        <v>9</v>
      </c>
      <c r="B10" s="4">
        <v>1</v>
      </c>
      <c r="C10" s="5" t="s">
        <v>34</v>
      </c>
      <c r="D10">
        <v>0</v>
      </c>
    </row>
    <row r="11" spans="1:4" ht="32" x14ac:dyDescent="0.2">
      <c r="A11" s="2" t="s">
        <v>10</v>
      </c>
      <c r="B11" s="4">
        <v>1.4166666666666667</v>
      </c>
      <c r="C11" s="5" t="s">
        <v>35</v>
      </c>
      <c r="D11">
        <v>0</v>
      </c>
    </row>
    <row r="12" spans="1:4" x14ac:dyDescent="0.2">
      <c r="A12" s="2" t="s">
        <v>11</v>
      </c>
      <c r="B12" s="4">
        <v>1</v>
      </c>
      <c r="C12" s="5" t="s">
        <v>36</v>
      </c>
      <c r="D12">
        <v>0</v>
      </c>
    </row>
    <row r="13" spans="1:4" ht="32" x14ac:dyDescent="0.2">
      <c r="A13" s="2" t="s">
        <v>12</v>
      </c>
      <c r="B13" s="4">
        <v>8</v>
      </c>
      <c r="C13" s="5" t="s">
        <v>37</v>
      </c>
      <c r="D13">
        <v>648044.00791173673</v>
      </c>
    </row>
    <row r="14" spans="1:4" x14ac:dyDescent="0.2">
      <c r="A14" s="2" t="s">
        <v>13</v>
      </c>
      <c r="B14" s="4">
        <v>2</v>
      </c>
      <c r="C14" s="5" t="s">
        <v>24</v>
      </c>
      <c r="D14">
        <v>35160.432802647745</v>
      </c>
    </row>
    <row r="15" spans="1:4" ht="32" x14ac:dyDescent="0.2">
      <c r="A15" s="2" t="s">
        <v>3</v>
      </c>
      <c r="B15" s="4">
        <v>1</v>
      </c>
      <c r="C15" s="5" t="s">
        <v>38</v>
      </c>
      <c r="D15">
        <v>46918.038652749434</v>
      </c>
    </row>
    <row r="16" spans="1:4" x14ac:dyDescent="0.2">
      <c r="A16" s="2" t="s">
        <v>14</v>
      </c>
      <c r="B16" s="4">
        <v>2</v>
      </c>
      <c r="C16" s="5" t="s">
        <v>24</v>
      </c>
      <c r="D16">
        <v>53637.565940082844</v>
      </c>
    </row>
    <row r="17" spans="1:4" x14ac:dyDescent="0.2">
      <c r="A17" s="2" t="s">
        <v>15</v>
      </c>
      <c r="B17" s="4">
        <v>1</v>
      </c>
      <c r="C17" s="5" t="s">
        <v>39</v>
      </c>
      <c r="D17">
        <v>56342.148117358898</v>
      </c>
    </row>
    <row r="18" spans="1:4" x14ac:dyDescent="0.2">
      <c r="A18" s="2" t="s">
        <v>16</v>
      </c>
      <c r="B18" s="4">
        <v>4</v>
      </c>
      <c r="C18" s="5" t="s">
        <v>40</v>
      </c>
      <c r="D18">
        <v>108405.0796073869</v>
      </c>
    </row>
    <row r="19" spans="1:4" x14ac:dyDescent="0.2">
      <c r="A19" s="2" t="s">
        <v>17</v>
      </c>
      <c r="B19" s="4">
        <v>1</v>
      </c>
      <c r="C19" s="5" t="s">
        <v>25</v>
      </c>
      <c r="D19">
        <v>10704.863338873327</v>
      </c>
    </row>
    <row r="20" spans="1:4" x14ac:dyDescent="0.2">
      <c r="A20" s="2" t="s">
        <v>18</v>
      </c>
      <c r="B20" s="4">
        <v>4</v>
      </c>
      <c r="C20" s="5" t="s">
        <v>26</v>
      </c>
      <c r="D20">
        <v>275738.01023926452</v>
      </c>
    </row>
    <row r="21" spans="1:4" x14ac:dyDescent="0.2">
      <c r="A21" s="2" t="s">
        <v>19</v>
      </c>
      <c r="B21" s="4">
        <v>1</v>
      </c>
      <c r="C21" s="5" t="s">
        <v>41</v>
      </c>
      <c r="D21">
        <v>556518.24804873893</v>
      </c>
    </row>
    <row r="22" spans="1:4" x14ac:dyDescent="0.2">
      <c r="A22" s="2" t="s">
        <v>20</v>
      </c>
      <c r="B22" s="4">
        <v>1.4166666666666667</v>
      </c>
      <c r="C22" s="5" t="s">
        <v>42</v>
      </c>
      <c r="D22">
        <v>5390964.0836261958</v>
      </c>
    </row>
    <row r="23" spans="1:4" x14ac:dyDescent="0.2">
      <c r="A23" s="2" t="s">
        <v>21</v>
      </c>
      <c r="B23" s="4">
        <v>1</v>
      </c>
      <c r="C23" s="5" t="s">
        <v>43</v>
      </c>
      <c r="D23">
        <v>15639064.895506479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23749-E2FA-474F-A669-AC8A62E15C34}">
  <dimension ref="A1:C23"/>
  <sheetViews>
    <sheetView zoomScale="125" workbookViewId="0">
      <selection activeCell="C18" sqref="C18"/>
    </sheetView>
  </sheetViews>
  <sheetFormatPr baseColWidth="10" defaultRowHeight="16" x14ac:dyDescent="0.2"/>
  <cols>
    <col min="1" max="1" width="21.83203125" customWidth="1"/>
    <col min="2" max="2" width="12.5" customWidth="1"/>
    <col min="3" max="3" width="13.83203125" customWidth="1"/>
  </cols>
  <sheetData>
    <row r="1" spans="1:3" ht="68" x14ac:dyDescent="0.2">
      <c r="A1" s="7" t="s">
        <v>45</v>
      </c>
      <c r="B1" s="10" t="s">
        <v>68</v>
      </c>
      <c r="C1" s="10" t="s">
        <v>69</v>
      </c>
    </row>
    <row r="2" spans="1:3" ht="17" x14ac:dyDescent="0.2">
      <c r="A2" s="8" t="s">
        <v>46</v>
      </c>
      <c r="B2" s="11">
        <v>56.242558902368536</v>
      </c>
      <c r="C2" s="11">
        <v>1.219674619498138</v>
      </c>
    </row>
    <row r="3" spans="1:3" ht="17" x14ac:dyDescent="0.2">
      <c r="A3" s="8" t="s">
        <v>47</v>
      </c>
      <c r="B3" s="11">
        <v>912.88258306963712</v>
      </c>
      <c r="C3" s="11">
        <v>49.747050424978788</v>
      </c>
    </row>
    <row r="4" spans="1:3" ht="17" x14ac:dyDescent="0.2">
      <c r="A4" s="8" t="s">
        <v>48</v>
      </c>
      <c r="B4" s="11">
        <v>1012.9967036825751</v>
      </c>
      <c r="C4" s="11">
        <v>9.8256031754527058</v>
      </c>
    </row>
    <row r="5" spans="1:3" ht="17" x14ac:dyDescent="0.2">
      <c r="A5" s="8" t="s">
        <v>49</v>
      </c>
      <c r="B5" s="11">
        <v>3.7703367098913283</v>
      </c>
      <c r="C5" s="11">
        <v>0</v>
      </c>
    </row>
    <row r="6" spans="1:3" ht="34" x14ac:dyDescent="0.2">
      <c r="A6" s="8" t="s">
        <v>50</v>
      </c>
      <c r="B6" s="11">
        <v>25.57387543366767</v>
      </c>
      <c r="C6" s="11">
        <v>0</v>
      </c>
    </row>
    <row r="7" spans="1:3" ht="17" x14ac:dyDescent="0.2">
      <c r="A7" s="8" t="s">
        <v>51</v>
      </c>
      <c r="B7" s="11">
        <v>133.03015667058182</v>
      </c>
      <c r="C7" s="11">
        <v>2.8456038730574504</v>
      </c>
    </row>
    <row r="8" spans="1:3" ht="17" x14ac:dyDescent="0.2">
      <c r="A8" s="8" t="s">
        <v>52</v>
      </c>
      <c r="B8" s="11">
        <v>83.82713420995286</v>
      </c>
      <c r="C8" s="11">
        <v>1.7410162331252717</v>
      </c>
    </row>
    <row r="9" spans="1:3" ht="17" x14ac:dyDescent="0.2">
      <c r="A9" s="8" t="s">
        <v>53</v>
      </c>
      <c r="B9" s="11">
        <v>15.916605353521794</v>
      </c>
      <c r="C9" s="11">
        <v>1.0005406503582983</v>
      </c>
    </row>
    <row r="10" spans="1:3" ht="17" x14ac:dyDescent="0.2">
      <c r="A10" s="8" t="s">
        <v>54</v>
      </c>
      <c r="B10" s="11">
        <v>280.41916573770595</v>
      </c>
      <c r="C10" s="11">
        <v>41.472786578072117</v>
      </c>
    </row>
    <row r="11" spans="1:3" ht="17" x14ac:dyDescent="0.2">
      <c r="A11" s="8" t="s">
        <v>55</v>
      </c>
      <c r="B11" s="11">
        <v>4.3498912475105129</v>
      </c>
      <c r="C11" s="11">
        <v>0</v>
      </c>
    </row>
    <row r="12" spans="1:3" ht="17" x14ac:dyDescent="0.2">
      <c r="A12" s="8" t="s">
        <v>56</v>
      </c>
      <c r="B12" s="11">
        <v>105.8473536894225</v>
      </c>
      <c r="C12" s="11">
        <v>0</v>
      </c>
    </row>
    <row r="13" spans="1:3" ht="17" x14ac:dyDescent="0.2">
      <c r="A13" s="8" t="s">
        <v>57</v>
      </c>
      <c r="B13" s="11">
        <v>65.997196984742232</v>
      </c>
      <c r="C13" s="11">
        <v>2.1314507577892288</v>
      </c>
    </row>
    <row r="14" spans="1:3" ht="17" x14ac:dyDescent="0.2">
      <c r="A14" s="8" t="s">
        <v>58</v>
      </c>
      <c r="B14" s="11">
        <v>48.130808518515231</v>
      </c>
      <c r="C14" s="11">
        <v>28.962134979612465</v>
      </c>
    </row>
    <row r="15" spans="1:3" ht="17" x14ac:dyDescent="0.2">
      <c r="A15" s="8" t="s">
        <v>59</v>
      </c>
      <c r="B15" s="11">
        <v>616.74354798502156</v>
      </c>
      <c r="C15" s="11">
        <v>0</v>
      </c>
    </row>
    <row r="16" spans="1:3" ht="17" x14ac:dyDescent="0.2">
      <c r="A16" s="8" t="s">
        <v>60</v>
      </c>
      <c r="B16" s="11">
        <v>58.199588748767781</v>
      </c>
      <c r="C16" s="11">
        <v>9.6315802628663256</v>
      </c>
    </row>
    <row r="17" spans="1:3" ht="17" x14ac:dyDescent="0.2">
      <c r="A17" s="8" t="s">
        <v>61</v>
      </c>
      <c r="B17" s="11">
        <v>18.122282540331557</v>
      </c>
      <c r="C17" s="11">
        <v>0</v>
      </c>
    </row>
    <row r="18" spans="1:3" ht="17" x14ac:dyDescent="0.2">
      <c r="A18" s="8" t="s">
        <v>62</v>
      </c>
      <c r="B18" s="11">
        <v>31.840694088475161</v>
      </c>
      <c r="C18" s="11">
        <v>28.548574466225901</v>
      </c>
    </row>
    <row r="19" spans="1:3" ht="17" x14ac:dyDescent="0.2">
      <c r="A19" s="8" t="s">
        <v>63</v>
      </c>
      <c r="B19" s="11">
        <v>0.53535314289233993</v>
      </c>
      <c r="C19" s="11">
        <v>0</v>
      </c>
    </row>
    <row r="20" spans="1:3" ht="17" x14ac:dyDescent="0.2">
      <c r="A20" s="8" t="s">
        <v>64</v>
      </c>
      <c r="B20" s="11">
        <v>2.7235001596848445</v>
      </c>
      <c r="C20" s="11">
        <v>3.5505269805345128</v>
      </c>
    </row>
    <row r="21" spans="1:3" ht="17" x14ac:dyDescent="0.2">
      <c r="A21" s="8" t="s">
        <v>65</v>
      </c>
      <c r="B21" s="11">
        <v>-0.31530449206701405</v>
      </c>
      <c r="C21" s="11">
        <v>3.4019302211865456</v>
      </c>
    </row>
    <row r="22" spans="1:3" ht="17" x14ac:dyDescent="0.2">
      <c r="A22" s="8" t="s">
        <v>66</v>
      </c>
      <c r="B22" s="11">
        <v>108.79059646218818</v>
      </c>
      <c r="C22" s="11">
        <v>55.903196747436823</v>
      </c>
    </row>
    <row r="23" spans="1:3" ht="35" thickBot="1" x14ac:dyDescent="0.25">
      <c r="A23" s="9" t="s">
        <v>67</v>
      </c>
      <c r="B23" s="12">
        <v>131.40222738985153</v>
      </c>
      <c r="C23" s="12">
        <v>15.465460911889039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A309D-4BAB-4847-BD7D-D34CF6B35EBF}">
  <dimension ref="A1:B23"/>
  <sheetViews>
    <sheetView workbookViewId="0">
      <selection activeCell="E18" sqref="E18"/>
    </sheetView>
  </sheetViews>
  <sheetFormatPr baseColWidth="10" defaultRowHeight="16" x14ac:dyDescent="0.2"/>
  <cols>
    <col min="1" max="1" width="22.33203125" customWidth="1"/>
  </cols>
  <sheetData>
    <row r="1" spans="1:2" ht="85" x14ac:dyDescent="0.2">
      <c r="A1" s="7" t="s">
        <v>45</v>
      </c>
      <c r="B1" s="10" t="s">
        <v>71</v>
      </c>
    </row>
    <row r="2" spans="1:2" ht="17" x14ac:dyDescent="0.2">
      <c r="A2" s="8" t="s">
        <v>46</v>
      </c>
      <c r="B2">
        <v>57.462233521866672</v>
      </c>
    </row>
    <row r="3" spans="1:2" ht="17" x14ac:dyDescent="0.2">
      <c r="A3" s="8" t="s">
        <v>47</v>
      </c>
      <c r="B3">
        <v>962.62963349461586</v>
      </c>
    </row>
    <row r="4" spans="1:2" ht="17" x14ac:dyDescent="0.2">
      <c r="A4" s="8" t="s">
        <v>48</v>
      </c>
      <c r="B4">
        <v>1022.8223068580278</v>
      </c>
    </row>
    <row r="5" spans="1:2" ht="17" x14ac:dyDescent="0.2">
      <c r="A5" s="8" t="s">
        <v>49</v>
      </c>
      <c r="B5">
        <v>3.7703367098913283</v>
      </c>
    </row>
    <row r="6" spans="1:2" ht="34" x14ac:dyDescent="0.2">
      <c r="A6" s="8" t="s">
        <v>50</v>
      </c>
      <c r="B6">
        <v>25.57387543366767</v>
      </c>
    </row>
    <row r="7" spans="1:2" ht="17" x14ac:dyDescent="0.2">
      <c r="A7" s="8" t="s">
        <v>51</v>
      </c>
      <c r="B7">
        <v>135.87576054363927</v>
      </c>
    </row>
    <row r="8" spans="1:2" ht="17" x14ac:dyDescent="0.2">
      <c r="A8" s="8" t="s">
        <v>52</v>
      </c>
      <c r="B8">
        <v>85.568150443078125</v>
      </c>
    </row>
    <row r="9" spans="1:2" ht="17" x14ac:dyDescent="0.2">
      <c r="A9" s="8" t="s">
        <v>53</v>
      </c>
      <c r="B9">
        <v>16.917146003880092</v>
      </c>
    </row>
    <row r="10" spans="1:2" ht="17" x14ac:dyDescent="0.2">
      <c r="A10" s="8" t="s">
        <v>54</v>
      </c>
      <c r="B10">
        <v>321.89195231577804</v>
      </c>
    </row>
    <row r="11" spans="1:2" ht="17" x14ac:dyDescent="0.2">
      <c r="A11" s="8" t="s">
        <v>55</v>
      </c>
      <c r="B11">
        <v>4.3498912475105129</v>
      </c>
    </row>
    <row r="12" spans="1:2" ht="17" x14ac:dyDescent="0.2">
      <c r="A12" s="8" t="s">
        <v>56</v>
      </c>
      <c r="B12">
        <v>105.8473536894225</v>
      </c>
    </row>
    <row r="13" spans="1:2" ht="17" x14ac:dyDescent="0.2">
      <c r="A13" s="8" t="s">
        <v>57</v>
      </c>
      <c r="B13">
        <v>68.128647742531456</v>
      </c>
    </row>
    <row r="14" spans="1:2" ht="17" x14ac:dyDescent="0.2">
      <c r="A14" s="8" t="s">
        <v>58</v>
      </c>
      <c r="B14">
        <v>77.092943498127696</v>
      </c>
    </row>
    <row r="15" spans="1:2" ht="17" x14ac:dyDescent="0.2">
      <c r="A15" s="8" t="s">
        <v>59</v>
      </c>
      <c r="B15">
        <v>616.74354798502156</v>
      </c>
    </row>
    <row r="16" spans="1:2" ht="17" x14ac:dyDescent="0.2">
      <c r="A16" s="8" t="s">
        <v>60</v>
      </c>
      <c r="B16">
        <v>67.831169011634103</v>
      </c>
    </row>
    <row r="17" spans="1:2" ht="17" x14ac:dyDescent="0.2">
      <c r="A17" s="8" t="s">
        <v>61</v>
      </c>
      <c r="B17">
        <v>18.122282540331557</v>
      </c>
    </row>
    <row r="18" spans="1:2" ht="17" x14ac:dyDescent="0.2">
      <c r="A18" s="8" t="s">
        <v>62</v>
      </c>
      <c r="B18">
        <v>60.389268554701061</v>
      </c>
    </row>
    <row r="19" spans="1:2" ht="17" x14ac:dyDescent="0.2">
      <c r="A19" s="8" t="s">
        <v>63</v>
      </c>
      <c r="B19">
        <v>0.53535314289233993</v>
      </c>
    </row>
    <row r="20" spans="1:2" ht="17" x14ac:dyDescent="0.2">
      <c r="A20" s="8" t="s">
        <v>64</v>
      </c>
      <c r="B20">
        <v>6.2740271402193573</v>
      </c>
    </row>
    <row r="21" spans="1:2" ht="17" x14ac:dyDescent="0.2">
      <c r="A21" s="8" t="s">
        <v>65</v>
      </c>
      <c r="B21">
        <v>3.0866257291195316</v>
      </c>
    </row>
    <row r="22" spans="1:2" ht="17" x14ac:dyDescent="0.2">
      <c r="A22" s="8" t="s">
        <v>66</v>
      </c>
      <c r="B22">
        <v>164.693793209625</v>
      </c>
    </row>
    <row r="23" spans="1:2" ht="35" thickBot="1" x14ac:dyDescent="0.25">
      <c r="A23" s="9" t="s">
        <v>67</v>
      </c>
      <c r="B23">
        <v>146.86768830174057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A76B74-A4BA-104C-8D37-DBD2A8421ECE}">
  <dimension ref="A1:K24"/>
  <sheetViews>
    <sheetView workbookViewId="0">
      <selection activeCell="F37" sqref="F37"/>
    </sheetView>
  </sheetViews>
  <sheetFormatPr baseColWidth="10" defaultRowHeight="16" x14ac:dyDescent="0.2"/>
  <sheetData>
    <row r="1" spans="1:11" x14ac:dyDescent="0.2">
      <c r="A1" s="20" t="s">
        <v>113</v>
      </c>
      <c r="C1" t="s">
        <v>0</v>
      </c>
      <c r="D1" t="s">
        <v>72</v>
      </c>
      <c r="E1" t="s">
        <v>73</v>
      </c>
      <c r="F1" t="s">
        <v>100</v>
      </c>
      <c r="G1" t="s">
        <v>74</v>
      </c>
      <c r="H1" t="s">
        <v>75</v>
      </c>
      <c r="I1" t="s">
        <v>101</v>
      </c>
      <c r="J1" t="s">
        <v>77</v>
      </c>
      <c r="K1" t="s">
        <v>76</v>
      </c>
    </row>
    <row r="2" spans="1:11" x14ac:dyDescent="0.2">
      <c r="A2" s="21" t="s">
        <v>111</v>
      </c>
      <c r="B2" t="s">
        <v>105</v>
      </c>
      <c r="C2" t="s">
        <v>60</v>
      </c>
      <c r="D2">
        <v>9.6315802628663256</v>
      </c>
      <c r="E2">
        <v>43.230604363407878</v>
      </c>
      <c r="F2">
        <v>52.8621846262742</v>
      </c>
      <c r="G2">
        <v>9.6315802628663256</v>
      </c>
      <c r="H2">
        <v>94.398977565032098</v>
      </c>
      <c r="I2">
        <v>104.03055782789842</v>
      </c>
      <c r="J2">
        <v>52.862184626274207</v>
      </c>
      <c r="K2">
        <v>104.03055782789842</v>
      </c>
    </row>
    <row r="3" spans="1:11" x14ac:dyDescent="0.2">
      <c r="A3" s="21" t="s">
        <v>109</v>
      </c>
      <c r="B3" t="s">
        <v>105</v>
      </c>
      <c r="C3" t="s">
        <v>61</v>
      </c>
      <c r="D3">
        <v>0</v>
      </c>
      <c r="E3">
        <v>14.232126630150749</v>
      </c>
      <c r="F3">
        <v>14.232126630150749</v>
      </c>
      <c r="G3">
        <v>0</v>
      </c>
      <c r="H3">
        <v>28.008227107511114</v>
      </c>
      <c r="I3">
        <v>28.008227107511114</v>
      </c>
      <c r="J3">
        <v>14.232126630150749</v>
      </c>
      <c r="K3">
        <v>28.008227107511114</v>
      </c>
    </row>
    <row r="4" spans="1:11" x14ac:dyDescent="0.2">
      <c r="A4" s="21" t="s">
        <v>110</v>
      </c>
      <c r="B4" t="s">
        <v>105</v>
      </c>
      <c r="C4" t="s">
        <v>62</v>
      </c>
      <c r="D4">
        <v>28.548574466225901</v>
      </c>
      <c r="E4">
        <v>10.662386657658821</v>
      </c>
      <c r="F4">
        <v>39.210961123884722</v>
      </c>
      <c r="G4">
        <v>28.548574466225901</v>
      </c>
      <c r="H4">
        <v>48.616949197325127</v>
      </c>
      <c r="I4">
        <v>77.165523663551028</v>
      </c>
      <c r="J4">
        <v>39.210961123884722</v>
      </c>
      <c r="K4">
        <v>77.165523663551028</v>
      </c>
    </row>
    <row r="5" spans="1:11" x14ac:dyDescent="0.2">
      <c r="A5" s="21" t="s">
        <v>108</v>
      </c>
      <c r="B5" t="s">
        <v>105</v>
      </c>
      <c r="C5" t="s">
        <v>63</v>
      </c>
      <c r="D5">
        <v>0</v>
      </c>
      <c r="E5">
        <v>0.29045156388062754</v>
      </c>
      <c r="F5">
        <v>0.29045156388062754</v>
      </c>
      <c r="G5">
        <v>0</v>
      </c>
      <c r="H5">
        <v>0.57159647158185956</v>
      </c>
      <c r="I5">
        <v>0.57159647158185956</v>
      </c>
      <c r="J5">
        <v>0.29045156388062754</v>
      </c>
      <c r="K5">
        <v>0.57159647158185956</v>
      </c>
    </row>
    <row r="6" spans="1:11" x14ac:dyDescent="0.2">
      <c r="A6" s="21" t="s">
        <v>111</v>
      </c>
      <c r="B6" t="s">
        <v>105</v>
      </c>
      <c r="C6" t="s">
        <v>64</v>
      </c>
      <c r="D6">
        <v>3.5505269805345128</v>
      </c>
      <c r="E6">
        <v>-1.2269144694894925</v>
      </c>
      <c r="F6">
        <v>2.3236125110450203</v>
      </c>
      <c r="G6">
        <v>3.5505269805345128</v>
      </c>
      <c r="H6">
        <v>1.0222447921203637</v>
      </c>
      <c r="I6">
        <v>4.5727717726548764</v>
      </c>
      <c r="J6">
        <v>2.3236125110450203</v>
      </c>
      <c r="K6">
        <v>4.5727717726548764</v>
      </c>
    </row>
    <row r="7" spans="1:11" x14ac:dyDescent="0.2">
      <c r="A7" s="21" t="s">
        <v>111</v>
      </c>
      <c r="B7" t="s">
        <v>105</v>
      </c>
      <c r="C7" t="s">
        <v>65</v>
      </c>
      <c r="D7">
        <v>3.4019302211865456</v>
      </c>
      <c r="E7">
        <v>-0.49741458238027025</v>
      </c>
      <c r="F7">
        <v>2.9045156388062754</v>
      </c>
      <c r="G7">
        <v>3.4019302211865456</v>
      </c>
      <c r="H7">
        <v>2.3140344946320495</v>
      </c>
      <c r="I7">
        <v>5.7159647158185951</v>
      </c>
      <c r="J7">
        <v>2.9045156388062754</v>
      </c>
      <c r="K7">
        <v>5.7159647158185951</v>
      </c>
    </row>
    <row r="8" spans="1:11" x14ac:dyDescent="0.2">
      <c r="A8" s="21" t="s">
        <v>112</v>
      </c>
      <c r="B8" t="s">
        <v>105</v>
      </c>
      <c r="C8" t="s">
        <v>66</v>
      </c>
      <c r="D8">
        <v>55.903196747436823</v>
      </c>
      <c r="E8">
        <v>88.451230501235074</v>
      </c>
      <c r="F8">
        <v>144.3544272486719</v>
      </c>
      <c r="G8">
        <v>55.903196747436823</v>
      </c>
      <c r="H8">
        <v>228.18024962874733</v>
      </c>
      <c r="I8">
        <v>284.08344637618416</v>
      </c>
      <c r="J8">
        <v>144.3544272486719</v>
      </c>
      <c r="K8">
        <v>284.08344637618416</v>
      </c>
    </row>
    <row r="9" spans="1:11" x14ac:dyDescent="0.2">
      <c r="A9" s="21" t="s">
        <v>112</v>
      </c>
      <c r="B9" t="s">
        <v>106</v>
      </c>
      <c r="C9" t="s">
        <v>54</v>
      </c>
      <c r="D9">
        <v>41.472786578072117</v>
      </c>
      <c r="E9">
        <v>281.5821635581965</v>
      </c>
      <c r="F9">
        <v>323.05495013626864</v>
      </c>
      <c r="G9">
        <v>41.472786578072117</v>
      </c>
      <c r="H9">
        <v>227.73967186881842</v>
      </c>
      <c r="I9">
        <v>269.21245844689054</v>
      </c>
      <c r="J9">
        <v>323.05495013626859</v>
      </c>
      <c r="K9">
        <v>269.21245844689054</v>
      </c>
    </row>
    <row r="10" spans="1:11" x14ac:dyDescent="0.2">
      <c r="A10" s="21" t="s">
        <v>106</v>
      </c>
      <c r="B10" t="s">
        <v>106</v>
      </c>
      <c r="C10" t="s">
        <v>55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 x14ac:dyDescent="0.2">
      <c r="A11" s="21" t="s">
        <v>106</v>
      </c>
      <c r="B11" t="s">
        <v>106</v>
      </c>
      <c r="C11" t="s">
        <v>56</v>
      </c>
      <c r="D11">
        <v>0</v>
      </c>
      <c r="E11">
        <v>110.5953883349388</v>
      </c>
      <c r="F11">
        <v>110.5953883349388</v>
      </c>
      <c r="G11">
        <v>0</v>
      </c>
      <c r="H11">
        <v>92.162823612449017</v>
      </c>
      <c r="I11">
        <v>92.162823612449017</v>
      </c>
      <c r="J11">
        <v>110.5953883349388</v>
      </c>
      <c r="K11">
        <v>92.162823612449017</v>
      </c>
    </row>
    <row r="12" spans="1:11" x14ac:dyDescent="0.2">
      <c r="A12" s="21" t="s">
        <v>106</v>
      </c>
      <c r="B12" t="s">
        <v>106</v>
      </c>
      <c r="C12" t="s">
        <v>67</v>
      </c>
      <c r="D12">
        <v>15.465460911889039</v>
      </c>
      <c r="E12">
        <v>131.90150000483223</v>
      </c>
      <c r="F12">
        <v>147.36696091672127</v>
      </c>
      <c r="G12">
        <v>0</v>
      </c>
      <c r="H12">
        <v>0</v>
      </c>
      <c r="I12">
        <v>0</v>
      </c>
      <c r="J12">
        <v>147.36696091672127</v>
      </c>
      <c r="K12">
        <v>0</v>
      </c>
    </row>
    <row r="13" spans="1:11" x14ac:dyDescent="0.2">
      <c r="A13" s="21" t="s">
        <v>107</v>
      </c>
      <c r="B13" t="s">
        <v>108</v>
      </c>
      <c r="C13" t="s">
        <v>49</v>
      </c>
      <c r="D13">
        <v>0</v>
      </c>
      <c r="E13">
        <v>3.7836945958082384</v>
      </c>
      <c r="F13">
        <v>3.7836945958082384</v>
      </c>
      <c r="G13">
        <v>0</v>
      </c>
      <c r="H13">
        <v>14.915266193232954</v>
      </c>
      <c r="I13">
        <v>14.915266193232954</v>
      </c>
      <c r="J13">
        <v>3.7836945958082384</v>
      </c>
      <c r="K13">
        <v>14.915266193232954</v>
      </c>
    </row>
    <row r="14" spans="1:11" x14ac:dyDescent="0.2">
      <c r="A14" s="21" t="s">
        <v>107</v>
      </c>
      <c r="B14" t="s">
        <v>111</v>
      </c>
      <c r="C14" t="s">
        <v>46</v>
      </c>
      <c r="D14">
        <v>1.219674619498138</v>
      </c>
      <c r="E14">
        <v>56.450170344237982</v>
      </c>
      <c r="F14">
        <v>57.669844963736118</v>
      </c>
      <c r="G14">
        <v>1.219674619498138</v>
      </c>
      <c r="H14">
        <v>1.4391587332111389</v>
      </c>
      <c r="I14">
        <v>2.6588333527092769</v>
      </c>
      <c r="J14">
        <v>57.669844963736118</v>
      </c>
      <c r="K14">
        <v>2.6588333527092769</v>
      </c>
    </row>
    <row r="15" spans="1:11" x14ac:dyDescent="0.2">
      <c r="A15" s="21" t="s">
        <v>107</v>
      </c>
      <c r="B15" t="s">
        <v>111</v>
      </c>
      <c r="C15" t="s">
        <v>50</v>
      </c>
      <c r="D15">
        <v>0</v>
      </c>
      <c r="E15">
        <v>25.337780853632342</v>
      </c>
      <c r="F15">
        <v>25.337780853632342</v>
      </c>
      <c r="G15">
        <v>0</v>
      </c>
      <c r="H15">
        <v>19.623009628492444</v>
      </c>
      <c r="I15">
        <v>19.623009628492444</v>
      </c>
      <c r="J15">
        <v>25.337780853632342</v>
      </c>
      <c r="K15">
        <v>19.623009628492444</v>
      </c>
    </row>
    <row r="16" spans="1:11" x14ac:dyDescent="0.2">
      <c r="A16" s="21" t="s">
        <v>105</v>
      </c>
      <c r="B16" t="s">
        <v>111</v>
      </c>
      <c r="C16" t="s">
        <v>51</v>
      </c>
      <c r="D16">
        <v>2.8456038730574504</v>
      </c>
      <c r="E16">
        <v>132.28922734631504</v>
      </c>
      <c r="F16">
        <v>135.1348312193725</v>
      </c>
      <c r="G16">
        <v>2.8456038730574504</v>
      </c>
      <c r="H16">
        <v>101.81044747890223</v>
      </c>
      <c r="I16">
        <v>104.65605135195969</v>
      </c>
      <c r="J16">
        <v>135.1348312193725</v>
      </c>
      <c r="K16">
        <v>104.65605135195969</v>
      </c>
    </row>
    <row r="17" spans="1:11" x14ac:dyDescent="0.2">
      <c r="A17" s="21" t="s">
        <v>105</v>
      </c>
      <c r="B17" t="s">
        <v>112</v>
      </c>
      <c r="C17" t="s">
        <v>52</v>
      </c>
      <c r="D17">
        <v>1.7410162331252717</v>
      </c>
      <c r="E17">
        <v>83.125633747721949</v>
      </c>
      <c r="F17">
        <v>84.866649980847214</v>
      </c>
      <c r="G17">
        <v>1.7410162331252717</v>
      </c>
      <c r="H17">
        <v>86.3756197036532</v>
      </c>
      <c r="I17">
        <v>88.116635936778465</v>
      </c>
      <c r="J17">
        <v>84.866649980847214</v>
      </c>
      <c r="K17">
        <v>88.116635936778465</v>
      </c>
    </row>
    <row r="18" spans="1:11" x14ac:dyDescent="0.2">
      <c r="A18" s="21" t="s">
        <v>105</v>
      </c>
      <c r="B18" t="s">
        <v>112</v>
      </c>
      <c r="C18" t="s">
        <v>53</v>
      </c>
      <c r="D18">
        <v>1.0005406503582983</v>
      </c>
      <c r="E18">
        <v>15.582597851646332</v>
      </c>
      <c r="F18">
        <v>16.58313850200463</v>
      </c>
      <c r="G18">
        <v>1.0005406503582983</v>
      </c>
      <c r="H18">
        <v>16.217652578667376</v>
      </c>
      <c r="I18">
        <v>17.218193229025676</v>
      </c>
      <c r="J18">
        <v>16.58313850200463</v>
      </c>
      <c r="K18">
        <v>17.218193229025676</v>
      </c>
    </row>
    <row r="19" spans="1:11" x14ac:dyDescent="0.2">
      <c r="A19" s="21" t="s">
        <v>105</v>
      </c>
      <c r="B19" t="s">
        <v>109</v>
      </c>
      <c r="C19" t="s">
        <v>47</v>
      </c>
      <c r="D19">
        <v>49.747050424978788</v>
      </c>
      <c r="E19">
        <v>910.09649863236405</v>
      </c>
      <c r="F19">
        <v>959.84354905734278</v>
      </c>
      <c r="G19">
        <v>49.747050424978788</v>
      </c>
      <c r="H19">
        <v>177.94094502070371</v>
      </c>
      <c r="I19">
        <v>227.6879954456825</v>
      </c>
      <c r="J19">
        <v>959.84354905734278</v>
      </c>
      <c r="K19">
        <v>227.6879954456825</v>
      </c>
    </row>
    <row r="20" spans="1:11" x14ac:dyDescent="0.2">
      <c r="A20" s="21" t="s">
        <v>105</v>
      </c>
      <c r="B20" t="s">
        <v>110</v>
      </c>
      <c r="C20" t="s">
        <v>48</v>
      </c>
      <c r="D20">
        <v>9.8256031754527058</v>
      </c>
      <c r="E20">
        <v>1004.9480625081075</v>
      </c>
      <c r="F20">
        <v>1014.7736656835601</v>
      </c>
      <c r="G20">
        <v>9.8256031754527058</v>
      </c>
      <c r="H20">
        <v>1333.6349655192951</v>
      </c>
      <c r="I20">
        <v>1343.4605686947477</v>
      </c>
      <c r="J20">
        <v>1014.7736656835601</v>
      </c>
      <c r="K20">
        <v>1343.4605686947477</v>
      </c>
    </row>
    <row r="21" spans="1:11" x14ac:dyDescent="0.2">
      <c r="A21" s="21" t="s">
        <v>105</v>
      </c>
      <c r="B21" t="s">
        <v>107</v>
      </c>
      <c r="C21" t="s">
        <v>57</v>
      </c>
      <c r="D21">
        <v>2.1314507577892288</v>
      </c>
      <c r="E21">
        <v>66.242924101795168</v>
      </c>
      <c r="F21">
        <v>68.374374859584393</v>
      </c>
      <c r="G21">
        <v>2.1314507577892288</v>
      </c>
      <c r="H21">
        <v>54.866668682677577</v>
      </c>
      <c r="I21">
        <v>56.998119440466809</v>
      </c>
      <c r="J21">
        <v>68.374374859584393</v>
      </c>
      <c r="K21">
        <v>56.998119440466809</v>
      </c>
    </row>
    <row r="22" spans="1:11" x14ac:dyDescent="0.2">
      <c r="A22" s="21" t="s">
        <v>105</v>
      </c>
      <c r="B22" t="s">
        <v>107</v>
      </c>
      <c r="C22" t="s">
        <v>58</v>
      </c>
      <c r="D22">
        <v>28.962134979612465</v>
      </c>
      <c r="E22">
        <v>48.408868150969873</v>
      </c>
      <c r="F22">
        <v>77.371003130582338</v>
      </c>
      <c r="G22">
        <v>28.962134979612465</v>
      </c>
      <c r="H22">
        <v>35.535737018810501</v>
      </c>
      <c r="I22">
        <v>64.497871998422966</v>
      </c>
      <c r="J22">
        <v>77.371003130582338</v>
      </c>
      <c r="K22">
        <v>64.497871998422966</v>
      </c>
    </row>
    <row r="23" spans="1:11" x14ac:dyDescent="0.2">
      <c r="A23" s="21" t="s">
        <v>106</v>
      </c>
      <c r="B23" t="s">
        <v>107</v>
      </c>
      <c r="C23" t="s">
        <v>59</v>
      </c>
      <c r="D23">
        <v>0</v>
      </c>
      <c r="E23">
        <v>618.9680250446587</v>
      </c>
      <c r="F23">
        <v>618.9680250446587</v>
      </c>
      <c r="G23">
        <v>0</v>
      </c>
      <c r="H23">
        <v>515.98297598738372</v>
      </c>
      <c r="I23">
        <v>515.98297598738372</v>
      </c>
      <c r="J23">
        <v>618.9680250446587</v>
      </c>
      <c r="K23">
        <v>515.98297598738372</v>
      </c>
    </row>
    <row r="24" spans="1:11" x14ac:dyDescent="0.2">
      <c r="C24" t="s">
        <v>78</v>
      </c>
      <c r="D24">
        <v>0</v>
      </c>
      <c r="E24">
        <v>2.730052103228275</v>
      </c>
      <c r="F24">
        <v>2.730052103228275</v>
      </c>
      <c r="G24">
        <v>0</v>
      </c>
      <c r="H24">
        <v>2.6588333527092769</v>
      </c>
      <c r="I24">
        <v>2.6588333527092769</v>
      </c>
      <c r="J24">
        <v>2.730052103228275</v>
      </c>
      <c r="K24">
        <v>2.6588333527092769</v>
      </c>
    </row>
  </sheetData>
  <sortState xmlns:xlrd2="http://schemas.microsoft.com/office/spreadsheetml/2017/richdata2" ref="B2:K24">
    <sortCondition ref="B2:B24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513C8-E4F6-AC45-AD23-D6E384129464}">
  <dimension ref="A1:W9"/>
  <sheetViews>
    <sheetView workbookViewId="0">
      <selection activeCell="H14" sqref="H14"/>
    </sheetView>
  </sheetViews>
  <sheetFormatPr baseColWidth="10" defaultRowHeight="16" x14ac:dyDescent="0.2"/>
  <sheetData>
    <row r="1" spans="1:23" x14ac:dyDescent="0.2">
      <c r="A1" t="s">
        <v>0</v>
      </c>
      <c r="B1" t="s">
        <v>60</v>
      </c>
      <c r="C1" t="s">
        <v>61</v>
      </c>
      <c r="D1" t="s">
        <v>62</v>
      </c>
      <c r="E1" t="s">
        <v>63</v>
      </c>
      <c r="F1" t="s">
        <v>64</v>
      </c>
      <c r="G1" t="s">
        <v>65</v>
      </c>
      <c r="H1" t="s">
        <v>66</v>
      </c>
      <c r="I1" t="s">
        <v>54</v>
      </c>
      <c r="J1" t="s">
        <v>56</v>
      </c>
      <c r="K1" t="s">
        <v>67</v>
      </c>
      <c r="L1" t="s">
        <v>49</v>
      </c>
      <c r="M1" t="s">
        <v>46</v>
      </c>
      <c r="N1" t="s">
        <v>50</v>
      </c>
      <c r="O1" t="s">
        <v>51</v>
      </c>
      <c r="P1" t="s">
        <v>52</v>
      </c>
      <c r="Q1" t="s">
        <v>53</v>
      </c>
      <c r="R1" t="s">
        <v>47</v>
      </c>
      <c r="S1" t="s">
        <v>48</v>
      </c>
      <c r="T1" t="s">
        <v>57</v>
      </c>
      <c r="U1" t="s">
        <v>58</v>
      </c>
      <c r="V1" t="s">
        <v>59</v>
      </c>
      <c r="W1" t="s">
        <v>78</v>
      </c>
    </row>
    <row r="2" spans="1:23" x14ac:dyDescent="0.2">
      <c r="A2" t="s">
        <v>72</v>
      </c>
      <c r="B2">
        <v>9.6315802628663256</v>
      </c>
      <c r="C2">
        <v>0</v>
      </c>
      <c r="D2">
        <v>28.548574466225901</v>
      </c>
      <c r="E2">
        <v>0</v>
      </c>
      <c r="F2">
        <v>3.5505269805345128</v>
      </c>
      <c r="G2">
        <v>3.4019302211865456</v>
      </c>
      <c r="H2">
        <v>55.903196747436823</v>
      </c>
      <c r="I2">
        <v>41.472786578072117</v>
      </c>
      <c r="J2">
        <v>0</v>
      </c>
      <c r="K2">
        <v>15.465460911889039</v>
      </c>
      <c r="L2">
        <v>0</v>
      </c>
      <c r="M2">
        <v>1.219674619498138</v>
      </c>
      <c r="N2">
        <v>0</v>
      </c>
      <c r="O2">
        <v>2.8456038730574504</v>
      </c>
      <c r="P2">
        <v>1.7410162331252717</v>
      </c>
      <c r="Q2">
        <v>1.0005406503582983</v>
      </c>
      <c r="R2">
        <v>49.747050424978788</v>
      </c>
      <c r="S2">
        <v>9.8256031754527058</v>
      </c>
      <c r="T2">
        <v>2.1314507577892288</v>
      </c>
      <c r="U2">
        <v>28.962134979612465</v>
      </c>
      <c r="V2">
        <v>0</v>
      </c>
      <c r="W2">
        <v>0</v>
      </c>
    </row>
    <row r="3" spans="1:23" x14ac:dyDescent="0.2">
      <c r="A3" t="s">
        <v>73</v>
      </c>
      <c r="B3">
        <v>43.230604363407878</v>
      </c>
      <c r="C3">
        <v>14.232126630150749</v>
      </c>
      <c r="D3">
        <v>10.662386657658821</v>
      </c>
      <c r="E3">
        <v>0.29045156388062754</v>
      </c>
      <c r="F3">
        <v>-1.2269144694894925</v>
      </c>
      <c r="G3">
        <v>-0.49741458238027025</v>
      </c>
      <c r="H3">
        <v>88.451230501235074</v>
      </c>
      <c r="I3">
        <v>281.5821635581965</v>
      </c>
      <c r="J3">
        <v>110.5953883349388</v>
      </c>
      <c r="K3">
        <v>131.90150000483223</v>
      </c>
      <c r="L3">
        <v>3.7836945958082384</v>
      </c>
      <c r="M3">
        <v>56.450170344237982</v>
      </c>
      <c r="N3">
        <v>25.337780853632342</v>
      </c>
      <c r="O3">
        <v>132.28922734631504</v>
      </c>
      <c r="P3">
        <v>83.125633747721949</v>
      </c>
      <c r="Q3">
        <v>15.582597851646332</v>
      </c>
      <c r="R3">
        <v>910.09649863236405</v>
      </c>
      <c r="S3">
        <v>1004.9480625081075</v>
      </c>
      <c r="T3">
        <v>66.242924101795168</v>
      </c>
      <c r="U3">
        <v>48.408868150969873</v>
      </c>
      <c r="V3">
        <v>618.9680250446587</v>
      </c>
      <c r="W3">
        <v>2.730052103228275</v>
      </c>
    </row>
    <row r="4" spans="1:23" x14ac:dyDescent="0.2">
      <c r="A4" t="s">
        <v>100</v>
      </c>
      <c r="B4">
        <v>52.8621846262742</v>
      </c>
      <c r="C4">
        <v>14.232126630150749</v>
      </c>
      <c r="D4">
        <v>39.210961123884722</v>
      </c>
      <c r="E4">
        <v>0.29045156388062754</v>
      </c>
      <c r="F4">
        <v>2.3236125110450203</v>
      </c>
      <c r="G4">
        <v>2.9045156388062754</v>
      </c>
      <c r="H4">
        <v>144.3544272486719</v>
      </c>
      <c r="I4">
        <v>323.05495013626864</v>
      </c>
      <c r="J4">
        <v>110.5953883349388</v>
      </c>
      <c r="K4">
        <v>147.36696091672127</v>
      </c>
      <c r="L4">
        <v>3.7836945958082384</v>
      </c>
      <c r="M4">
        <v>57.669844963736118</v>
      </c>
      <c r="N4">
        <v>25.337780853632342</v>
      </c>
      <c r="O4">
        <v>135.1348312193725</v>
      </c>
      <c r="P4">
        <v>84.866649980847214</v>
      </c>
      <c r="Q4">
        <v>16.58313850200463</v>
      </c>
      <c r="R4">
        <v>959.84354905734278</v>
      </c>
      <c r="S4">
        <v>1014.7736656835601</v>
      </c>
      <c r="T4">
        <v>68.374374859584393</v>
      </c>
      <c r="U4">
        <v>77.371003130582338</v>
      </c>
      <c r="V4">
        <v>618.9680250446587</v>
      </c>
      <c r="W4">
        <v>2.730052103228275</v>
      </c>
    </row>
    <row r="5" spans="1:23" x14ac:dyDescent="0.2">
      <c r="A5" t="s">
        <v>74</v>
      </c>
      <c r="B5">
        <v>9.6315802628663256</v>
      </c>
      <c r="C5">
        <v>0</v>
      </c>
      <c r="D5">
        <v>28.548574466225901</v>
      </c>
      <c r="E5">
        <v>0</v>
      </c>
      <c r="F5">
        <v>3.5505269805345128</v>
      </c>
      <c r="G5">
        <v>3.4019302211865456</v>
      </c>
      <c r="H5">
        <v>55.903196747436823</v>
      </c>
      <c r="I5">
        <v>41.472786578072117</v>
      </c>
      <c r="J5">
        <v>0</v>
      </c>
      <c r="K5">
        <v>0</v>
      </c>
      <c r="L5">
        <v>0</v>
      </c>
      <c r="M5">
        <v>1.219674619498138</v>
      </c>
      <c r="N5">
        <v>0</v>
      </c>
      <c r="O5">
        <v>2.8456038730574504</v>
      </c>
      <c r="P5">
        <v>1.7410162331252717</v>
      </c>
      <c r="Q5">
        <v>1.0005406503582983</v>
      </c>
      <c r="R5">
        <v>49.747050424978788</v>
      </c>
      <c r="S5">
        <v>9.8256031754527058</v>
      </c>
      <c r="T5">
        <v>2.1314507577892288</v>
      </c>
      <c r="U5">
        <v>28.962134979612465</v>
      </c>
      <c r="V5">
        <v>0</v>
      </c>
      <c r="W5">
        <v>0</v>
      </c>
    </row>
    <row r="6" spans="1:23" x14ac:dyDescent="0.2">
      <c r="A6" t="s">
        <v>75</v>
      </c>
      <c r="B6">
        <v>94.398977565032098</v>
      </c>
      <c r="C6">
        <v>28.008227107511114</v>
      </c>
      <c r="D6">
        <v>48.616949197325127</v>
      </c>
      <c r="E6">
        <v>0.57159647158185956</v>
      </c>
      <c r="F6">
        <v>1.0222447921203637</v>
      </c>
      <c r="G6">
        <v>2.3140344946320495</v>
      </c>
      <c r="H6">
        <v>228.18024962874733</v>
      </c>
      <c r="I6">
        <v>227.73967186881842</v>
      </c>
      <c r="J6">
        <v>92.162823612449017</v>
      </c>
      <c r="K6">
        <v>0</v>
      </c>
      <c r="L6">
        <v>14.915266193232954</v>
      </c>
      <c r="M6">
        <v>1.4391587332111389</v>
      </c>
      <c r="N6">
        <v>19.623009628492444</v>
      </c>
      <c r="O6">
        <v>101.81044747890223</v>
      </c>
      <c r="P6">
        <v>86.3756197036532</v>
      </c>
      <c r="Q6">
        <v>16.217652578667376</v>
      </c>
      <c r="R6">
        <v>177.94094502070371</v>
      </c>
      <c r="S6">
        <v>1333.6349655192951</v>
      </c>
      <c r="T6">
        <v>54.866668682677577</v>
      </c>
      <c r="U6">
        <v>35.535737018810501</v>
      </c>
      <c r="V6">
        <v>515.98297598738372</v>
      </c>
      <c r="W6">
        <v>2.6588333527092769</v>
      </c>
    </row>
    <row r="7" spans="1:23" x14ac:dyDescent="0.2">
      <c r="A7" t="s">
        <v>101</v>
      </c>
      <c r="B7">
        <v>104.03055782789842</v>
      </c>
      <c r="C7">
        <v>28.008227107511114</v>
      </c>
      <c r="D7">
        <v>77.165523663551028</v>
      </c>
      <c r="E7">
        <v>0.57159647158185956</v>
      </c>
      <c r="F7">
        <v>4.5727717726548764</v>
      </c>
      <c r="G7">
        <v>5.7159647158185951</v>
      </c>
      <c r="H7">
        <v>284.08344637618416</v>
      </c>
      <c r="I7">
        <v>269.21245844689054</v>
      </c>
      <c r="J7">
        <v>92.162823612449017</v>
      </c>
      <c r="K7">
        <v>0</v>
      </c>
      <c r="L7">
        <v>14.915266193232954</v>
      </c>
      <c r="M7">
        <v>2.6588333527092769</v>
      </c>
      <c r="N7">
        <v>19.623009628492444</v>
      </c>
      <c r="O7">
        <v>104.65605135195969</v>
      </c>
      <c r="P7">
        <v>88.116635936778465</v>
      </c>
      <c r="Q7">
        <v>17.218193229025676</v>
      </c>
      <c r="R7">
        <v>227.6879954456825</v>
      </c>
      <c r="S7">
        <v>1343.4605686947477</v>
      </c>
      <c r="T7">
        <v>56.998119440466809</v>
      </c>
      <c r="U7">
        <v>64.497871998422966</v>
      </c>
      <c r="V7">
        <v>515.98297598738372</v>
      </c>
      <c r="W7">
        <v>2.6588333527092769</v>
      </c>
    </row>
    <row r="8" spans="1:23" x14ac:dyDescent="0.2">
      <c r="A8" t="s">
        <v>77</v>
      </c>
      <c r="B8">
        <v>52.862184626274207</v>
      </c>
      <c r="C8">
        <v>14.232126630150749</v>
      </c>
      <c r="D8">
        <v>39.210961123884722</v>
      </c>
      <c r="E8">
        <v>0.29045156388062754</v>
      </c>
      <c r="F8">
        <v>2.3236125110450203</v>
      </c>
      <c r="G8">
        <v>2.9045156388062754</v>
      </c>
      <c r="H8">
        <v>144.3544272486719</v>
      </c>
      <c r="I8">
        <v>323.05495013626859</v>
      </c>
      <c r="J8">
        <v>110.5953883349388</v>
      </c>
      <c r="K8">
        <v>147.36696091672127</v>
      </c>
      <c r="L8">
        <v>3.7836945958082384</v>
      </c>
      <c r="M8">
        <v>57.669844963736118</v>
      </c>
      <c r="N8">
        <v>25.337780853632342</v>
      </c>
      <c r="O8">
        <v>135.1348312193725</v>
      </c>
      <c r="P8">
        <v>84.866649980847214</v>
      </c>
      <c r="Q8">
        <v>16.58313850200463</v>
      </c>
      <c r="R8">
        <v>959.84354905734278</v>
      </c>
      <c r="S8">
        <v>1014.7736656835601</v>
      </c>
      <c r="T8">
        <v>68.374374859584393</v>
      </c>
      <c r="U8">
        <v>77.371003130582338</v>
      </c>
      <c r="V8">
        <v>618.9680250446587</v>
      </c>
      <c r="W8">
        <v>2.730052103228275</v>
      </c>
    </row>
    <row r="9" spans="1:23" x14ac:dyDescent="0.2">
      <c r="A9" t="s">
        <v>76</v>
      </c>
      <c r="B9">
        <v>104.03055782789842</v>
      </c>
      <c r="C9">
        <v>28.008227107511114</v>
      </c>
      <c r="D9">
        <v>77.165523663551028</v>
      </c>
      <c r="E9">
        <v>0.57159647158185956</v>
      </c>
      <c r="F9">
        <v>4.5727717726548764</v>
      </c>
      <c r="G9">
        <v>5.7159647158185951</v>
      </c>
      <c r="H9">
        <v>284.08344637618416</v>
      </c>
      <c r="I9">
        <v>269.21245844689054</v>
      </c>
      <c r="J9">
        <v>92.162823612449017</v>
      </c>
      <c r="K9">
        <v>0</v>
      </c>
      <c r="L9">
        <v>14.915266193232954</v>
      </c>
      <c r="M9">
        <v>2.6588333527092769</v>
      </c>
      <c r="N9">
        <v>19.623009628492444</v>
      </c>
      <c r="O9">
        <v>104.65605135195969</v>
      </c>
      <c r="P9">
        <v>88.116635936778465</v>
      </c>
      <c r="Q9">
        <v>17.218193229025676</v>
      </c>
      <c r="R9">
        <v>227.6879954456825</v>
      </c>
      <c r="S9">
        <v>1343.4605686947477</v>
      </c>
      <c r="T9">
        <v>56.998119440466809</v>
      </c>
      <c r="U9">
        <v>64.497871998422966</v>
      </c>
      <c r="V9">
        <v>515.98297598738372</v>
      </c>
      <c r="W9">
        <v>2.6588333527092769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1E72F-EE1E-DE46-B4BF-7491BBF107C5}">
  <dimension ref="A2:R51"/>
  <sheetViews>
    <sheetView topLeftCell="A10" workbookViewId="0">
      <selection activeCell="L53" sqref="L53:L54"/>
    </sheetView>
  </sheetViews>
  <sheetFormatPr baseColWidth="10" defaultRowHeight="16" x14ac:dyDescent="0.2"/>
  <cols>
    <col min="1" max="1" width="25.33203125" customWidth="1"/>
    <col min="5" max="8" width="11.6640625" bestFit="1" customWidth="1"/>
    <col min="10" max="10" width="11.6640625" bestFit="1" customWidth="1"/>
    <col min="13" max="13" width="11.6640625" bestFit="1" customWidth="1"/>
  </cols>
  <sheetData>
    <row r="2" spans="1:14" ht="51" x14ac:dyDescent="0.2">
      <c r="A2" s="13" t="s">
        <v>0</v>
      </c>
      <c r="B2" s="13" t="str">
        <f>crop_fish_orderered!D1</f>
        <v>Mass org BAU Swiss [kt]</v>
      </c>
      <c r="C2" s="13" t="str">
        <f>crop_fish_orderered!E1</f>
        <v>Mass conv BAU Swiss [kt]</v>
      </c>
      <c r="D2" s="13" t="str">
        <f>crop_fish_orderered!F1</f>
        <v>Mass BAU Swiss [kt]</v>
      </c>
      <c r="E2" s="13" t="str">
        <f>crop_fish_orderered!G1</f>
        <v>Mass org BAU Lancet [kt]</v>
      </c>
      <c r="F2" s="13" t="str">
        <f>crop_fish_orderered!H1</f>
        <v>Mass conv BAU Lancet [kt]</v>
      </c>
      <c r="G2" s="13" t="str">
        <f>crop_fish_orderered!I1</f>
        <v>Mass BAU Lancet [kt]</v>
      </c>
      <c r="H2" s="13" t="str">
        <f>crop_fish_orderered!J1</f>
        <v>Mass org ConvBASE [kt]</v>
      </c>
      <c r="I2" s="13" t="str">
        <f>crop_fish_orderered!K1</f>
        <v>Mass conv ConvBASE [kt]</v>
      </c>
      <c r="J2" s="13" t="str">
        <f>crop_fish_orderered!L1</f>
        <v>Mass ConvBASE [kt]</v>
      </c>
      <c r="K2" s="13" t="str">
        <f>crop_fish_orderered!M1</f>
        <v>Mass OA Swiss [kt]</v>
      </c>
      <c r="L2" s="13" t="str">
        <f>crop_fish_orderered!N1</f>
        <v>Mass OA Lancet [kt]</v>
      </c>
      <c r="M2" s="13" t="str">
        <f>crop_fish_orderered!O1</f>
        <v>Mass OrgBASE [kt]</v>
      </c>
      <c r="N2" s="13"/>
    </row>
    <row r="3" spans="1:14" ht="17" x14ac:dyDescent="0.2">
      <c r="A3" s="8" t="s">
        <v>54</v>
      </c>
      <c r="B3" s="8">
        <f>crop_fish_orderered!D2</f>
        <v>41.472786578072117</v>
      </c>
      <c r="C3" s="8">
        <f>crop_fish_orderered!E2</f>
        <v>281.5821635581965</v>
      </c>
      <c r="D3" s="8">
        <f>crop_fish_orderered!F2</f>
        <v>323.05495013626864</v>
      </c>
      <c r="E3" s="8">
        <f>crops_from_model!L54</f>
        <v>41.472786578072117</v>
      </c>
      <c r="F3" s="8">
        <f>crops_from_model!M54</f>
        <v>227.73967186881842</v>
      </c>
      <c r="G3" s="8">
        <f>E3+F3</f>
        <v>269.21245844689054</v>
      </c>
      <c r="H3" s="8">
        <f>crop_fish_orderered!J2</f>
        <v>41.472786578072117</v>
      </c>
      <c r="I3" s="8">
        <f>crop_fish_orderered!K2</f>
        <v>293.72491686876003</v>
      </c>
      <c r="J3" s="8">
        <f>crop_fish_orderered!L2</f>
        <v>335.19770344683218</v>
      </c>
      <c r="K3" s="8">
        <f>crop_fish_orderered!M2</f>
        <v>323.05495013626859</v>
      </c>
      <c r="L3" s="8">
        <f>crop_fish_orderered!N2</f>
        <v>269.21245844689054</v>
      </c>
      <c r="M3" s="8">
        <f>crop_fish_orderered!O2</f>
        <v>335.19770344683212</v>
      </c>
    </row>
    <row r="4" spans="1:14" ht="17" x14ac:dyDescent="0.2">
      <c r="A4" s="8" t="s">
        <v>60</v>
      </c>
      <c r="B4" s="8">
        <f>crop_fish_orderered!D3</f>
        <v>9.6315802628663256</v>
      </c>
      <c r="C4" s="8">
        <f>crop_fish_orderered!E3</f>
        <v>57.869452076321778</v>
      </c>
      <c r="D4" s="8">
        <f>crop_fish_orderered!F3</f>
        <v>67.5010323391881</v>
      </c>
      <c r="E4" s="8">
        <f>crops_from_model!L55</f>
        <v>9.6315802628663256</v>
      </c>
      <c r="F4" s="8">
        <f>crops_from_model!M55</f>
        <v>101.93659180160165</v>
      </c>
      <c r="G4" s="8">
        <f t="shared" ref="G4:G25" si="0">E4+F4</f>
        <v>111.56817206446797</v>
      </c>
      <c r="H4" s="8">
        <f>crop_fish_orderered!J3</f>
        <v>9.6315802628663256</v>
      </c>
      <c r="I4" s="8">
        <f>crop_fish_orderered!K3</f>
        <v>144.38814034172569</v>
      </c>
      <c r="J4" s="8">
        <f>crop_fish_orderered!L3</f>
        <v>154.01972060459201</v>
      </c>
      <c r="K4" s="8">
        <f>crop_fish_orderered!M3</f>
        <v>67.5010323391881</v>
      </c>
      <c r="L4" s="8">
        <f>crop_fish_orderered!N3</f>
        <v>111.56817206446797</v>
      </c>
      <c r="M4" s="8">
        <f>crop_fish_orderered!O3</f>
        <v>154.01972060459201</v>
      </c>
    </row>
    <row r="5" spans="1:14" ht="17" x14ac:dyDescent="0.2">
      <c r="A5" s="8" t="s">
        <v>61</v>
      </c>
      <c r="B5" s="8">
        <f>crop_fish_orderered!D4</f>
        <v>0</v>
      </c>
      <c r="C5" s="8">
        <f>crop_fish_orderered!E4</f>
        <v>18.037750451521561</v>
      </c>
      <c r="D5" s="8">
        <f>crop_fish_orderered!F4</f>
        <v>18.037750451521561</v>
      </c>
      <c r="E5" s="8">
        <f>crops_from_model!L56</f>
        <v>0</v>
      </c>
      <c r="F5" s="8">
        <f>crops_from_model!M56</f>
        <v>29.967761413595028</v>
      </c>
      <c r="G5" s="8">
        <f t="shared" si="0"/>
        <v>29.967761413595028</v>
      </c>
      <c r="H5" s="8">
        <f>crop_fish_orderered!J4</f>
        <v>0</v>
      </c>
      <c r="I5" s="8">
        <f>crop_fish_orderered!K4</f>
        <v>41.232368037206115</v>
      </c>
      <c r="J5" s="8">
        <f>crop_fish_orderered!L4</f>
        <v>41.232368037206115</v>
      </c>
      <c r="K5" s="8">
        <f>crop_fish_orderered!M4</f>
        <v>18.037750451521561</v>
      </c>
      <c r="L5" s="8">
        <f>crop_fish_orderered!N4</f>
        <v>29.967761413595028</v>
      </c>
      <c r="M5" s="8">
        <f>crop_fish_orderered!O4</f>
        <v>41.232368037206115</v>
      </c>
    </row>
    <row r="6" spans="1:14" ht="17" x14ac:dyDescent="0.2">
      <c r="A6" s="8" t="s">
        <v>55</v>
      </c>
      <c r="B6" s="8">
        <f>crop_fish_orderered!D5</f>
        <v>0</v>
      </c>
      <c r="C6" s="8">
        <f>crop_fish_orderered!E5</f>
        <v>0</v>
      </c>
      <c r="D6" s="8">
        <f>crop_fish_orderered!F5</f>
        <v>0</v>
      </c>
      <c r="E6" s="8">
        <f>crops_from_model!L57</f>
        <v>0</v>
      </c>
      <c r="F6" s="8">
        <f>crops_from_model!M57</f>
        <v>0</v>
      </c>
      <c r="G6" s="8">
        <f t="shared" si="0"/>
        <v>0</v>
      </c>
      <c r="H6" s="8">
        <f>crop_fish_orderered!J5</f>
        <v>0</v>
      </c>
      <c r="I6" s="8">
        <f>crop_fish_orderered!K5</f>
        <v>0</v>
      </c>
      <c r="J6" s="8">
        <f>crop_fish_orderered!L5</f>
        <v>0</v>
      </c>
      <c r="K6" s="8">
        <f>crop_fish_orderered!M5</f>
        <v>0</v>
      </c>
      <c r="L6" s="8">
        <f>crop_fish_orderered!N5</f>
        <v>0</v>
      </c>
      <c r="M6" s="8">
        <f>crop_fish_orderered!O5</f>
        <v>0</v>
      </c>
    </row>
    <row r="7" spans="1:14" ht="17" x14ac:dyDescent="0.2">
      <c r="A7" s="8" t="s">
        <v>56</v>
      </c>
      <c r="B7" s="8">
        <f>crop_fish_orderered!D6</f>
        <v>0</v>
      </c>
      <c r="C7" s="8">
        <f>crop_fish_orderered!E6</f>
        <v>110.5953883349388</v>
      </c>
      <c r="D7" s="8">
        <f>crop_fish_orderered!F6</f>
        <v>110.5953883349388</v>
      </c>
      <c r="E7" s="8">
        <f>crops_from_model!L58</f>
        <v>0</v>
      </c>
      <c r="F7" s="8">
        <f>crops_from_model!M58</f>
        <v>92.162823612449017</v>
      </c>
      <c r="G7" s="8">
        <f t="shared" si="0"/>
        <v>92.162823612449017</v>
      </c>
      <c r="H7" s="8">
        <f>crop_fish_orderered!J6</f>
        <v>0</v>
      </c>
      <c r="I7" s="8">
        <f>crop_fish_orderered!K6</f>
        <v>114.75236694576235</v>
      </c>
      <c r="J7" s="8">
        <f>crop_fish_orderered!L6</f>
        <v>114.75236694576235</v>
      </c>
      <c r="K7" s="8">
        <f>crop_fish_orderered!M6</f>
        <v>110.5953883349388</v>
      </c>
      <c r="L7" s="8">
        <f>crop_fish_orderered!N6</f>
        <v>92.162823612449017</v>
      </c>
      <c r="M7" s="8">
        <f>crop_fish_orderered!O6</f>
        <v>114.75236694576235</v>
      </c>
    </row>
    <row r="8" spans="1:14" ht="34" x14ac:dyDescent="0.2">
      <c r="A8" s="8" t="s">
        <v>67</v>
      </c>
      <c r="B8" s="8">
        <f>crop_fish_orderered!D7</f>
        <v>15.465460911889039</v>
      </c>
      <c r="C8" s="8">
        <f>crop_fish_orderered!E7</f>
        <v>131.90150000483223</v>
      </c>
      <c r="D8" s="8">
        <f>crop_fish_orderered!F7</f>
        <v>147.36696091672127</v>
      </c>
      <c r="E8" s="8">
        <f>crops_from_model!L59</f>
        <v>0</v>
      </c>
      <c r="F8" s="8">
        <f>crops_from_model!M59</f>
        <v>0</v>
      </c>
      <c r="G8" s="8">
        <f t="shared" si="0"/>
        <v>0</v>
      </c>
      <c r="H8" s="8">
        <f>crop_fish_orderered!J7</f>
        <v>0</v>
      </c>
      <c r="I8" s="8">
        <f>crop_fish_orderered!K7</f>
        <v>629.95835353617599</v>
      </c>
      <c r="J8" s="8">
        <f>crop_fish_orderered!L7</f>
        <v>629.95835353617599</v>
      </c>
      <c r="K8" s="8">
        <f>crop_fish_orderered!M7</f>
        <v>147.36696091672127</v>
      </c>
      <c r="L8" s="8">
        <f>crop_fish_orderered!N7</f>
        <v>0</v>
      </c>
      <c r="M8" s="8">
        <f>crop_fish_orderered!O7</f>
        <v>629.95835353617599</v>
      </c>
    </row>
    <row r="9" spans="1:14" ht="17" x14ac:dyDescent="0.2">
      <c r="A9" s="8" t="s">
        <v>62</v>
      </c>
      <c r="B9" s="8">
        <f>crop_fish_orderered!D8</f>
        <v>28.548574466225901</v>
      </c>
      <c r="C9" s="8">
        <f>crop_fish_orderered!E8</f>
        <v>31.282607653450277</v>
      </c>
      <c r="D9" s="8">
        <f>crop_fish_orderered!F8</f>
        <v>59.831182119676178</v>
      </c>
      <c r="E9" s="8">
        <f>crops_from_model!L60</f>
        <v>28.548574466225901</v>
      </c>
      <c r="F9" s="8">
        <f>crops_from_model!M60</f>
        <v>59.234401771954708</v>
      </c>
      <c r="G9" s="8">
        <f t="shared" si="0"/>
        <v>87.782976238180609</v>
      </c>
      <c r="H9" s="8">
        <f>crop_fish_orderered!J8</f>
        <v>28.548574466225901</v>
      </c>
      <c r="I9" s="8">
        <f>crop_fish_orderered!K8</f>
        <v>102.57628755114571</v>
      </c>
      <c r="J9" s="8">
        <f>crop_fish_orderered!L8</f>
        <v>131.12486201737161</v>
      </c>
      <c r="K9" s="8">
        <f>crop_fish_orderered!M8</f>
        <v>59.831182119676178</v>
      </c>
      <c r="L9" s="8">
        <f>crop_fish_orderered!N8</f>
        <v>87.782976238180609</v>
      </c>
      <c r="M9" s="8">
        <f>crop_fish_orderered!O8</f>
        <v>131.12486201737161</v>
      </c>
    </row>
    <row r="10" spans="1:14" ht="17" x14ac:dyDescent="0.2">
      <c r="A10" s="8" t="s">
        <v>63</v>
      </c>
      <c r="B10" s="8">
        <f>crop_fish_orderered!D9</f>
        <v>0</v>
      </c>
      <c r="C10" s="8">
        <f>crop_fish_orderered!E9</f>
        <v>0.52848268378112839</v>
      </c>
      <c r="D10" s="8">
        <f>crop_fish_orderered!F9</f>
        <v>0.52848268378112839</v>
      </c>
      <c r="E10" s="8">
        <f>crops_from_model!L61</f>
        <v>0</v>
      </c>
      <c r="F10" s="8">
        <f>crops_from_model!M61</f>
        <v>0.6941598586253519</v>
      </c>
      <c r="G10" s="8">
        <f t="shared" si="0"/>
        <v>0.6941598586253519</v>
      </c>
      <c r="H10" s="8">
        <f>crop_fish_orderered!J9</f>
        <v>0</v>
      </c>
      <c r="I10" s="8">
        <f>crop_fish_orderered!K9</f>
        <v>1.1187719592923964</v>
      </c>
      <c r="J10" s="8">
        <f>crop_fish_orderered!L9</f>
        <v>1.1187719592923964</v>
      </c>
      <c r="K10" s="8">
        <f>crop_fish_orderered!M9</f>
        <v>0.52848268378112839</v>
      </c>
      <c r="L10" s="8">
        <f>crop_fish_orderered!N9</f>
        <v>0.6941598586253519</v>
      </c>
      <c r="M10" s="8">
        <f>crop_fish_orderered!O9</f>
        <v>1.1187719592923964</v>
      </c>
    </row>
    <row r="11" spans="1:14" ht="17" x14ac:dyDescent="0.2">
      <c r="A11" s="8" t="s">
        <v>49</v>
      </c>
      <c r="B11" s="8">
        <f>crop_fish_orderered!D10</f>
        <v>0</v>
      </c>
      <c r="C11" s="8">
        <f>crop_fish_orderered!E10</f>
        <v>3.7836945958082384</v>
      </c>
      <c r="D11" s="8">
        <f>crop_fish_orderered!F10</f>
        <v>3.7836945958082384</v>
      </c>
      <c r="E11" s="8">
        <f>crops_from_model!L62</f>
        <v>0</v>
      </c>
      <c r="F11" s="8">
        <f>crops_from_model!M62</f>
        <v>14.915266193232954</v>
      </c>
      <c r="G11" s="8">
        <f t="shared" si="0"/>
        <v>14.915266193232954</v>
      </c>
      <c r="H11" s="8">
        <f>crop_fish_orderered!J10</f>
        <v>0</v>
      </c>
      <c r="I11" s="8">
        <f>crop_fish_orderered!K10</f>
        <v>18.353999900229873</v>
      </c>
      <c r="J11" s="8">
        <f>crop_fish_orderered!L10</f>
        <v>18.353999900229873</v>
      </c>
      <c r="K11" s="8">
        <f>crop_fish_orderered!M10</f>
        <v>3.7836945958082384</v>
      </c>
      <c r="L11" s="8">
        <f>crop_fish_orderered!N10</f>
        <v>14.915266193232954</v>
      </c>
      <c r="M11" s="8">
        <f>crop_fish_orderered!O10</f>
        <v>18.353999900229873</v>
      </c>
    </row>
    <row r="12" spans="1:14" ht="17" x14ac:dyDescent="0.2">
      <c r="A12" s="8" t="s">
        <v>64</v>
      </c>
      <c r="B12" s="8">
        <f>crop_fish_orderered!D11</f>
        <v>3.5505269805345128</v>
      </c>
      <c r="C12" s="8">
        <f>crop_fish_orderered!E11</f>
        <v>2.6066349663631625</v>
      </c>
      <c r="D12" s="8">
        <f>crop_fish_orderered!F11</f>
        <v>6.1571619468976753</v>
      </c>
      <c r="E12" s="8">
        <f>crops_from_model!L63</f>
        <v>3.5505269805345128</v>
      </c>
      <c r="F12" s="8">
        <f>crops_from_model!M63</f>
        <v>2.996158133590896</v>
      </c>
      <c r="G12" s="8">
        <f t="shared" si="0"/>
        <v>6.5466851141254088</v>
      </c>
      <c r="H12" s="8">
        <f>crop_fish_orderered!J11</f>
        <v>3.5505269805345128</v>
      </c>
      <c r="I12" s="8">
        <f>crop_fish_orderered!K11</f>
        <v>8.7356908448848536</v>
      </c>
      <c r="J12" s="8">
        <f>crop_fish_orderered!L11</f>
        <v>12.286217825419367</v>
      </c>
      <c r="K12" s="8">
        <f>crop_fish_orderered!M11</f>
        <v>6.1571619468976753</v>
      </c>
      <c r="L12" s="8">
        <f>crop_fish_orderered!N11</f>
        <v>6.5466851141254088</v>
      </c>
      <c r="M12" s="8">
        <f>crop_fish_orderered!O11</f>
        <v>12.286217825419367</v>
      </c>
    </row>
    <row r="13" spans="1:14" ht="17" x14ac:dyDescent="0.2">
      <c r="A13" s="8" t="s">
        <v>57</v>
      </c>
      <c r="B13" s="8">
        <f>crop_fish_orderered!D12</f>
        <v>2.1314507577892288</v>
      </c>
      <c r="C13" s="8">
        <f>crop_fish_orderered!E12</f>
        <v>66.242924101795168</v>
      </c>
      <c r="D13" s="8">
        <f>crop_fish_orderered!F12</f>
        <v>68.374374859584393</v>
      </c>
      <c r="E13" s="8">
        <f>crops_from_model!L64</f>
        <v>2.1314507577892288</v>
      </c>
      <c r="F13" s="8">
        <f>crops_from_model!M64</f>
        <v>54.866668682677577</v>
      </c>
      <c r="G13" s="8">
        <f t="shared" si="0"/>
        <v>56.998119440466809</v>
      </c>
      <c r="H13" s="8">
        <f>crop_fish_orderered!J12</f>
        <v>2.1314507577892288</v>
      </c>
      <c r="I13" s="8">
        <f>crop_fish_orderered!K12</f>
        <v>56.137445468714532</v>
      </c>
      <c r="J13" s="8">
        <f>crop_fish_orderered!L12</f>
        <v>58.268896226503763</v>
      </c>
      <c r="K13" s="8">
        <f>crop_fish_orderered!M12</f>
        <v>68.374374859584393</v>
      </c>
      <c r="L13" s="8">
        <f>crop_fish_orderered!N12</f>
        <v>56.998119440466809</v>
      </c>
      <c r="M13" s="8">
        <f>crop_fish_orderered!O12</f>
        <v>58.268896226503763</v>
      </c>
    </row>
    <row r="14" spans="1:14" ht="17" x14ac:dyDescent="0.2">
      <c r="A14" s="8" t="s">
        <v>51</v>
      </c>
      <c r="B14" s="8">
        <f>crop_fish_orderered!D13</f>
        <v>2.8456038730574504</v>
      </c>
      <c r="C14" s="8">
        <f>crop_fish_orderered!E13</f>
        <v>133.47848479049341</v>
      </c>
      <c r="D14" s="8">
        <f>crop_fish_orderered!F13</f>
        <v>136.32408866355087</v>
      </c>
      <c r="E14" s="8">
        <f>crops_from_model!L65</f>
        <v>2.8456038730574504</v>
      </c>
      <c r="F14" s="8">
        <f>crops_from_model!M65</f>
        <v>102.42280194955346</v>
      </c>
      <c r="G14" s="8">
        <f t="shared" si="0"/>
        <v>105.26840582261092</v>
      </c>
      <c r="H14" s="8">
        <f>crop_fish_orderered!J13</f>
        <v>2.8456038730574504</v>
      </c>
      <c r="I14" s="8">
        <f>crop_fish_orderered!K13</f>
        <v>4.9976092994750392</v>
      </c>
      <c r="J14" s="8">
        <f>crop_fish_orderered!L13</f>
        <v>7.8432131725324901</v>
      </c>
      <c r="K14" s="8">
        <f>crop_fish_orderered!M13</f>
        <v>136.32408866355087</v>
      </c>
      <c r="L14" s="8">
        <f>crop_fish_orderered!N13</f>
        <v>105.26840582261092</v>
      </c>
      <c r="M14" s="8">
        <f>crop_fish_orderered!O13</f>
        <v>7.8432131725324901</v>
      </c>
    </row>
    <row r="15" spans="1:14" ht="17" x14ac:dyDescent="0.2">
      <c r="A15" s="8" t="s">
        <v>47</v>
      </c>
      <c r="B15" s="8">
        <f>crop_fish_orderered!D14</f>
        <v>49.747050424978788</v>
      </c>
      <c r="C15" s="8">
        <f>crop_fish_orderered!E14</f>
        <v>916.02184949322361</v>
      </c>
      <c r="D15" s="8">
        <f>crop_fish_orderered!F14</f>
        <v>965.76889991820235</v>
      </c>
      <c r="E15" s="8">
        <f>crops_from_model!L66</f>
        <v>49.747050424978788</v>
      </c>
      <c r="F15" s="8">
        <f>crops_from_model!M66</f>
        <v>180.99193713985014</v>
      </c>
      <c r="G15" s="8">
        <f t="shared" si="0"/>
        <v>230.73898756482893</v>
      </c>
      <c r="H15" s="8">
        <f>crop_fish_orderered!J14</f>
        <v>49.747050424978788</v>
      </c>
      <c r="I15" s="8">
        <f>crop_fish_orderered!K14</f>
        <v>399.72296304842462</v>
      </c>
      <c r="J15" s="8">
        <f>crop_fish_orderered!L14</f>
        <v>449.47001347340341</v>
      </c>
      <c r="K15" s="8">
        <f>crop_fish_orderered!M14</f>
        <v>965.76889991820235</v>
      </c>
      <c r="L15" s="8">
        <f>crop_fish_orderered!N14</f>
        <v>230.73898756482893</v>
      </c>
      <c r="M15" s="8">
        <f>crop_fish_orderered!O14</f>
        <v>449.47001347340341</v>
      </c>
    </row>
    <row r="16" spans="1:14" ht="17" x14ac:dyDescent="0.2">
      <c r="A16" s="8" t="s">
        <v>50</v>
      </c>
      <c r="B16" s="8">
        <f>crop_fish_orderered!D15</f>
        <v>0</v>
      </c>
      <c r="C16" s="8">
        <f>crop_fish_orderered!E15</f>
        <v>25.654916172079911</v>
      </c>
      <c r="D16" s="8">
        <f>crop_fish_orderered!F15</f>
        <v>25.654916172079911</v>
      </c>
      <c r="E16" s="8">
        <f>crops_from_model!L67</f>
        <v>0</v>
      </c>
      <c r="F16" s="8">
        <f>crops_from_model!M67</f>
        <v>19.786304153999435</v>
      </c>
      <c r="G16" s="8">
        <f t="shared" si="0"/>
        <v>19.786304153999435</v>
      </c>
      <c r="H16" s="8">
        <f>crop_fish_orderered!J15</f>
        <v>0</v>
      </c>
      <c r="I16" s="8">
        <f>crop_fish_orderered!K15</f>
        <v>1.6334007811104283</v>
      </c>
      <c r="J16" s="8">
        <f>crop_fish_orderered!L15</f>
        <v>1.6334007811104283</v>
      </c>
      <c r="K16" s="8">
        <f>crop_fish_orderered!M15</f>
        <v>25.654916172079911</v>
      </c>
      <c r="L16" s="8">
        <f>crop_fish_orderered!N15</f>
        <v>19.786304153999435</v>
      </c>
      <c r="M16" s="8">
        <f>crop_fish_orderered!O15</f>
        <v>1.6334007811104283</v>
      </c>
    </row>
    <row r="17" spans="1:18" ht="17" x14ac:dyDescent="0.2">
      <c r="A17" s="8" t="s">
        <v>52</v>
      </c>
      <c r="B17" s="8">
        <f>crop_fish_orderered!D16</f>
        <v>1.7410162331252717</v>
      </c>
      <c r="C17" s="8">
        <f>crop_fish_orderered!E16</f>
        <v>83.362784003753248</v>
      </c>
      <c r="D17" s="8">
        <f>crop_fish_orderered!F16</f>
        <v>85.103800236878513</v>
      </c>
      <c r="E17" s="8">
        <f>crops_from_model!L68</f>
        <v>1.7410162331252717</v>
      </c>
      <c r="F17" s="8">
        <f>crops_from_model!M68</f>
        <v>86.497729529585115</v>
      </c>
      <c r="G17" s="8">
        <f t="shared" si="0"/>
        <v>88.23874576271038</v>
      </c>
      <c r="H17" s="8">
        <f>crop_fish_orderered!J16</f>
        <v>1.7410162331252717</v>
      </c>
      <c r="I17" s="8">
        <f>crop_fish_orderered!K16</f>
        <v>106.55543684427874</v>
      </c>
      <c r="J17" s="8">
        <f>crop_fish_orderered!L16</f>
        <v>108.29645307740401</v>
      </c>
      <c r="K17" s="8">
        <f>crop_fish_orderered!M16</f>
        <v>85.103800236878513</v>
      </c>
      <c r="L17" s="8">
        <f>crop_fish_orderered!N16</f>
        <v>88.23874576271038</v>
      </c>
      <c r="M17" s="8">
        <f>crop_fish_orderered!O16</f>
        <v>108.29645307740401</v>
      </c>
    </row>
    <row r="18" spans="1:18" ht="17" x14ac:dyDescent="0.2">
      <c r="A18" s="8" t="s">
        <v>65</v>
      </c>
      <c r="B18" s="8">
        <f>crop_fish_orderered!D17</f>
        <v>3.4019302211865456</v>
      </c>
      <c r="C18" s="8">
        <f>crop_fish_orderered!E17</f>
        <v>-0.31353661996367643</v>
      </c>
      <c r="D18" s="8">
        <f>crop_fish_orderered!F17</f>
        <v>3.0883936012228692</v>
      </c>
      <c r="E18" s="8">
        <f>crops_from_model!L69</f>
        <v>3.4019302211865456</v>
      </c>
      <c r="F18" s="8">
        <f>crops_from_model!M69</f>
        <v>2.4087141562067806</v>
      </c>
      <c r="G18" s="8">
        <f t="shared" si="0"/>
        <v>5.8106443773933263</v>
      </c>
      <c r="H18" s="8">
        <f>crop_fish_orderered!J17</f>
        <v>3.4019302211865456</v>
      </c>
      <c r="I18" s="8">
        <f>crop_fish_orderered!K17</f>
        <v>3.9878356843881431</v>
      </c>
      <c r="J18" s="8">
        <f>crop_fish_orderered!L17</f>
        <v>7.3897659055746887</v>
      </c>
      <c r="K18" s="8">
        <f>crop_fish_orderered!M17</f>
        <v>3.0883936012228692</v>
      </c>
      <c r="L18" s="8">
        <f>crop_fish_orderered!N17</f>
        <v>5.8106443773933263</v>
      </c>
      <c r="M18" s="8">
        <f>crop_fish_orderered!O17</f>
        <v>7.3897659055746887</v>
      </c>
    </row>
    <row r="19" spans="1:18" ht="17" x14ac:dyDescent="0.2">
      <c r="A19" s="8" t="s">
        <v>46</v>
      </c>
      <c r="B19" s="8">
        <f>crop_fish_orderered!D18</f>
        <v>1.219674619498138</v>
      </c>
      <c r="C19" s="8">
        <f>crop_fish_orderered!E18</f>
        <v>56.450170344237982</v>
      </c>
      <c r="D19" s="8">
        <f>crop_fish_orderered!F18</f>
        <v>57.669844963736118</v>
      </c>
      <c r="E19" s="8">
        <f>crops_from_model!L70</f>
        <v>1.219674619498138</v>
      </c>
      <c r="F19" s="8">
        <f>crops_from_model!M70</f>
        <v>1.4391587332111389</v>
      </c>
      <c r="G19" s="8">
        <f t="shared" si="0"/>
        <v>2.6588333527092769</v>
      </c>
      <c r="H19" s="8">
        <f>crop_fish_orderered!J18</f>
        <v>1.219674619498138</v>
      </c>
      <c r="I19" s="8">
        <f>crop_fish_orderered!K18</f>
        <v>2.3223687328028033</v>
      </c>
      <c r="J19" s="8">
        <f>crop_fish_orderered!L18</f>
        <v>3.5420433523009414</v>
      </c>
      <c r="K19" s="8">
        <f>crop_fish_orderered!M18</f>
        <v>57.669844963736118</v>
      </c>
      <c r="L19" s="8">
        <f>crop_fish_orderered!N18</f>
        <v>2.6588333527092769</v>
      </c>
      <c r="M19" s="8">
        <f>crop_fish_orderered!O18</f>
        <v>3.5420433523009414</v>
      </c>
    </row>
    <row r="20" spans="1:18" ht="17" x14ac:dyDescent="0.2">
      <c r="A20" s="8" t="s">
        <v>48</v>
      </c>
      <c r="B20" s="8">
        <f>crop_fish_orderered!D19</f>
        <v>9.8256031754527058</v>
      </c>
      <c r="C20" s="8">
        <f>crop_fish_orderered!E19</f>
        <v>1005.1860936280079</v>
      </c>
      <c r="D20" s="8">
        <f>crop_fish_orderered!F19</f>
        <v>1015.0116968034606</v>
      </c>
      <c r="E20" s="8">
        <f>crops_from_model!L71</f>
        <v>9.8256031754527058</v>
      </c>
      <c r="F20" s="8">
        <f>crops_from_model!M71</f>
        <v>1333.7575289063386</v>
      </c>
      <c r="G20" s="8">
        <f t="shared" si="0"/>
        <v>1343.5831320817913</v>
      </c>
      <c r="H20" s="8">
        <f>crop_fish_orderered!J19</f>
        <v>9.8256031754527058</v>
      </c>
      <c r="I20" s="8">
        <f>crop_fish_orderered!K19</f>
        <v>2305.8707237254939</v>
      </c>
      <c r="J20" s="8">
        <f>crop_fish_orderered!L19</f>
        <v>2315.6963269009466</v>
      </c>
      <c r="K20" s="8">
        <f>crop_fish_orderered!M19</f>
        <v>1015.0116968034606</v>
      </c>
      <c r="L20" s="8">
        <f>crop_fish_orderered!N19</f>
        <v>1343.5831320817913</v>
      </c>
      <c r="M20" s="8">
        <f>crop_fish_orderered!O19</f>
        <v>2315.6963269009466</v>
      </c>
    </row>
    <row r="21" spans="1:18" ht="17" x14ac:dyDescent="0.2">
      <c r="A21" s="8" t="s">
        <v>53</v>
      </c>
      <c r="B21" s="8">
        <f>crop_fish_orderered!D20</f>
        <v>1.0005406503582983</v>
      </c>
      <c r="C21" s="8">
        <f>crop_fish_orderered!E20</f>
        <v>15.819748107677635</v>
      </c>
      <c r="D21" s="8">
        <f>crop_fish_orderered!F20</f>
        <v>16.820288758035932</v>
      </c>
      <c r="E21" s="8">
        <f>crops_from_model!L72</f>
        <v>1.0005406503582983</v>
      </c>
      <c r="F21" s="8">
        <f>crops_from_model!M72</f>
        <v>16.339762404599288</v>
      </c>
      <c r="G21" s="8">
        <f t="shared" si="0"/>
        <v>17.340303054957587</v>
      </c>
      <c r="H21" s="8">
        <f>crop_fish_orderered!J20</f>
        <v>1.0005406503582983</v>
      </c>
      <c r="I21" s="8">
        <f>crop_fish_orderered!K20</f>
        <v>20.490774534019401</v>
      </c>
      <c r="J21" s="8">
        <f>crop_fish_orderered!L20</f>
        <v>21.491315184377701</v>
      </c>
      <c r="K21" s="8">
        <f>crop_fish_orderered!M20</f>
        <v>16.820288758035932</v>
      </c>
      <c r="L21" s="8">
        <f>crop_fish_orderered!N20</f>
        <v>17.340303054957587</v>
      </c>
      <c r="M21" s="8">
        <f>crop_fish_orderered!O20</f>
        <v>21.491315184377701</v>
      </c>
    </row>
    <row r="22" spans="1:18" ht="17" x14ac:dyDescent="0.2">
      <c r="A22" s="8" t="s">
        <v>58</v>
      </c>
      <c r="B22" s="8">
        <f>crop_fish_orderered!D21</f>
        <v>28.962134979612465</v>
      </c>
      <c r="C22" s="8">
        <f>crop_fish_orderered!E21</f>
        <v>48.408868150969873</v>
      </c>
      <c r="D22" s="8">
        <f>crop_fish_orderered!F21</f>
        <v>77.371003130582338</v>
      </c>
      <c r="E22" s="8">
        <f>crops_from_model!L73</f>
        <v>28.962134979612465</v>
      </c>
      <c r="F22" s="8">
        <f>crops_from_model!M73</f>
        <v>35.535737018810501</v>
      </c>
      <c r="G22" s="8">
        <f t="shared" si="0"/>
        <v>64.497871998422966</v>
      </c>
      <c r="H22" s="8">
        <f>crop_fish_orderered!J21</f>
        <v>28.962134979612465</v>
      </c>
      <c r="I22" s="8">
        <f>crop_fish_orderered!K21</f>
        <v>36.973721276694427</v>
      </c>
      <c r="J22" s="8">
        <f>crop_fish_orderered!L21</f>
        <v>65.935856256306892</v>
      </c>
      <c r="K22" s="8">
        <f>crop_fish_orderered!M21</f>
        <v>77.371003130582338</v>
      </c>
      <c r="L22" s="8">
        <f>crop_fish_orderered!N21</f>
        <v>64.497871998422966</v>
      </c>
      <c r="M22" s="8">
        <f>crop_fish_orderered!O21</f>
        <v>65.935856256306892</v>
      </c>
    </row>
    <row r="23" spans="1:18" ht="17" x14ac:dyDescent="0.2">
      <c r="A23" s="8" t="s">
        <v>59</v>
      </c>
      <c r="B23" s="8">
        <f>crop_fish_orderered!D22</f>
        <v>0</v>
      </c>
      <c r="C23" s="8">
        <f>crop_fish_orderered!E22</f>
        <v>618.9680250446587</v>
      </c>
      <c r="D23" s="8">
        <f>crop_fish_orderered!F22</f>
        <v>618.9680250446587</v>
      </c>
      <c r="E23" s="8">
        <f>crops_from_model!L74</f>
        <v>0</v>
      </c>
      <c r="F23" s="8">
        <f>crops_from_model!M74</f>
        <v>515.98297598738372</v>
      </c>
      <c r="G23" s="8">
        <f t="shared" si="0"/>
        <v>515.98297598738372</v>
      </c>
      <c r="H23" s="8">
        <f>crop_fish_orderered!J22</f>
        <v>0</v>
      </c>
      <c r="I23" s="8">
        <f>crop_fish_orderered!K22</f>
        <v>527.48685005045513</v>
      </c>
      <c r="J23" s="8">
        <f>crop_fish_orderered!L22</f>
        <v>527.48685005045513</v>
      </c>
      <c r="K23" s="8">
        <f>crop_fish_orderered!M22</f>
        <v>618.9680250446587</v>
      </c>
      <c r="L23" s="8">
        <f>crop_fish_orderered!N22</f>
        <v>515.98297598738372</v>
      </c>
      <c r="M23" s="8">
        <f>crop_fish_orderered!O22</f>
        <v>527.48685005045513</v>
      </c>
    </row>
    <row r="24" spans="1:18" ht="17" x14ac:dyDescent="0.2">
      <c r="A24" s="8" t="s">
        <v>66</v>
      </c>
      <c r="B24" s="8">
        <f>crop_fish_orderered!D23</f>
        <v>55.903196747436823</v>
      </c>
      <c r="C24" s="8">
        <f>crop_fish_orderered!E23</f>
        <v>108.52752847310518</v>
      </c>
      <c r="D24" s="8">
        <f>crop_fish_orderered!F23</f>
        <v>164.430725220542</v>
      </c>
      <c r="E24" s="8">
        <f>crops_from_model!L75</f>
        <v>55.903196747436823</v>
      </c>
      <c r="F24" s="8">
        <f>crops_from_model!M75</f>
        <v>238.51763357986835</v>
      </c>
      <c r="G24" s="8">
        <f t="shared" si="0"/>
        <v>294.42083032730517</v>
      </c>
      <c r="H24" s="8">
        <f>crop_fish_orderered!J23</f>
        <v>55.903196747436823</v>
      </c>
      <c r="I24" s="8">
        <f>crop_fish_orderered!K23</f>
        <v>330.28081219676648</v>
      </c>
      <c r="J24" s="8">
        <f>crop_fish_orderered!L23</f>
        <v>386.1840089442033</v>
      </c>
      <c r="K24" s="8">
        <f>crop_fish_orderered!M23</f>
        <v>164.430725220542</v>
      </c>
      <c r="L24" s="8">
        <f>crop_fish_orderered!N23</f>
        <v>294.42083032730517</v>
      </c>
      <c r="M24" s="8">
        <f>crop_fish_orderered!O23</f>
        <v>386.1840089442033</v>
      </c>
    </row>
    <row r="25" spans="1:18" x14ac:dyDescent="0.2">
      <c r="A25" t="s">
        <v>78</v>
      </c>
      <c r="B25" s="8">
        <f>crop_fish_orderered!D24</f>
        <v>0</v>
      </c>
      <c r="C25" s="8">
        <f>crop_fish_orderered!E24</f>
        <v>3.0164260419871778</v>
      </c>
      <c r="D25" s="8">
        <f>crop_fish_orderered!F24</f>
        <v>3.0164260419871778</v>
      </c>
      <c r="E25" s="8">
        <f>crops_from_model!L76</f>
        <v>0</v>
      </c>
      <c r="F25" s="8">
        <f>animals_from_model!V14</f>
        <v>2.8062886934645044</v>
      </c>
      <c r="G25" s="8">
        <f t="shared" si="0"/>
        <v>2.8062886934645044</v>
      </c>
      <c r="H25">
        <v>0</v>
      </c>
      <c r="I25" s="8">
        <f>animals_from_model!F14</f>
        <v>4.0372256954526353</v>
      </c>
      <c r="J25" s="8">
        <f>animals_from_model!F14</f>
        <v>4.0372256954526353</v>
      </c>
      <c r="K25" s="8">
        <f>crop_fish_orderered!M24</f>
        <v>3.0164260419871778</v>
      </c>
      <c r="L25" s="8">
        <f>crop_fish_orderered!N24</f>
        <v>2.8062886934645044</v>
      </c>
      <c r="M25" s="8">
        <f>animals_from_model!F14</f>
        <v>4.0372256954526353</v>
      </c>
    </row>
    <row r="27" spans="1:18" x14ac:dyDescent="0.2">
      <c r="K27" t="s">
        <v>174</v>
      </c>
    </row>
    <row r="28" spans="1:18" ht="51" x14ac:dyDescent="0.2">
      <c r="A28" s="13" t="s">
        <v>0</v>
      </c>
      <c r="B28" s="13" t="s">
        <v>72</v>
      </c>
      <c r="C28" s="13" t="s">
        <v>73</v>
      </c>
      <c r="D28" s="13" t="s">
        <v>74</v>
      </c>
      <c r="E28" s="13" t="s">
        <v>75</v>
      </c>
      <c r="F28" s="25" t="s">
        <v>100</v>
      </c>
      <c r="G28" s="25" t="s">
        <v>101</v>
      </c>
      <c r="H28" s="25" t="s">
        <v>77</v>
      </c>
      <c r="I28" s="25" t="s">
        <v>76</v>
      </c>
      <c r="K28" s="13" t="s">
        <v>72</v>
      </c>
      <c r="L28" s="13" t="s">
        <v>73</v>
      </c>
      <c r="M28" s="13" t="s">
        <v>74</v>
      </c>
      <c r="N28" s="13" t="s">
        <v>75</v>
      </c>
      <c r="O28" s="25" t="s">
        <v>100</v>
      </c>
      <c r="P28" s="25" t="s">
        <v>101</v>
      </c>
      <c r="Q28" s="25" t="s">
        <v>77</v>
      </c>
      <c r="R28" s="25" t="s">
        <v>76</v>
      </c>
    </row>
    <row r="29" spans="1:18" ht="17" x14ac:dyDescent="0.2">
      <c r="A29" s="8" t="s">
        <v>54</v>
      </c>
      <c r="B29">
        <v>41.472786578072117</v>
      </c>
      <c r="C29">
        <v>281.5821635581965</v>
      </c>
      <c r="D29">
        <v>41.472786578072117</v>
      </c>
      <c r="E29">
        <v>227.73967186881842</v>
      </c>
      <c r="F29">
        <f t="shared" ref="F29:F50" si="1">B29+C29</f>
        <v>323.05495013626864</v>
      </c>
      <c r="G29">
        <f t="shared" ref="G29:G50" si="2">D29+E29</f>
        <v>269.21245844689054</v>
      </c>
      <c r="H29">
        <v>323.05495013626859</v>
      </c>
      <c r="I29">
        <v>269.21245844689054</v>
      </c>
      <c r="K29">
        <f>B3-B29</f>
        <v>0</v>
      </c>
      <c r="L29">
        <f>C3-C29</f>
        <v>0</v>
      </c>
      <c r="M29">
        <f>E3-D29</f>
        <v>0</v>
      </c>
      <c r="N29">
        <f>F3-E29</f>
        <v>0</v>
      </c>
      <c r="O29">
        <f>D3-F29</f>
        <v>0</v>
      </c>
      <c r="P29">
        <f>G3-G29</f>
        <v>0</v>
      </c>
      <c r="Q29">
        <f>K3-H29</f>
        <v>0</v>
      </c>
      <c r="R29">
        <f>L3-I29</f>
        <v>0</v>
      </c>
    </row>
    <row r="30" spans="1:18" ht="17" x14ac:dyDescent="0.2">
      <c r="A30" s="8" t="s">
        <v>60</v>
      </c>
      <c r="B30">
        <v>9.6315802628663256</v>
      </c>
      <c r="C30">
        <v>57.869452076321778</v>
      </c>
      <c r="D30">
        <v>9.6315802628663256</v>
      </c>
      <c r="E30">
        <v>101.93659180160165</v>
      </c>
      <c r="F30">
        <f t="shared" si="1"/>
        <v>67.5010323391881</v>
      </c>
      <c r="G30">
        <f t="shared" si="2"/>
        <v>111.56817206446797</v>
      </c>
      <c r="H30">
        <v>67.5010323391881</v>
      </c>
      <c r="I30">
        <v>111.56817206446797</v>
      </c>
      <c r="K30">
        <f t="shared" ref="K30:L45" si="3">B4-B30</f>
        <v>0</v>
      </c>
      <c r="L30">
        <f t="shared" si="3"/>
        <v>0</v>
      </c>
      <c r="M30">
        <f t="shared" ref="M30:N45" si="4">E4-D30</f>
        <v>0</v>
      </c>
      <c r="N30">
        <f t="shared" si="4"/>
        <v>0</v>
      </c>
      <c r="O30">
        <f t="shared" ref="O30:O51" si="5">D4-F30</f>
        <v>0</v>
      </c>
      <c r="P30">
        <f t="shared" ref="P30:P51" si="6">G4-G30</f>
        <v>0</v>
      </c>
      <c r="Q30">
        <f t="shared" ref="Q30:R45" si="7">K4-H30</f>
        <v>0</v>
      </c>
      <c r="R30">
        <f t="shared" si="7"/>
        <v>0</v>
      </c>
    </row>
    <row r="31" spans="1:18" ht="17" x14ac:dyDescent="0.2">
      <c r="A31" s="8" t="s">
        <v>61</v>
      </c>
      <c r="B31">
        <v>0</v>
      </c>
      <c r="C31">
        <v>18.037750451521561</v>
      </c>
      <c r="D31">
        <v>0</v>
      </c>
      <c r="E31">
        <v>29.967761413595028</v>
      </c>
      <c r="F31">
        <f t="shared" si="1"/>
        <v>18.037750451521561</v>
      </c>
      <c r="G31">
        <f t="shared" si="2"/>
        <v>29.967761413595028</v>
      </c>
      <c r="H31">
        <v>18.037750451521561</v>
      </c>
      <c r="I31">
        <v>29.967761413595028</v>
      </c>
      <c r="K31">
        <f t="shared" si="3"/>
        <v>0</v>
      </c>
      <c r="L31">
        <f t="shared" si="3"/>
        <v>0</v>
      </c>
      <c r="M31">
        <f t="shared" si="4"/>
        <v>0</v>
      </c>
      <c r="N31">
        <f t="shared" si="4"/>
        <v>0</v>
      </c>
      <c r="O31">
        <f t="shared" si="5"/>
        <v>0</v>
      </c>
      <c r="P31">
        <f t="shared" si="6"/>
        <v>0</v>
      </c>
      <c r="Q31">
        <f t="shared" si="7"/>
        <v>0</v>
      </c>
      <c r="R31">
        <f t="shared" si="7"/>
        <v>0</v>
      </c>
    </row>
    <row r="32" spans="1:18" ht="17" x14ac:dyDescent="0.2">
      <c r="A32" s="8" t="s">
        <v>55</v>
      </c>
      <c r="B32">
        <v>0</v>
      </c>
      <c r="C32">
        <v>0</v>
      </c>
      <c r="D32">
        <v>0</v>
      </c>
      <c r="E32">
        <v>0</v>
      </c>
      <c r="F32">
        <f t="shared" si="1"/>
        <v>0</v>
      </c>
      <c r="G32">
        <f t="shared" si="2"/>
        <v>0</v>
      </c>
      <c r="H32">
        <v>0</v>
      </c>
      <c r="I32">
        <v>0</v>
      </c>
      <c r="K32">
        <f t="shared" si="3"/>
        <v>0</v>
      </c>
      <c r="L32">
        <f t="shared" si="3"/>
        <v>0</v>
      </c>
      <c r="M32">
        <f t="shared" si="4"/>
        <v>0</v>
      </c>
      <c r="N32">
        <f t="shared" si="4"/>
        <v>0</v>
      </c>
      <c r="O32">
        <f t="shared" si="5"/>
        <v>0</v>
      </c>
      <c r="P32">
        <f t="shared" si="6"/>
        <v>0</v>
      </c>
      <c r="Q32">
        <f t="shared" si="7"/>
        <v>0</v>
      </c>
      <c r="R32">
        <f t="shared" si="7"/>
        <v>0</v>
      </c>
    </row>
    <row r="33" spans="1:18" ht="17" x14ac:dyDescent="0.2">
      <c r="A33" s="8" t="s">
        <v>56</v>
      </c>
      <c r="B33">
        <v>0</v>
      </c>
      <c r="C33">
        <v>110.5953883349388</v>
      </c>
      <c r="D33">
        <v>0</v>
      </c>
      <c r="E33">
        <v>92.162823612449017</v>
      </c>
      <c r="F33">
        <f t="shared" si="1"/>
        <v>110.5953883349388</v>
      </c>
      <c r="G33">
        <f t="shared" si="2"/>
        <v>92.162823612449017</v>
      </c>
      <c r="H33">
        <v>110.5953883349388</v>
      </c>
      <c r="I33">
        <v>92.162823612449017</v>
      </c>
      <c r="K33">
        <f t="shared" si="3"/>
        <v>0</v>
      </c>
      <c r="L33">
        <f t="shared" si="3"/>
        <v>0</v>
      </c>
      <c r="M33">
        <f t="shared" si="4"/>
        <v>0</v>
      </c>
      <c r="N33">
        <f t="shared" si="4"/>
        <v>0</v>
      </c>
      <c r="O33">
        <f t="shared" si="5"/>
        <v>0</v>
      </c>
      <c r="P33">
        <f t="shared" si="6"/>
        <v>0</v>
      </c>
      <c r="Q33">
        <f t="shared" si="7"/>
        <v>0</v>
      </c>
      <c r="R33">
        <f t="shared" si="7"/>
        <v>0</v>
      </c>
    </row>
    <row r="34" spans="1:18" ht="34" x14ac:dyDescent="0.2">
      <c r="A34" s="8" t="s">
        <v>67</v>
      </c>
      <c r="B34">
        <v>15.465460911889039</v>
      </c>
      <c r="C34">
        <v>131.90150000483223</v>
      </c>
      <c r="D34">
        <v>0</v>
      </c>
      <c r="E34">
        <v>0</v>
      </c>
      <c r="F34">
        <f t="shared" si="1"/>
        <v>147.36696091672127</v>
      </c>
      <c r="G34">
        <f t="shared" si="2"/>
        <v>0</v>
      </c>
      <c r="H34">
        <v>147.36696091672127</v>
      </c>
      <c r="I34">
        <v>0</v>
      </c>
      <c r="K34">
        <f t="shared" si="3"/>
        <v>0</v>
      </c>
      <c r="L34">
        <f t="shared" si="3"/>
        <v>0</v>
      </c>
      <c r="M34">
        <f t="shared" si="4"/>
        <v>0</v>
      </c>
      <c r="N34">
        <f t="shared" si="4"/>
        <v>0</v>
      </c>
      <c r="O34">
        <f t="shared" si="5"/>
        <v>0</v>
      </c>
      <c r="P34">
        <f t="shared" si="6"/>
        <v>0</v>
      </c>
      <c r="Q34">
        <f t="shared" si="7"/>
        <v>0</v>
      </c>
      <c r="R34">
        <f t="shared" si="7"/>
        <v>0</v>
      </c>
    </row>
    <row r="35" spans="1:18" ht="17" x14ac:dyDescent="0.2">
      <c r="A35" s="8" t="s">
        <v>62</v>
      </c>
      <c r="B35">
        <v>28.548574466225901</v>
      </c>
      <c r="C35">
        <v>31.282607653450277</v>
      </c>
      <c r="D35">
        <v>28.548574466225901</v>
      </c>
      <c r="E35">
        <v>59.234401771954708</v>
      </c>
      <c r="F35">
        <f t="shared" si="1"/>
        <v>59.831182119676178</v>
      </c>
      <c r="G35">
        <f t="shared" si="2"/>
        <v>87.782976238180609</v>
      </c>
      <c r="H35">
        <v>59.831182119676178</v>
      </c>
      <c r="I35">
        <v>87.782976238180609</v>
      </c>
      <c r="K35">
        <f t="shared" si="3"/>
        <v>0</v>
      </c>
      <c r="L35">
        <f t="shared" si="3"/>
        <v>0</v>
      </c>
      <c r="M35">
        <f t="shared" si="4"/>
        <v>0</v>
      </c>
      <c r="N35">
        <f t="shared" si="4"/>
        <v>0</v>
      </c>
      <c r="O35">
        <f t="shared" si="5"/>
        <v>0</v>
      </c>
      <c r="P35">
        <f t="shared" si="6"/>
        <v>0</v>
      </c>
      <c r="Q35">
        <f t="shared" si="7"/>
        <v>0</v>
      </c>
      <c r="R35">
        <f t="shared" si="7"/>
        <v>0</v>
      </c>
    </row>
    <row r="36" spans="1:18" ht="17" x14ac:dyDescent="0.2">
      <c r="A36" s="8" t="s">
        <v>63</v>
      </c>
      <c r="B36">
        <v>0</v>
      </c>
      <c r="C36">
        <v>0.52848268378112839</v>
      </c>
      <c r="D36">
        <v>0</v>
      </c>
      <c r="E36">
        <v>0.6941598586253519</v>
      </c>
      <c r="F36">
        <f t="shared" si="1"/>
        <v>0.52848268378112839</v>
      </c>
      <c r="G36">
        <f t="shared" si="2"/>
        <v>0.6941598586253519</v>
      </c>
      <c r="H36">
        <v>0.52848268378112839</v>
      </c>
      <c r="I36">
        <v>0.6941598586253519</v>
      </c>
      <c r="K36">
        <f t="shared" si="3"/>
        <v>0</v>
      </c>
      <c r="L36">
        <f t="shared" si="3"/>
        <v>0</v>
      </c>
      <c r="M36">
        <f t="shared" si="4"/>
        <v>0</v>
      </c>
      <c r="N36">
        <f t="shared" si="4"/>
        <v>0</v>
      </c>
      <c r="O36">
        <f t="shared" si="5"/>
        <v>0</v>
      </c>
      <c r="P36">
        <f t="shared" si="6"/>
        <v>0</v>
      </c>
      <c r="Q36">
        <f t="shared" si="7"/>
        <v>0</v>
      </c>
      <c r="R36">
        <f t="shared" si="7"/>
        <v>0</v>
      </c>
    </row>
    <row r="37" spans="1:18" ht="17" x14ac:dyDescent="0.2">
      <c r="A37" s="8" t="s">
        <v>49</v>
      </c>
      <c r="B37">
        <v>0</v>
      </c>
      <c r="C37">
        <v>3.7836945958082384</v>
      </c>
      <c r="D37">
        <v>0</v>
      </c>
      <c r="E37">
        <v>14.915266193232954</v>
      </c>
      <c r="F37">
        <f t="shared" si="1"/>
        <v>3.7836945958082384</v>
      </c>
      <c r="G37">
        <f t="shared" si="2"/>
        <v>14.915266193232954</v>
      </c>
      <c r="H37">
        <v>3.7836945958082384</v>
      </c>
      <c r="I37">
        <v>14.915266193232954</v>
      </c>
      <c r="K37">
        <f t="shared" si="3"/>
        <v>0</v>
      </c>
      <c r="L37">
        <f t="shared" si="3"/>
        <v>0</v>
      </c>
      <c r="M37">
        <f t="shared" si="4"/>
        <v>0</v>
      </c>
      <c r="N37">
        <f t="shared" si="4"/>
        <v>0</v>
      </c>
      <c r="O37">
        <f t="shared" si="5"/>
        <v>0</v>
      </c>
      <c r="P37">
        <f t="shared" si="6"/>
        <v>0</v>
      </c>
      <c r="Q37">
        <f t="shared" si="7"/>
        <v>0</v>
      </c>
      <c r="R37">
        <f t="shared" si="7"/>
        <v>0</v>
      </c>
    </row>
    <row r="38" spans="1:18" ht="17" x14ac:dyDescent="0.2">
      <c r="A38" s="8" t="s">
        <v>64</v>
      </c>
      <c r="B38">
        <v>3.5505269805345128</v>
      </c>
      <c r="C38">
        <v>2.6066349663631625</v>
      </c>
      <c r="D38">
        <v>3.5505269805345128</v>
      </c>
      <c r="E38">
        <v>2.996158133590896</v>
      </c>
      <c r="F38">
        <f t="shared" si="1"/>
        <v>6.1571619468976753</v>
      </c>
      <c r="G38">
        <f t="shared" si="2"/>
        <v>6.5466851141254088</v>
      </c>
      <c r="H38">
        <v>6.1571619468976753</v>
      </c>
      <c r="I38">
        <v>6.5466851141254088</v>
      </c>
      <c r="K38">
        <f t="shared" si="3"/>
        <v>0</v>
      </c>
      <c r="L38">
        <f t="shared" si="3"/>
        <v>0</v>
      </c>
      <c r="M38">
        <f t="shared" si="4"/>
        <v>0</v>
      </c>
      <c r="N38">
        <f t="shared" si="4"/>
        <v>0</v>
      </c>
      <c r="O38">
        <f t="shared" si="5"/>
        <v>0</v>
      </c>
      <c r="P38">
        <f t="shared" si="6"/>
        <v>0</v>
      </c>
      <c r="Q38">
        <f t="shared" si="7"/>
        <v>0</v>
      </c>
      <c r="R38">
        <f t="shared" si="7"/>
        <v>0</v>
      </c>
    </row>
    <row r="39" spans="1:18" ht="17" x14ac:dyDescent="0.2">
      <c r="A39" s="8" t="s">
        <v>57</v>
      </c>
      <c r="B39">
        <v>2.1314507577892288</v>
      </c>
      <c r="C39">
        <v>66.242924101795168</v>
      </c>
      <c r="D39">
        <v>2.1314507577892288</v>
      </c>
      <c r="E39">
        <v>54.866668682677577</v>
      </c>
      <c r="F39">
        <f t="shared" si="1"/>
        <v>68.374374859584393</v>
      </c>
      <c r="G39">
        <f t="shared" si="2"/>
        <v>56.998119440466809</v>
      </c>
      <c r="H39">
        <v>68.374374859584393</v>
      </c>
      <c r="I39">
        <v>56.998119440466809</v>
      </c>
      <c r="K39">
        <f t="shared" si="3"/>
        <v>0</v>
      </c>
      <c r="L39">
        <f t="shared" si="3"/>
        <v>0</v>
      </c>
      <c r="M39">
        <f t="shared" si="4"/>
        <v>0</v>
      </c>
      <c r="N39">
        <f t="shared" si="4"/>
        <v>0</v>
      </c>
      <c r="O39">
        <f t="shared" si="5"/>
        <v>0</v>
      </c>
      <c r="P39">
        <f t="shared" si="6"/>
        <v>0</v>
      </c>
      <c r="Q39">
        <f t="shared" si="7"/>
        <v>0</v>
      </c>
      <c r="R39">
        <f t="shared" si="7"/>
        <v>0</v>
      </c>
    </row>
    <row r="40" spans="1:18" ht="17" x14ac:dyDescent="0.2">
      <c r="A40" s="8" t="s">
        <v>51</v>
      </c>
      <c r="B40">
        <v>2.8456038730574504</v>
      </c>
      <c r="C40">
        <v>133.47848479049341</v>
      </c>
      <c r="D40">
        <v>2.8456038730574504</v>
      </c>
      <c r="E40">
        <v>102.42280194955346</v>
      </c>
      <c r="F40">
        <f t="shared" si="1"/>
        <v>136.32408866355087</v>
      </c>
      <c r="G40">
        <f t="shared" si="2"/>
        <v>105.26840582261092</v>
      </c>
      <c r="H40">
        <v>136.32408866355087</v>
      </c>
      <c r="I40">
        <v>105.26840582261092</v>
      </c>
      <c r="K40">
        <f t="shared" si="3"/>
        <v>0</v>
      </c>
      <c r="L40">
        <f t="shared" si="3"/>
        <v>0</v>
      </c>
      <c r="M40">
        <f t="shared" si="4"/>
        <v>0</v>
      </c>
      <c r="N40">
        <f t="shared" si="4"/>
        <v>0</v>
      </c>
      <c r="O40">
        <f t="shared" si="5"/>
        <v>0</v>
      </c>
      <c r="P40">
        <f t="shared" si="6"/>
        <v>0</v>
      </c>
      <c r="Q40">
        <f t="shared" si="7"/>
        <v>0</v>
      </c>
      <c r="R40">
        <f t="shared" si="7"/>
        <v>0</v>
      </c>
    </row>
    <row r="41" spans="1:18" ht="17" x14ac:dyDescent="0.2">
      <c r="A41" s="8" t="s">
        <v>47</v>
      </c>
      <c r="B41">
        <v>49.747050424978788</v>
      </c>
      <c r="C41">
        <v>916.02184949322361</v>
      </c>
      <c r="D41">
        <v>49.747050424978788</v>
      </c>
      <c r="E41">
        <v>180.99193713985014</v>
      </c>
      <c r="F41">
        <f t="shared" si="1"/>
        <v>965.76889991820235</v>
      </c>
      <c r="G41">
        <f t="shared" si="2"/>
        <v>230.73898756482893</v>
      </c>
      <c r="H41">
        <v>965.76889991820235</v>
      </c>
      <c r="I41">
        <v>230.73898756482893</v>
      </c>
      <c r="K41">
        <f t="shared" si="3"/>
        <v>0</v>
      </c>
      <c r="L41">
        <f t="shared" si="3"/>
        <v>0</v>
      </c>
      <c r="M41">
        <f t="shared" si="4"/>
        <v>0</v>
      </c>
      <c r="N41">
        <f t="shared" si="4"/>
        <v>0</v>
      </c>
      <c r="O41">
        <f t="shared" si="5"/>
        <v>0</v>
      </c>
      <c r="P41">
        <f t="shared" si="6"/>
        <v>0</v>
      </c>
      <c r="Q41">
        <f t="shared" si="7"/>
        <v>0</v>
      </c>
      <c r="R41">
        <f t="shared" si="7"/>
        <v>0</v>
      </c>
    </row>
    <row r="42" spans="1:18" ht="17" x14ac:dyDescent="0.2">
      <c r="A42" s="8" t="s">
        <v>50</v>
      </c>
      <c r="B42">
        <v>0</v>
      </c>
      <c r="C42">
        <v>25.654916172079911</v>
      </c>
      <c r="D42">
        <v>0</v>
      </c>
      <c r="E42">
        <v>19.786304153999435</v>
      </c>
      <c r="F42">
        <f t="shared" si="1"/>
        <v>25.654916172079911</v>
      </c>
      <c r="G42">
        <f t="shared" si="2"/>
        <v>19.786304153999435</v>
      </c>
      <c r="H42">
        <v>25.654916172079911</v>
      </c>
      <c r="I42">
        <v>19.786304153999435</v>
      </c>
      <c r="K42">
        <f t="shared" si="3"/>
        <v>0</v>
      </c>
      <c r="L42">
        <f t="shared" si="3"/>
        <v>0</v>
      </c>
      <c r="M42">
        <f t="shared" si="4"/>
        <v>0</v>
      </c>
      <c r="N42">
        <f t="shared" si="4"/>
        <v>0</v>
      </c>
      <c r="O42">
        <f t="shared" si="5"/>
        <v>0</v>
      </c>
      <c r="P42">
        <f t="shared" si="6"/>
        <v>0</v>
      </c>
      <c r="Q42">
        <f t="shared" si="7"/>
        <v>0</v>
      </c>
      <c r="R42">
        <f t="shared" si="7"/>
        <v>0</v>
      </c>
    </row>
    <row r="43" spans="1:18" ht="17" x14ac:dyDescent="0.2">
      <c r="A43" s="8" t="s">
        <v>52</v>
      </c>
      <c r="B43">
        <v>1.7410162331252717</v>
      </c>
      <c r="C43">
        <v>83.362784003753248</v>
      </c>
      <c r="D43">
        <v>1.7410162331252717</v>
      </c>
      <c r="E43">
        <v>86.497729529585115</v>
      </c>
      <c r="F43">
        <f t="shared" si="1"/>
        <v>85.103800236878513</v>
      </c>
      <c r="G43">
        <f t="shared" si="2"/>
        <v>88.23874576271038</v>
      </c>
      <c r="H43">
        <v>85.103800236878513</v>
      </c>
      <c r="I43">
        <v>88.23874576271038</v>
      </c>
      <c r="K43">
        <f t="shared" si="3"/>
        <v>0</v>
      </c>
      <c r="L43">
        <f t="shared" si="3"/>
        <v>0</v>
      </c>
      <c r="M43">
        <f t="shared" si="4"/>
        <v>0</v>
      </c>
      <c r="N43">
        <f t="shared" si="4"/>
        <v>0</v>
      </c>
      <c r="O43">
        <f t="shared" si="5"/>
        <v>0</v>
      </c>
      <c r="P43">
        <f t="shared" si="6"/>
        <v>0</v>
      </c>
      <c r="Q43">
        <f t="shared" si="7"/>
        <v>0</v>
      </c>
      <c r="R43">
        <f t="shared" si="7"/>
        <v>0</v>
      </c>
    </row>
    <row r="44" spans="1:18" ht="17" x14ac:dyDescent="0.2">
      <c r="A44" s="8" t="s">
        <v>65</v>
      </c>
      <c r="B44">
        <v>3.4019302211865456</v>
      </c>
      <c r="C44">
        <v>-0.31353661996367643</v>
      </c>
      <c r="D44">
        <v>3.4019302211865456</v>
      </c>
      <c r="E44">
        <v>2.4087141562067806</v>
      </c>
      <c r="F44">
        <f t="shared" si="1"/>
        <v>3.0883936012228692</v>
      </c>
      <c r="G44">
        <f t="shared" si="2"/>
        <v>5.8106443773933263</v>
      </c>
      <c r="H44">
        <v>3.0883936012228692</v>
      </c>
      <c r="I44">
        <v>5.8106443773933263</v>
      </c>
      <c r="K44">
        <f t="shared" si="3"/>
        <v>0</v>
      </c>
      <c r="L44">
        <f t="shared" si="3"/>
        <v>0</v>
      </c>
      <c r="M44">
        <f t="shared" si="4"/>
        <v>0</v>
      </c>
      <c r="N44">
        <f t="shared" si="4"/>
        <v>0</v>
      </c>
      <c r="O44">
        <f t="shared" si="5"/>
        <v>0</v>
      </c>
      <c r="P44">
        <f t="shared" si="6"/>
        <v>0</v>
      </c>
      <c r="Q44">
        <f t="shared" si="7"/>
        <v>0</v>
      </c>
      <c r="R44">
        <f t="shared" si="7"/>
        <v>0</v>
      </c>
    </row>
    <row r="45" spans="1:18" ht="17" x14ac:dyDescent="0.2">
      <c r="A45" s="8" t="s">
        <v>46</v>
      </c>
      <c r="B45">
        <v>1.219674619498138</v>
      </c>
      <c r="C45">
        <v>56.450170344237982</v>
      </c>
      <c r="D45">
        <v>1.219674619498138</v>
      </c>
      <c r="E45">
        <v>1.4391587332111389</v>
      </c>
      <c r="F45">
        <f t="shared" si="1"/>
        <v>57.669844963736118</v>
      </c>
      <c r="G45">
        <f t="shared" si="2"/>
        <v>2.6588333527092769</v>
      </c>
      <c r="H45">
        <v>57.669844963736118</v>
      </c>
      <c r="I45">
        <v>2.6588333527092769</v>
      </c>
      <c r="K45">
        <f>B19-B45</f>
        <v>0</v>
      </c>
      <c r="L45">
        <f t="shared" si="3"/>
        <v>0</v>
      </c>
      <c r="M45">
        <f t="shared" si="4"/>
        <v>0</v>
      </c>
      <c r="N45">
        <f t="shared" si="4"/>
        <v>0</v>
      </c>
      <c r="O45">
        <f t="shared" si="5"/>
        <v>0</v>
      </c>
      <c r="P45">
        <f t="shared" si="6"/>
        <v>0</v>
      </c>
      <c r="Q45">
        <f t="shared" si="7"/>
        <v>0</v>
      </c>
      <c r="R45">
        <f t="shared" si="7"/>
        <v>0</v>
      </c>
    </row>
    <row r="46" spans="1:18" ht="17" x14ac:dyDescent="0.2">
      <c r="A46" s="8" t="s">
        <v>48</v>
      </c>
      <c r="B46">
        <v>9.8256031754527058</v>
      </c>
      <c r="C46">
        <v>1005.1860936280079</v>
      </c>
      <c r="D46">
        <v>9.8256031754527058</v>
      </c>
      <c r="E46">
        <v>1333.7575289063386</v>
      </c>
      <c r="F46">
        <f t="shared" si="1"/>
        <v>1015.0116968034606</v>
      </c>
      <c r="G46">
        <f t="shared" si="2"/>
        <v>1343.5831320817913</v>
      </c>
      <c r="H46">
        <v>1015.0116968034606</v>
      </c>
      <c r="I46">
        <v>1343.5831320817913</v>
      </c>
      <c r="K46">
        <f t="shared" ref="K46:L51" si="8">B20-B46</f>
        <v>0</v>
      </c>
      <c r="L46">
        <f t="shared" si="8"/>
        <v>0</v>
      </c>
      <c r="M46">
        <f t="shared" ref="M46:N51" si="9">E20-D46</f>
        <v>0</v>
      </c>
      <c r="N46">
        <f t="shared" si="9"/>
        <v>0</v>
      </c>
      <c r="O46">
        <f t="shared" si="5"/>
        <v>0</v>
      </c>
      <c r="P46">
        <f t="shared" si="6"/>
        <v>0</v>
      </c>
      <c r="Q46">
        <f t="shared" ref="Q46:R51" si="10">K20-H46</f>
        <v>0</v>
      </c>
      <c r="R46">
        <f t="shared" si="10"/>
        <v>0</v>
      </c>
    </row>
    <row r="47" spans="1:18" ht="17" x14ac:dyDescent="0.2">
      <c r="A47" s="8" t="s">
        <v>53</v>
      </c>
      <c r="B47">
        <v>1.0005406503582983</v>
      </c>
      <c r="C47">
        <v>15.819748107677635</v>
      </c>
      <c r="D47">
        <v>1.0005406503582983</v>
      </c>
      <c r="E47">
        <v>16.339762404599288</v>
      </c>
      <c r="F47">
        <f t="shared" si="1"/>
        <v>16.820288758035932</v>
      </c>
      <c r="G47">
        <f t="shared" si="2"/>
        <v>17.340303054957587</v>
      </c>
      <c r="H47">
        <v>16.820288758035932</v>
      </c>
      <c r="I47">
        <v>17.340303054957587</v>
      </c>
      <c r="K47">
        <f t="shared" si="8"/>
        <v>0</v>
      </c>
      <c r="L47">
        <f t="shared" si="8"/>
        <v>0</v>
      </c>
      <c r="M47">
        <f t="shared" si="9"/>
        <v>0</v>
      </c>
      <c r="N47">
        <f t="shared" si="9"/>
        <v>0</v>
      </c>
      <c r="O47">
        <f t="shared" si="5"/>
        <v>0</v>
      </c>
      <c r="P47">
        <f t="shared" si="6"/>
        <v>0</v>
      </c>
      <c r="Q47">
        <f t="shared" si="10"/>
        <v>0</v>
      </c>
      <c r="R47">
        <f t="shared" si="10"/>
        <v>0</v>
      </c>
    </row>
    <row r="48" spans="1:18" ht="17" x14ac:dyDescent="0.2">
      <c r="A48" s="8" t="s">
        <v>58</v>
      </c>
      <c r="B48">
        <v>28.962134979612465</v>
      </c>
      <c r="C48">
        <v>48.408868150969873</v>
      </c>
      <c r="D48">
        <v>28.962134979612465</v>
      </c>
      <c r="E48">
        <v>35.535737018810501</v>
      </c>
      <c r="F48">
        <f t="shared" si="1"/>
        <v>77.371003130582338</v>
      </c>
      <c r="G48">
        <f t="shared" si="2"/>
        <v>64.497871998422966</v>
      </c>
      <c r="H48">
        <v>77.371003130582338</v>
      </c>
      <c r="I48">
        <v>64.497871998422966</v>
      </c>
      <c r="K48">
        <f t="shared" si="8"/>
        <v>0</v>
      </c>
      <c r="L48">
        <f t="shared" si="8"/>
        <v>0</v>
      </c>
      <c r="M48">
        <f t="shared" si="9"/>
        <v>0</v>
      </c>
      <c r="N48">
        <f t="shared" si="9"/>
        <v>0</v>
      </c>
      <c r="O48">
        <f t="shared" si="5"/>
        <v>0</v>
      </c>
      <c r="P48">
        <f t="shared" si="6"/>
        <v>0</v>
      </c>
      <c r="Q48">
        <f t="shared" si="10"/>
        <v>0</v>
      </c>
      <c r="R48">
        <f t="shared" si="10"/>
        <v>0</v>
      </c>
    </row>
    <row r="49" spans="1:18" ht="17" x14ac:dyDescent="0.2">
      <c r="A49" s="8" t="s">
        <v>59</v>
      </c>
      <c r="B49">
        <v>0</v>
      </c>
      <c r="C49">
        <v>618.9680250446587</v>
      </c>
      <c r="D49">
        <v>0</v>
      </c>
      <c r="E49">
        <v>515.98297598738372</v>
      </c>
      <c r="F49">
        <f t="shared" si="1"/>
        <v>618.9680250446587</v>
      </c>
      <c r="G49">
        <f t="shared" si="2"/>
        <v>515.98297598738372</v>
      </c>
      <c r="H49">
        <v>618.9680250446587</v>
      </c>
      <c r="I49">
        <v>515.98297598738372</v>
      </c>
      <c r="K49">
        <f t="shared" si="8"/>
        <v>0</v>
      </c>
      <c r="L49">
        <f t="shared" si="8"/>
        <v>0</v>
      </c>
      <c r="M49">
        <f t="shared" si="9"/>
        <v>0</v>
      </c>
      <c r="N49">
        <f t="shared" si="9"/>
        <v>0</v>
      </c>
      <c r="O49">
        <f t="shared" si="5"/>
        <v>0</v>
      </c>
      <c r="P49">
        <f t="shared" si="6"/>
        <v>0</v>
      </c>
      <c r="Q49">
        <f t="shared" si="10"/>
        <v>0</v>
      </c>
      <c r="R49">
        <f t="shared" si="10"/>
        <v>0</v>
      </c>
    </row>
    <row r="50" spans="1:18" ht="17" x14ac:dyDescent="0.2">
      <c r="A50" s="8" t="s">
        <v>66</v>
      </c>
      <c r="B50">
        <v>55.903196747436823</v>
      </c>
      <c r="C50">
        <v>108.52752847310518</v>
      </c>
      <c r="D50">
        <v>55.903196747436823</v>
      </c>
      <c r="E50">
        <v>238.51763357986835</v>
      </c>
      <c r="F50">
        <f t="shared" si="1"/>
        <v>164.430725220542</v>
      </c>
      <c r="G50">
        <f t="shared" si="2"/>
        <v>294.42083032730517</v>
      </c>
      <c r="H50">
        <v>164.430725220542</v>
      </c>
      <c r="I50">
        <v>294.42083032730517</v>
      </c>
      <c r="K50">
        <f t="shared" si="8"/>
        <v>0</v>
      </c>
      <c r="L50">
        <f t="shared" si="8"/>
        <v>0</v>
      </c>
      <c r="M50">
        <f t="shared" si="9"/>
        <v>0</v>
      </c>
      <c r="N50">
        <f t="shared" si="9"/>
        <v>0</v>
      </c>
      <c r="O50">
        <f t="shared" si="5"/>
        <v>0</v>
      </c>
      <c r="P50">
        <f t="shared" si="6"/>
        <v>0</v>
      </c>
      <c r="Q50">
        <f t="shared" si="10"/>
        <v>0</v>
      </c>
      <c r="R50">
        <f t="shared" si="10"/>
        <v>0</v>
      </c>
    </row>
    <row r="51" spans="1:18" x14ac:dyDescent="0.2">
      <c r="A51" t="s">
        <v>78</v>
      </c>
      <c r="B51">
        <v>0</v>
      </c>
      <c r="C51">
        <v>3.0164260419871778</v>
      </c>
      <c r="D51">
        <v>0</v>
      </c>
      <c r="E51">
        <v>2.8062886934645044</v>
      </c>
      <c r="F51">
        <f t="shared" ref="F51" si="11">B51+C51</f>
        <v>3.0164260419871778</v>
      </c>
      <c r="G51">
        <f t="shared" ref="G51" si="12">D51+E51</f>
        <v>2.8062886934645044</v>
      </c>
      <c r="H51">
        <v>3.0164260419871778</v>
      </c>
      <c r="I51">
        <v>2.8062886934645044</v>
      </c>
      <c r="K51">
        <f t="shared" si="8"/>
        <v>0</v>
      </c>
      <c r="L51">
        <f t="shared" si="8"/>
        <v>0</v>
      </c>
      <c r="M51">
        <f t="shared" si="9"/>
        <v>0</v>
      </c>
      <c r="N51">
        <f t="shared" si="9"/>
        <v>0</v>
      </c>
      <c r="O51">
        <f t="shared" si="5"/>
        <v>0</v>
      </c>
      <c r="P51">
        <f t="shared" si="6"/>
        <v>0</v>
      </c>
      <c r="Q51">
        <f t="shared" si="10"/>
        <v>0</v>
      </c>
      <c r="R51">
        <f t="shared" si="10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1C113-D102-7849-B52E-E0B165A6A297}">
  <dimension ref="A2:R50"/>
  <sheetViews>
    <sheetView workbookViewId="0">
      <selection activeCell="F26" sqref="F26"/>
    </sheetView>
  </sheetViews>
  <sheetFormatPr baseColWidth="10" defaultRowHeight="16" x14ac:dyDescent="0.2"/>
  <cols>
    <col min="1" max="1" width="25.33203125" customWidth="1"/>
    <col min="5" max="8" width="11.6640625" bestFit="1" customWidth="1"/>
    <col min="10" max="10" width="11.6640625" bestFit="1" customWidth="1"/>
    <col min="13" max="13" width="11.6640625" bestFit="1" customWidth="1"/>
  </cols>
  <sheetData>
    <row r="2" spans="1:14" ht="51" x14ac:dyDescent="0.2">
      <c r="A2" s="13" t="s">
        <v>0</v>
      </c>
      <c r="B2" s="13" t="str">
        <f>crop_fish_orderered!D1</f>
        <v>Mass org BAU Swiss [kt]</v>
      </c>
      <c r="C2" s="13" t="str">
        <f>crop_fish_orderered!E1</f>
        <v>Mass conv BAU Swiss [kt]</v>
      </c>
      <c r="D2" s="13" t="str">
        <f>crop_fish_orderered!F1</f>
        <v>Mass BAU Swiss [kt]</v>
      </c>
      <c r="E2" s="13" t="str">
        <f>crop_fish_orderered!G1</f>
        <v>Mass org BAU Lancet [kt]</v>
      </c>
      <c r="F2" s="13" t="str">
        <f>crop_fish_orderered!H1</f>
        <v>Mass conv BAU Lancet [kt]</v>
      </c>
      <c r="G2" s="13" t="str">
        <f>crop_fish_orderered!I1</f>
        <v>Mass BAU Lancet [kt]</v>
      </c>
      <c r="H2" s="13" t="str">
        <f>crop_fish_orderered!J1</f>
        <v>Mass org ConvBASE [kt]</v>
      </c>
      <c r="I2" s="13" t="str">
        <f>crop_fish_orderered!K1</f>
        <v>Mass conv ConvBASE [kt]</v>
      </c>
      <c r="J2" s="13" t="str">
        <f>crop_fish_orderered!L1</f>
        <v>Mass ConvBASE [kt]</v>
      </c>
      <c r="K2" s="13" t="str">
        <f>crop_fish_orderered!M1</f>
        <v>Mass OA Swiss [kt]</v>
      </c>
      <c r="L2" s="13" t="str">
        <f>crop_fish_orderered!N1</f>
        <v>Mass OA Lancet [kt]</v>
      </c>
      <c r="M2" s="13" t="str">
        <f>crop_fish_orderered!O1</f>
        <v>Mass OrgBASE [kt]</v>
      </c>
      <c r="N2" s="13"/>
    </row>
    <row r="3" spans="1:14" ht="17" x14ac:dyDescent="0.2">
      <c r="A3" s="8" t="s">
        <v>54</v>
      </c>
      <c r="B3" s="8">
        <f>crop_fish_orderered!D2</f>
        <v>41.472786578072117</v>
      </c>
      <c r="C3" s="8">
        <f>crop_fish_orderered!E2</f>
        <v>281.5821635581965</v>
      </c>
      <c r="D3" s="8">
        <f>crop_fish_orderered!F2</f>
        <v>323.05495013626864</v>
      </c>
      <c r="E3" s="8">
        <f>crops_from_model!L54</f>
        <v>41.472786578072117</v>
      </c>
      <c r="F3" s="8">
        <f>crops_from_model!M54</f>
        <v>227.73967186881842</v>
      </c>
      <c r="G3" s="8">
        <f>E3+F3</f>
        <v>269.21245844689054</v>
      </c>
      <c r="H3" s="8">
        <f>crop_fish_orderered!J2</f>
        <v>41.472786578072117</v>
      </c>
      <c r="I3" s="8">
        <f>crop_fish_orderered!K2</f>
        <v>293.72491686876003</v>
      </c>
      <c r="J3" s="8">
        <f>crop_fish_orderered!L2</f>
        <v>335.19770344683218</v>
      </c>
      <c r="K3" s="8">
        <f>crop_fish_orderered!M2</f>
        <v>323.05495013626859</v>
      </c>
      <c r="L3" s="8">
        <f>crop_fish_orderered!N2</f>
        <v>269.21245844689054</v>
      </c>
      <c r="M3" s="8">
        <f>crop_fish_orderered!O2</f>
        <v>335.19770344683212</v>
      </c>
    </row>
    <row r="4" spans="1:14" ht="17" x14ac:dyDescent="0.2">
      <c r="A4" s="8" t="s">
        <v>60</v>
      </c>
      <c r="B4" s="8">
        <f>crop_fish_orderered!D3</f>
        <v>9.6315802628663256</v>
      </c>
      <c r="C4" s="8">
        <f>crop_fish_orderered!E3</f>
        <v>57.869452076321778</v>
      </c>
      <c r="D4" s="8">
        <f>crop_fish_orderered!F3</f>
        <v>67.5010323391881</v>
      </c>
      <c r="E4" s="8">
        <f>crops_from_model!L55</f>
        <v>9.6315802628663256</v>
      </c>
      <c r="F4" s="8">
        <f>crops_from_model!M55</f>
        <v>101.93659180160165</v>
      </c>
      <c r="G4" s="8">
        <f t="shared" ref="G4:G25" si="0">E4+F4</f>
        <v>111.56817206446797</v>
      </c>
      <c r="H4" s="8">
        <f>crop_fish_orderered!J3</f>
        <v>9.6315802628663256</v>
      </c>
      <c r="I4" s="8">
        <f>crop_fish_orderered!K3</f>
        <v>144.38814034172569</v>
      </c>
      <c r="J4" s="8">
        <f>crop_fish_orderered!L3</f>
        <v>154.01972060459201</v>
      </c>
      <c r="K4" s="8">
        <f>crop_fish_orderered!M3</f>
        <v>67.5010323391881</v>
      </c>
      <c r="L4" s="8">
        <f>crop_fish_orderered!N3</f>
        <v>111.56817206446797</v>
      </c>
      <c r="M4" s="8">
        <f>crop_fish_orderered!O3</f>
        <v>154.01972060459201</v>
      </c>
    </row>
    <row r="5" spans="1:14" ht="17" x14ac:dyDescent="0.2">
      <c r="A5" s="8" t="s">
        <v>61</v>
      </c>
      <c r="B5" s="8">
        <f>crop_fish_orderered!D4</f>
        <v>0</v>
      </c>
      <c r="C5" s="8">
        <f>crop_fish_orderered!E4</f>
        <v>18.037750451521561</v>
      </c>
      <c r="D5" s="8">
        <f>crop_fish_orderered!F4</f>
        <v>18.037750451521561</v>
      </c>
      <c r="E5" s="8">
        <f>crops_from_model!L56</f>
        <v>0</v>
      </c>
      <c r="F5" s="8">
        <f>crops_from_model!M56</f>
        <v>29.967761413595028</v>
      </c>
      <c r="G5" s="8">
        <f t="shared" si="0"/>
        <v>29.967761413595028</v>
      </c>
      <c r="H5" s="8">
        <f>crop_fish_orderered!J4</f>
        <v>0</v>
      </c>
      <c r="I5" s="8">
        <f>crop_fish_orderered!K4</f>
        <v>41.232368037206115</v>
      </c>
      <c r="J5" s="8">
        <f>crop_fish_orderered!L4</f>
        <v>41.232368037206115</v>
      </c>
      <c r="K5" s="8">
        <f>crop_fish_orderered!M4</f>
        <v>18.037750451521561</v>
      </c>
      <c r="L5" s="8">
        <f>crop_fish_orderered!N4</f>
        <v>29.967761413595028</v>
      </c>
      <c r="M5" s="8">
        <f>crop_fish_orderered!O4</f>
        <v>41.232368037206115</v>
      </c>
    </row>
    <row r="6" spans="1:14" ht="17" x14ac:dyDescent="0.2">
      <c r="A6" s="8" t="s">
        <v>55</v>
      </c>
      <c r="B6" s="8">
        <f>crop_fish_orderered!D5</f>
        <v>0</v>
      </c>
      <c r="C6" s="8">
        <f>crop_fish_orderered!E5</f>
        <v>0</v>
      </c>
      <c r="D6" s="8">
        <f>crop_fish_orderered!F5</f>
        <v>0</v>
      </c>
      <c r="E6" s="8">
        <f>crops_from_model!L57</f>
        <v>0</v>
      </c>
      <c r="F6" s="8">
        <f>crops_from_model!M57</f>
        <v>0</v>
      </c>
      <c r="G6" s="8">
        <f t="shared" si="0"/>
        <v>0</v>
      </c>
      <c r="H6" s="8">
        <f>crop_fish_orderered!J5</f>
        <v>0</v>
      </c>
      <c r="I6" s="8">
        <f>crop_fish_orderered!K5</f>
        <v>0</v>
      </c>
      <c r="J6" s="8">
        <f>crop_fish_orderered!L5</f>
        <v>0</v>
      </c>
      <c r="K6" s="8">
        <f>crop_fish_orderered!M5</f>
        <v>0</v>
      </c>
      <c r="L6" s="8">
        <f>crop_fish_orderered!N5</f>
        <v>0</v>
      </c>
      <c r="M6" s="8">
        <f>crop_fish_orderered!O5</f>
        <v>0</v>
      </c>
    </row>
    <row r="7" spans="1:14" ht="17" x14ac:dyDescent="0.2">
      <c r="A7" s="8" t="s">
        <v>56</v>
      </c>
      <c r="B7" s="8">
        <f>crop_fish_orderered!D6</f>
        <v>0</v>
      </c>
      <c r="C7" s="8">
        <f>crop_fish_orderered!E6</f>
        <v>110.5953883349388</v>
      </c>
      <c r="D7" s="8">
        <f>crop_fish_orderered!F6</f>
        <v>110.5953883349388</v>
      </c>
      <c r="E7" s="8">
        <f>crops_from_model!L58</f>
        <v>0</v>
      </c>
      <c r="F7" s="8">
        <f>crops_from_model!M58</f>
        <v>92.162823612449017</v>
      </c>
      <c r="G7" s="8">
        <f t="shared" si="0"/>
        <v>92.162823612449017</v>
      </c>
      <c r="H7" s="8">
        <f>crop_fish_orderered!J6</f>
        <v>0</v>
      </c>
      <c r="I7" s="8">
        <f>crop_fish_orderered!K6</f>
        <v>114.75236694576235</v>
      </c>
      <c r="J7" s="8">
        <f>crop_fish_orderered!L6</f>
        <v>114.75236694576235</v>
      </c>
      <c r="K7" s="8">
        <f>crop_fish_orderered!M6</f>
        <v>110.5953883349388</v>
      </c>
      <c r="L7" s="8">
        <f>crop_fish_orderered!N6</f>
        <v>92.162823612449017</v>
      </c>
      <c r="M7" s="8">
        <f>crop_fish_orderered!O6</f>
        <v>114.75236694576235</v>
      </c>
    </row>
    <row r="8" spans="1:14" ht="34" x14ac:dyDescent="0.2">
      <c r="A8" s="8" t="s">
        <v>67</v>
      </c>
      <c r="B8" s="8">
        <f>crop_fish_orderered!D7</f>
        <v>15.465460911889039</v>
      </c>
      <c r="C8" s="8">
        <f>crop_fish_orderered!E7</f>
        <v>131.90150000483223</v>
      </c>
      <c r="D8" s="8">
        <f>crop_fish_orderered!F7</f>
        <v>147.36696091672127</v>
      </c>
      <c r="E8" s="8">
        <f>crops_from_model!L59</f>
        <v>0</v>
      </c>
      <c r="F8" s="8">
        <f>crops_from_model!M59</f>
        <v>0</v>
      </c>
      <c r="G8" s="8">
        <f t="shared" si="0"/>
        <v>0</v>
      </c>
      <c r="H8" s="8">
        <f>crop_fish_orderered!J7</f>
        <v>0</v>
      </c>
      <c r="I8" s="8">
        <f>crop_fish_orderered!K7</f>
        <v>629.95835353617599</v>
      </c>
      <c r="J8" s="8">
        <f>crop_fish_orderered!L7</f>
        <v>629.95835353617599</v>
      </c>
      <c r="K8" s="8">
        <f>crop_fish_orderered!M7</f>
        <v>147.36696091672127</v>
      </c>
      <c r="L8" s="8">
        <f>crop_fish_orderered!N7</f>
        <v>0</v>
      </c>
      <c r="M8" s="8">
        <f>crop_fish_orderered!O7</f>
        <v>629.95835353617599</v>
      </c>
    </row>
    <row r="9" spans="1:14" ht="17" x14ac:dyDescent="0.2">
      <c r="A9" s="8" t="s">
        <v>62</v>
      </c>
      <c r="B9" s="8">
        <f>crop_fish_orderered!D8</f>
        <v>28.548574466225901</v>
      </c>
      <c r="C9" s="8">
        <f>crop_fish_orderered!E8</f>
        <v>31.282607653450277</v>
      </c>
      <c r="D9" s="8">
        <f>crop_fish_orderered!F8</f>
        <v>59.831182119676178</v>
      </c>
      <c r="E9" s="8">
        <f>crops_from_model!L60</f>
        <v>28.548574466225901</v>
      </c>
      <c r="F9" s="8">
        <f>crops_from_model!M60</f>
        <v>59.234401771954708</v>
      </c>
      <c r="G9" s="8">
        <f t="shared" si="0"/>
        <v>87.782976238180609</v>
      </c>
      <c r="H9" s="8">
        <f>crop_fish_orderered!J8</f>
        <v>28.548574466225901</v>
      </c>
      <c r="I9" s="8">
        <f>crop_fish_orderered!K8</f>
        <v>102.57628755114571</v>
      </c>
      <c r="J9" s="8">
        <f>crop_fish_orderered!L8</f>
        <v>131.12486201737161</v>
      </c>
      <c r="K9" s="8">
        <f>crop_fish_orderered!M8</f>
        <v>59.831182119676178</v>
      </c>
      <c r="L9" s="8">
        <f>crop_fish_orderered!N8</f>
        <v>87.782976238180609</v>
      </c>
      <c r="M9" s="8">
        <f>crop_fish_orderered!O8</f>
        <v>131.12486201737161</v>
      </c>
    </row>
    <row r="10" spans="1:14" ht="17" x14ac:dyDescent="0.2">
      <c r="A10" s="8" t="s">
        <v>63</v>
      </c>
      <c r="B10" s="8">
        <f>crop_fish_orderered!D9</f>
        <v>0</v>
      </c>
      <c r="C10" s="8">
        <f>crop_fish_orderered!E9</f>
        <v>0.52848268378112839</v>
      </c>
      <c r="D10" s="8">
        <f>crop_fish_orderered!F9</f>
        <v>0.52848268378112839</v>
      </c>
      <c r="E10" s="8">
        <f>crops_from_model!L61</f>
        <v>0</v>
      </c>
      <c r="F10" s="8">
        <f>crops_from_model!M61</f>
        <v>0.6941598586253519</v>
      </c>
      <c r="G10" s="8">
        <f t="shared" si="0"/>
        <v>0.6941598586253519</v>
      </c>
      <c r="H10" s="8">
        <f>crop_fish_orderered!J9</f>
        <v>0</v>
      </c>
      <c r="I10" s="8">
        <f>crop_fish_orderered!K9</f>
        <v>1.1187719592923964</v>
      </c>
      <c r="J10" s="8">
        <f>crop_fish_orderered!L9</f>
        <v>1.1187719592923964</v>
      </c>
      <c r="K10" s="8">
        <f>crop_fish_orderered!M9</f>
        <v>0.52848268378112839</v>
      </c>
      <c r="L10" s="8">
        <f>crop_fish_orderered!N9</f>
        <v>0.6941598586253519</v>
      </c>
      <c r="M10" s="8">
        <f>crop_fish_orderered!O9</f>
        <v>1.1187719592923964</v>
      </c>
    </row>
    <row r="11" spans="1:14" ht="17" x14ac:dyDescent="0.2">
      <c r="A11" s="8" t="s">
        <v>49</v>
      </c>
      <c r="B11" s="8">
        <f>crop_fish_orderered!D10</f>
        <v>0</v>
      </c>
      <c r="C11" s="8">
        <f>crop_fish_orderered!E10</f>
        <v>3.7836945958082384</v>
      </c>
      <c r="D11" s="8">
        <f>crop_fish_orderered!F10</f>
        <v>3.7836945958082384</v>
      </c>
      <c r="E11" s="8">
        <f>crops_from_model!L62</f>
        <v>0</v>
      </c>
      <c r="F11" s="8">
        <f>crops_from_model!M62</f>
        <v>14.915266193232954</v>
      </c>
      <c r="G11" s="8">
        <f t="shared" si="0"/>
        <v>14.915266193232954</v>
      </c>
      <c r="H11" s="8">
        <f>crop_fish_orderered!J10</f>
        <v>0</v>
      </c>
      <c r="I11" s="8">
        <f>crop_fish_orderered!K10</f>
        <v>18.353999900229873</v>
      </c>
      <c r="J11" s="8">
        <f>crop_fish_orderered!L10</f>
        <v>18.353999900229873</v>
      </c>
      <c r="K11" s="8">
        <f>crop_fish_orderered!M10</f>
        <v>3.7836945958082384</v>
      </c>
      <c r="L11" s="8">
        <f>crop_fish_orderered!N10</f>
        <v>14.915266193232954</v>
      </c>
      <c r="M11" s="8">
        <f>crop_fish_orderered!O10</f>
        <v>18.353999900229873</v>
      </c>
    </row>
    <row r="12" spans="1:14" ht="17" x14ac:dyDescent="0.2">
      <c r="A12" s="8" t="s">
        <v>64</v>
      </c>
      <c r="B12" s="8">
        <f>crop_fish_orderered!D11</f>
        <v>3.5505269805345128</v>
      </c>
      <c r="C12" s="8">
        <f>crop_fish_orderered!E11</f>
        <v>2.6066349663631625</v>
      </c>
      <c r="D12" s="8">
        <f>crop_fish_orderered!F11</f>
        <v>6.1571619468976753</v>
      </c>
      <c r="E12" s="8">
        <f>crops_from_model!L63</f>
        <v>3.5505269805345128</v>
      </c>
      <c r="F12" s="8">
        <f>crops_from_model!M63</f>
        <v>2.996158133590896</v>
      </c>
      <c r="G12" s="8">
        <f t="shared" si="0"/>
        <v>6.5466851141254088</v>
      </c>
      <c r="H12" s="8">
        <f>crop_fish_orderered!J11</f>
        <v>3.5505269805345128</v>
      </c>
      <c r="I12" s="8">
        <f>crop_fish_orderered!K11</f>
        <v>8.7356908448848536</v>
      </c>
      <c r="J12" s="8">
        <f>crop_fish_orderered!L11</f>
        <v>12.286217825419367</v>
      </c>
      <c r="K12" s="8">
        <f>crop_fish_orderered!M11</f>
        <v>6.1571619468976753</v>
      </c>
      <c r="L12" s="8">
        <f>crop_fish_orderered!N11</f>
        <v>6.5466851141254088</v>
      </c>
      <c r="M12" s="8">
        <f>crop_fish_orderered!O11</f>
        <v>12.286217825419367</v>
      </c>
    </row>
    <row r="13" spans="1:14" ht="17" x14ac:dyDescent="0.2">
      <c r="A13" s="8" t="s">
        <v>57</v>
      </c>
      <c r="B13" s="8">
        <f>crop_fish_orderered!D12</f>
        <v>2.1314507577892288</v>
      </c>
      <c r="C13" s="8">
        <f>crop_fish_orderered!E12</f>
        <v>66.242924101795168</v>
      </c>
      <c r="D13" s="8">
        <f>crop_fish_orderered!F12</f>
        <v>68.374374859584393</v>
      </c>
      <c r="E13" s="8">
        <f>crops_from_model!L64</f>
        <v>2.1314507577892288</v>
      </c>
      <c r="F13" s="8">
        <f>crops_from_model!M64</f>
        <v>54.866668682677577</v>
      </c>
      <c r="G13" s="8">
        <f t="shared" si="0"/>
        <v>56.998119440466809</v>
      </c>
      <c r="H13" s="8">
        <f>crop_fish_orderered!J12</f>
        <v>2.1314507577892288</v>
      </c>
      <c r="I13" s="8">
        <f>crop_fish_orderered!K12</f>
        <v>56.137445468714532</v>
      </c>
      <c r="J13" s="8">
        <f>crop_fish_orderered!L12</f>
        <v>58.268896226503763</v>
      </c>
      <c r="K13" s="8">
        <f>crop_fish_orderered!M12</f>
        <v>68.374374859584393</v>
      </c>
      <c r="L13" s="8">
        <f>crop_fish_orderered!N12</f>
        <v>56.998119440466809</v>
      </c>
      <c r="M13" s="8">
        <f>crop_fish_orderered!O12</f>
        <v>58.268896226503763</v>
      </c>
    </row>
    <row r="14" spans="1:14" ht="17" x14ac:dyDescent="0.2">
      <c r="A14" s="8" t="s">
        <v>51</v>
      </c>
      <c r="B14" s="8">
        <f>crop_fish_orderered!D13</f>
        <v>2.8456038730574504</v>
      </c>
      <c r="C14" s="8">
        <f>crop_fish_orderered!E13</f>
        <v>133.47848479049341</v>
      </c>
      <c r="D14" s="8">
        <f>crop_fish_orderered!F13</f>
        <v>136.32408866355087</v>
      </c>
      <c r="E14" s="8">
        <f>crops_from_model!L65</f>
        <v>2.8456038730574504</v>
      </c>
      <c r="F14" s="8">
        <f>crops_from_model!M65</f>
        <v>102.42280194955346</v>
      </c>
      <c r="G14" s="8">
        <f t="shared" si="0"/>
        <v>105.26840582261092</v>
      </c>
      <c r="H14" s="8">
        <f>crop_fish_orderered!J13</f>
        <v>2.8456038730574504</v>
      </c>
      <c r="I14" s="8">
        <f>crop_fish_orderered!K13</f>
        <v>4.9976092994750392</v>
      </c>
      <c r="J14" s="8">
        <f>crop_fish_orderered!L13</f>
        <v>7.8432131725324901</v>
      </c>
      <c r="K14" s="8">
        <f>crop_fish_orderered!M13</f>
        <v>136.32408866355087</v>
      </c>
      <c r="L14" s="8">
        <f>crop_fish_orderered!N13</f>
        <v>105.26840582261092</v>
      </c>
      <c r="M14" s="8">
        <f>crop_fish_orderered!O13</f>
        <v>7.8432131725324901</v>
      </c>
    </row>
    <row r="15" spans="1:14" ht="17" x14ac:dyDescent="0.2">
      <c r="A15" s="8" t="s">
        <v>47</v>
      </c>
      <c r="B15" s="8">
        <f>crop_fish_orderered!D14</f>
        <v>49.747050424978788</v>
      </c>
      <c r="C15" s="8">
        <f>crop_fish_orderered!E14</f>
        <v>916.02184949322361</v>
      </c>
      <c r="D15" s="8">
        <f>crop_fish_orderered!F14</f>
        <v>965.76889991820235</v>
      </c>
      <c r="E15" s="8">
        <f>crops_from_model!L66</f>
        <v>49.747050424978788</v>
      </c>
      <c r="F15" s="8">
        <f>crops_from_model!M66</f>
        <v>180.99193713985014</v>
      </c>
      <c r="G15" s="8">
        <f t="shared" si="0"/>
        <v>230.73898756482893</v>
      </c>
      <c r="H15" s="8">
        <f>crop_fish_orderered!J14</f>
        <v>49.747050424978788</v>
      </c>
      <c r="I15" s="8">
        <f>crop_fish_orderered!K14</f>
        <v>399.72296304842462</v>
      </c>
      <c r="J15" s="8">
        <f>crop_fish_orderered!L14</f>
        <v>449.47001347340341</v>
      </c>
      <c r="K15" s="8">
        <f>crop_fish_orderered!M14</f>
        <v>965.76889991820235</v>
      </c>
      <c r="L15" s="8">
        <f>crop_fish_orderered!N14</f>
        <v>230.73898756482893</v>
      </c>
      <c r="M15" s="8">
        <f>crop_fish_orderered!O14</f>
        <v>449.47001347340341</v>
      </c>
    </row>
    <row r="16" spans="1:14" ht="17" x14ac:dyDescent="0.2">
      <c r="A16" s="8" t="s">
        <v>50</v>
      </c>
      <c r="B16" s="8">
        <f>crop_fish_orderered!D15</f>
        <v>0</v>
      </c>
      <c r="C16" s="8">
        <f>crop_fish_orderered!E15</f>
        <v>25.654916172079911</v>
      </c>
      <c r="D16" s="8">
        <f>crop_fish_orderered!F15</f>
        <v>25.654916172079911</v>
      </c>
      <c r="E16" s="8">
        <f>crops_from_model!L67</f>
        <v>0</v>
      </c>
      <c r="F16" s="8">
        <f>crops_from_model!M67</f>
        <v>19.786304153999435</v>
      </c>
      <c r="G16" s="8">
        <f t="shared" si="0"/>
        <v>19.786304153999435</v>
      </c>
      <c r="H16" s="8">
        <f>crop_fish_orderered!J15</f>
        <v>0</v>
      </c>
      <c r="I16" s="8">
        <f>crop_fish_orderered!K15</f>
        <v>1.6334007811104283</v>
      </c>
      <c r="J16" s="8">
        <f>crop_fish_orderered!L15</f>
        <v>1.6334007811104283</v>
      </c>
      <c r="K16" s="8">
        <f>crop_fish_orderered!M15</f>
        <v>25.654916172079911</v>
      </c>
      <c r="L16" s="8">
        <f>crop_fish_orderered!N15</f>
        <v>19.786304153999435</v>
      </c>
      <c r="M16" s="8">
        <f>crop_fish_orderered!O15</f>
        <v>1.6334007811104283</v>
      </c>
    </row>
    <row r="17" spans="1:18" ht="17" x14ac:dyDescent="0.2">
      <c r="A17" s="8" t="s">
        <v>52</v>
      </c>
      <c r="B17" s="8">
        <f>crop_fish_orderered!D16</f>
        <v>1.7410162331252717</v>
      </c>
      <c r="C17" s="8">
        <f>crop_fish_orderered!E16</f>
        <v>83.362784003753248</v>
      </c>
      <c r="D17" s="8">
        <f>crop_fish_orderered!F16</f>
        <v>85.103800236878513</v>
      </c>
      <c r="E17" s="8">
        <f>crops_from_model!L68</f>
        <v>1.7410162331252717</v>
      </c>
      <c r="F17" s="8">
        <f>crops_from_model!M68</f>
        <v>86.497729529585115</v>
      </c>
      <c r="G17" s="8">
        <f t="shared" si="0"/>
        <v>88.23874576271038</v>
      </c>
      <c r="H17" s="8">
        <f>crop_fish_orderered!J16</f>
        <v>1.7410162331252717</v>
      </c>
      <c r="I17" s="8">
        <f>crop_fish_orderered!K16</f>
        <v>106.55543684427874</v>
      </c>
      <c r="J17" s="8">
        <f>crop_fish_orderered!L16</f>
        <v>108.29645307740401</v>
      </c>
      <c r="K17" s="8">
        <f>crop_fish_orderered!M16</f>
        <v>85.103800236878513</v>
      </c>
      <c r="L17" s="8">
        <f>crop_fish_orderered!N16</f>
        <v>88.23874576271038</v>
      </c>
      <c r="M17" s="8">
        <f>crop_fish_orderered!O16</f>
        <v>108.29645307740401</v>
      </c>
    </row>
    <row r="18" spans="1:18" ht="17" x14ac:dyDescent="0.2">
      <c r="A18" s="8" t="s">
        <v>65</v>
      </c>
      <c r="B18" s="8">
        <f>crop_fish_orderered!D17</f>
        <v>3.4019302211865456</v>
      </c>
      <c r="C18" s="8">
        <f>crop_fish_orderered!E17</f>
        <v>-0.31353661996367643</v>
      </c>
      <c r="D18" s="8">
        <f>crop_fish_orderered!F17</f>
        <v>3.0883936012228692</v>
      </c>
      <c r="E18" s="8">
        <f>crops_from_model!L69</f>
        <v>3.4019302211865456</v>
      </c>
      <c r="F18" s="8">
        <f>crops_from_model!M69</f>
        <v>2.4087141562067806</v>
      </c>
      <c r="G18" s="8">
        <f t="shared" si="0"/>
        <v>5.8106443773933263</v>
      </c>
      <c r="H18" s="8">
        <f>crop_fish_orderered!J17</f>
        <v>3.4019302211865456</v>
      </c>
      <c r="I18" s="8">
        <f>crop_fish_orderered!K17</f>
        <v>3.9878356843881431</v>
      </c>
      <c r="J18" s="8">
        <f>crop_fish_orderered!L17</f>
        <v>7.3897659055746887</v>
      </c>
      <c r="K18" s="8">
        <f>crop_fish_orderered!M17</f>
        <v>3.0883936012228692</v>
      </c>
      <c r="L18" s="8">
        <f>crop_fish_orderered!N17</f>
        <v>5.8106443773933263</v>
      </c>
      <c r="M18" s="8">
        <f>crop_fish_orderered!O17</f>
        <v>7.3897659055746887</v>
      </c>
    </row>
    <row r="19" spans="1:18" ht="17" x14ac:dyDescent="0.2">
      <c r="A19" s="8" t="s">
        <v>46</v>
      </c>
      <c r="B19" s="8">
        <f>crop_fish_orderered!D18</f>
        <v>1.219674619498138</v>
      </c>
      <c r="C19" s="8">
        <f>crop_fish_orderered!E18</f>
        <v>56.450170344237982</v>
      </c>
      <c r="D19" s="8">
        <f>crop_fish_orderered!F18</f>
        <v>57.669844963736118</v>
      </c>
      <c r="E19" s="8">
        <f>crops_from_model!L70</f>
        <v>1.219674619498138</v>
      </c>
      <c r="F19" s="8">
        <f>crops_from_model!M70</f>
        <v>1.4391587332111389</v>
      </c>
      <c r="G19" s="8">
        <f t="shared" si="0"/>
        <v>2.6588333527092769</v>
      </c>
      <c r="H19" s="8">
        <f>crop_fish_orderered!J18</f>
        <v>1.219674619498138</v>
      </c>
      <c r="I19" s="8">
        <f>crop_fish_orderered!K18</f>
        <v>2.3223687328028033</v>
      </c>
      <c r="J19" s="8">
        <f>crop_fish_orderered!L18</f>
        <v>3.5420433523009414</v>
      </c>
      <c r="K19" s="8">
        <f>crop_fish_orderered!M18</f>
        <v>57.669844963736118</v>
      </c>
      <c r="L19" s="8">
        <f>crop_fish_orderered!N18</f>
        <v>2.6588333527092769</v>
      </c>
      <c r="M19" s="8">
        <f>crop_fish_orderered!O18</f>
        <v>3.5420433523009414</v>
      </c>
    </row>
    <row r="20" spans="1:18" ht="17" x14ac:dyDescent="0.2">
      <c r="A20" s="8" t="s">
        <v>48</v>
      </c>
      <c r="B20" s="8">
        <f>crop_fish_orderered!D19</f>
        <v>9.8256031754527058</v>
      </c>
      <c r="C20" s="8">
        <f>crop_fish_orderered!E19</f>
        <v>1005.1860936280079</v>
      </c>
      <c r="D20" s="8">
        <f>crop_fish_orderered!F19</f>
        <v>1015.0116968034606</v>
      </c>
      <c r="E20" s="8">
        <f>crops_from_model!L71</f>
        <v>9.8256031754527058</v>
      </c>
      <c r="F20" s="8">
        <f>crops_from_model!M71</f>
        <v>1333.7575289063386</v>
      </c>
      <c r="G20" s="8">
        <f t="shared" si="0"/>
        <v>1343.5831320817913</v>
      </c>
      <c r="H20" s="8">
        <f>crop_fish_orderered!J19</f>
        <v>9.8256031754527058</v>
      </c>
      <c r="I20" s="8">
        <f>crop_fish_orderered!K19</f>
        <v>2305.8707237254939</v>
      </c>
      <c r="J20" s="8">
        <f>crop_fish_orderered!L19</f>
        <v>2315.6963269009466</v>
      </c>
      <c r="K20" s="8">
        <f>crop_fish_orderered!M19</f>
        <v>1015.0116968034606</v>
      </c>
      <c r="L20" s="8">
        <f>crop_fish_orderered!N19</f>
        <v>1343.5831320817913</v>
      </c>
      <c r="M20" s="8">
        <f>crop_fish_orderered!O19</f>
        <v>2315.6963269009466</v>
      </c>
    </row>
    <row r="21" spans="1:18" ht="17" x14ac:dyDescent="0.2">
      <c r="A21" s="8" t="s">
        <v>53</v>
      </c>
      <c r="B21" s="8">
        <f>crop_fish_orderered!D20</f>
        <v>1.0005406503582983</v>
      </c>
      <c r="C21" s="8">
        <f>crop_fish_orderered!E20</f>
        <v>15.819748107677635</v>
      </c>
      <c r="D21" s="8">
        <f>crop_fish_orderered!F20</f>
        <v>16.820288758035932</v>
      </c>
      <c r="E21" s="8">
        <f>crops_from_model!L72</f>
        <v>1.0005406503582983</v>
      </c>
      <c r="F21" s="8">
        <f>crops_from_model!M72</f>
        <v>16.339762404599288</v>
      </c>
      <c r="G21" s="8">
        <f t="shared" si="0"/>
        <v>17.340303054957587</v>
      </c>
      <c r="H21" s="8">
        <f>crop_fish_orderered!J20</f>
        <v>1.0005406503582983</v>
      </c>
      <c r="I21" s="8">
        <f>crop_fish_orderered!K20</f>
        <v>20.490774534019401</v>
      </c>
      <c r="J21" s="8">
        <f>crop_fish_orderered!L20</f>
        <v>21.491315184377701</v>
      </c>
      <c r="K21" s="8">
        <f>crop_fish_orderered!M20</f>
        <v>16.820288758035932</v>
      </c>
      <c r="L21" s="8">
        <f>crop_fish_orderered!N20</f>
        <v>17.340303054957587</v>
      </c>
      <c r="M21" s="8">
        <f>crop_fish_orderered!O20</f>
        <v>21.491315184377701</v>
      </c>
    </row>
    <row r="22" spans="1:18" ht="17" x14ac:dyDescent="0.2">
      <c r="A22" s="8" t="s">
        <v>58</v>
      </c>
      <c r="B22" s="8">
        <f>crop_fish_orderered!D21</f>
        <v>28.962134979612465</v>
      </c>
      <c r="C22" s="8">
        <f>crop_fish_orderered!E21</f>
        <v>48.408868150969873</v>
      </c>
      <c r="D22" s="8">
        <f>crop_fish_orderered!F21</f>
        <v>77.371003130582338</v>
      </c>
      <c r="E22" s="8">
        <f>crops_from_model!L73</f>
        <v>28.962134979612465</v>
      </c>
      <c r="F22" s="8">
        <f>crops_from_model!M73</f>
        <v>35.535737018810501</v>
      </c>
      <c r="G22" s="8">
        <f t="shared" si="0"/>
        <v>64.497871998422966</v>
      </c>
      <c r="H22" s="8">
        <f>crop_fish_orderered!J21</f>
        <v>28.962134979612465</v>
      </c>
      <c r="I22" s="8">
        <f>crop_fish_orderered!K21</f>
        <v>36.973721276694427</v>
      </c>
      <c r="J22" s="8">
        <f>crop_fish_orderered!L21</f>
        <v>65.935856256306892</v>
      </c>
      <c r="K22" s="8">
        <f>crop_fish_orderered!M21</f>
        <v>77.371003130582338</v>
      </c>
      <c r="L22" s="8">
        <f>crop_fish_orderered!N21</f>
        <v>64.497871998422966</v>
      </c>
      <c r="M22" s="8">
        <f>crop_fish_orderered!O21</f>
        <v>65.935856256306892</v>
      </c>
    </row>
    <row r="23" spans="1:18" ht="17" x14ac:dyDescent="0.2">
      <c r="A23" s="8" t="s">
        <v>59</v>
      </c>
      <c r="B23" s="8">
        <f>crop_fish_orderered!D22</f>
        <v>0</v>
      </c>
      <c r="C23" s="8">
        <f>crop_fish_orderered!E22</f>
        <v>618.9680250446587</v>
      </c>
      <c r="D23" s="8">
        <f>crop_fish_orderered!F22</f>
        <v>618.9680250446587</v>
      </c>
      <c r="E23" s="8">
        <f>crops_from_model!L74</f>
        <v>0</v>
      </c>
      <c r="F23" s="8">
        <f>crops_from_model!M74</f>
        <v>515.98297598738372</v>
      </c>
      <c r="G23" s="8">
        <f t="shared" si="0"/>
        <v>515.98297598738372</v>
      </c>
      <c r="H23" s="8">
        <f>crop_fish_orderered!J22</f>
        <v>0</v>
      </c>
      <c r="I23" s="8">
        <f>crop_fish_orderered!K22</f>
        <v>527.48685005045513</v>
      </c>
      <c r="J23" s="8">
        <f>crop_fish_orderered!L22</f>
        <v>527.48685005045513</v>
      </c>
      <c r="K23" s="8">
        <f>crop_fish_orderered!M22</f>
        <v>618.9680250446587</v>
      </c>
      <c r="L23" s="8">
        <f>crop_fish_orderered!N22</f>
        <v>515.98297598738372</v>
      </c>
      <c r="M23" s="8">
        <f>crop_fish_orderered!O22</f>
        <v>527.48685005045513</v>
      </c>
    </row>
    <row r="24" spans="1:18" ht="17" x14ac:dyDescent="0.2">
      <c r="A24" s="8" t="s">
        <v>66</v>
      </c>
      <c r="B24" s="8">
        <f>crop_fish_orderered!D23</f>
        <v>55.903196747436823</v>
      </c>
      <c r="C24" s="8">
        <f>crop_fish_orderered!E23</f>
        <v>108.52752847310518</v>
      </c>
      <c r="D24" s="8">
        <f>crop_fish_orderered!F23</f>
        <v>164.430725220542</v>
      </c>
      <c r="E24" s="8">
        <f>crops_from_model!L75</f>
        <v>55.903196747436823</v>
      </c>
      <c r="F24" s="8">
        <f>crops_from_model!M75</f>
        <v>238.51763357986835</v>
      </c>
      <c r="G24" s="8">
        <f t="shared" si="0"/>
        <v>294.42083032730517</v>
      </c>
      <c r="H24" s="8">
        <f>crop_fish_orderered!J23</f>
        <v>55.903196747436823</v>
      </c>
      <c r="I24" s="8">
        <f>crop_fish_orderered!K23</f>
        <v>330.28081219676648</v>
      </c>
      <c r="J24" s="8">
        <f>crop_fish_orderered!L23</f>
        <v>386.1840089442033</v>
      </c>
      <c r="K24" s="8">
        <f>crop_fish_orderered!M23</f>
        <v>164.430725220542</v>
      </c>
      <c r="L24" s="8">
        <f>crop_fish_orderered!N23</f>
        <v>294.42083032730517</v>
      </c>
      <c r="M24" s="8">
        <f>crop_fish_orderered!O23</f>
        <v>386.1840089442033</v>
      </c>
    </row>
    <row r="25" spans="1:18" x14ac:dyDescent="0.2">
      <c r="A25" t="s">
        <v>78</v>
      </c>
      <c r="B25" s="8">
        <f>crop_fish_orderered!D24</f>
        <v>0</v>
      </c>
      <c r="C25" s="8">
        <f>crop_fish_orderered!E24</f>
        <v>3.0164260419871778</v>
      </c>
      <c r="D25" s="8">
        <f>crop_fish_orderered!F24</f>
        <v>3.0164260419871778</v>
      </c>
      <c r="E25" s="8">
        <f>crops_from_model!L76</f>
        <v>0</v>
      </c>
      <c r="F25" s="8">
        <f>animals_from_model!V14</f>
        <v>2.8062886934645044</v>
      </c>
      <c r="G25" s="8">
        <f t="shared" si="0"/>
        <v>2.8062886934645044</v>
      </c>
      <c r="H25">
        <v>0</v>
      </c>
      <c r="I25" s="8">
        <f>animals_from_model!F14</f>
        <v>4.0372256954526353</v>
      </c>
      <c r="J25" s="8">
        <f>animals_from_model!F14</f>
        <v>4.0372256954526353</v>
      </c>
      <c r="K25" s="8">
        <f>crop_fish_orderered!M24</f>
        <v>3.0164260419871778</v>
      </c>
      <c r="L25" s="8">
        <f>crop_fish_orderered!N24</f>
        <v>2.8062886934645044</v>
      </c>
      <c r="M25" s="8">
        <f>animals_from_model!F14</f>
        <v>4.0372256954526353</v>
      </c>
    </row>
    <row r="28" spans="1:18" x14ac:dyDescent="0.2">
      <c r="A28" s="13"/>
      <c r="B28" s="13"/>
      <c r="C28" s="13"/>
      <c r="D28" s="13"/>
      <c r="E28" s="13"/>
      <c r="F28" s="13"/>
      <c r="G28" s="13"/>
      <c r="H28" s="13"/>
      <c r="I28" s="13"/>
      <c r="K28" s="13"/>
      <c r="L28" s="13"/>
      <c r="M28" s="13"/>
      <c r="N28" s="13"/>
      <c r="O28" s="13"/>
      <c r="P28" s="13"/>
      <c r="Q28" s="13"/>
      <c r="R28" s="13"/>
    </row>
    <row r="29" spans="1:18" x14ac:dyDescent="0.2">
      <c r="A29" s="8"/>
    </row>
    <row r="30" spans="1:18" x14ac:dyDescent="0.2">
      <c r="A30" s="8"/>
    </row>
    <row r="31" spans="1:18" x14ac:dyDescent="0.2">
      <c r="A31" s="8"/>
    </row>
    <row r="32" spans="1:18" x14ac:dyDescent="0.2">
      <c r="A32" s="8"/>
    </row>
    <row r="33" spans="1:1" x14ac:dyDescent="0.2">
      <c r="A33" s="8"/>
    </row>
    <row r="34" spans="1:1" x14ac:dyDescent="0.2">
      <c r="A34" s="8"/>
    </row>
    <row r="35" spans="1:1" x14ac:dyDescent="0.2">
      <c r="A35" s="8"/>
    </row>
    <row r="36" spans="1:1" x14ac:dyDescent="0.2">
      <c r="A36" s="8"/>
    </row>
    <row r="37" spans="1:1" x14ac:dyDescent="0.2">
      <c r="A37" s="8"/>
    </row>
    <row r="38" spans="1:1" x14ac:dyDescent="0.2">
      <c r="A38" s="8"/>
    </row>
    <row r="39" spans="1:1" x14ac:dyDescent="0.2">
      <c r="A39" s="8"/>
    </row>
    <row r="40" spans="1:1" x14ac:dyDescent="0.2">
      <c r="A40" s="8"/>
    </row>
    <row r="41" spans="1:1" x14ac:dyDescent="0.2">
      <c r="A41" s="8"/>
    </row>
    <row r="42" spans="1:1" x14ac:dyDescent="0.2">
      <c r="A42" s="8"/>
    </row>
    <row r="43" spans="1:1" x14ac:dyDescent="0.2">
      <c r="A43" s="8"/>
    </row>
    <row r="44" spans="1:1" x14ac:dyDescent="0.2">
      <c r="A44" s="8"/>
    </row>
    <row r="45" spans="1:1" x14ac:dyDescent="0.2">
      <c r="A45" s="8"/>
    </row>
    <row r="46" spans="1:1" x14ac:dyDescent="0.2">
      <c r="A46" s="8"/>
    </row>
    <row r="47" spans="1:1" x14ac:dyDescent="0.2">
      <c r="A47" s="8"/>
    </row>
    <row r="48" spans="1:1" x14ac:dyDescent="0.2">
      <c r="A48" s="8"/>
    </row>
    <row r="49" spans="1:1" x14ac:dyDescent="0.2">
      <c r="A49" s="8"/>
    </row>
    <row r="50" spans="1:1" x14ac:dyDescent="0.2">
      <c r="A50" s="8"/>
    </row>
  </sheetData>
  <sortState xmlns:xlrd2="http://schemas.microsoft.com/office/spreadsheetml/2017/richdata2" ref="A29:I50">
    <sortCondition ref="A29:A50"/>
  </sortState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2EF1E-1A27-6440-9E3C-AE017E19330B}">
  <dimension ref="A1:AD14"/>
  <sheetViews>
    <sheetView topLeftCell="B1" workbookViewId="0">
      <selection activeCell="Z18" sqref="Z18"/>
    </sheetView>
  </sheetViews>
  <sheetFormatPr baseColWidth="10" defaultRowHeight="16" x14ac:dyDescent="0.2"/>
  <sheetData>
    <row r="1" spans="1:30" ht="17" thickBot="1" x14ac:dyDescent="0.25">
      <c r="A1" t="s">
        <v>163</v>
      </c>
      <c r="I1" t="s">
        <v>164</v>
      </c>
      <c r="Q1" t="s">
        <v>121</v>
      </c>
      <c r="Y1" t="s">
        <v>120</v>
      </c>
    </row>
    <row r="2" spans="1:30" ht="102" x14ac:dyDescent="0.2">
      <c r="A2" s="55" t="s">
        <v>0</v>
      </c>
      <c r="B2" s="56" t="s">
        <v>165</v>
      </c>
      <c r="C2" s="56" t="s">
        <v>166</v>
      </c>
      <c r="D2" s="56" t="s">
        <v>167</v>
      </c>
      <c r="E2" s="56" t="s">
        <v>168</v>
      </c>
      <c r="F2" s="57" t="s">
        <v>169</v>
      </c>
      <c r="I2" s="55" t="s">
        <v>0</v>
      </c>
      <c r="J2" s="56" t="s">
        <v>165</v>
      </c>
      <c r="K2" s="56" t="s">
        <v>166</v>
      </c>
      <c r="L2" s="65" t="s">
        <v>167</v>
      </c>
      <c r="M2" s="65" t="s">
        <v>168</v>
      </c>
      <c r="N2" s="57" t="s">
        <v>169</v>
      </c>
      <c r="Q2" s="55" t="s">
        <v>0</v>
      </c>
      <c r="R2" s="56" t="s">
        <v>165</v>
      </c>
      <c r="S2" s="56" t="s">
        <v>166</v>
      </c>
      <c r="T2" s="56" t="s">
        <v>167</v>
      </c>
      <c r="U2" s="56" t="s">
        <v>168</v>
      </c>
      <c r="V2" s="57" t="s">
        <v>169</v>
      </c>
      <c r="Y2" s="55" t="s">
        <v>0</v>
      </c>
      <c r="Z2" s="56" t="s">
        <v>165</v>
      </c>
      <c r="AA2" s="56" t="s">
        <v>166</v>
      </c>
      <c r="AB2" s="56" t="s">
        <v>167</v>
      </c>
      <c r="AC2" s="56" t="s">
        <v>168</v>
      </c>
      <c r="AD2" s="57" t="s">
        <v>169</v>
      </c>
    </row>
    <row r="3" spans="1:30" ht="17" x14ac:dyDescent="0.2">
      <c r="A3" s="58" t="s">
        <v>79</v>
      </c>
      <c r="B3" s="11">
        <v>8</v>
      </c>
      <c r="C3" s="11">
        <v>267575.17078107008</v>
      </c>
      <c r="D3" s="11">
        <v>43537.156037787907</v>
      </c>
      <c r="E3" s="11">
        <v>224038.01474328217</v>
      </c>
      <c r="F3" s="59"/>
      <c r="I3" s="58" t="s">
        <v>79</v>
      </c>
      <c r="J3" s="11">
        <v>8</v>
      </c>
      <c r="K3" s="11">
        <v>267575.17078107008</v>
      </c>
      <c r="L3" s="38">
        <v>43537.156037787907</v>
      </c>
      <c r="M3" s="38">
        <v>224038.01474328217</v>
      </c>
      <c r="N3" s="59"/>
      <c r="Q3" s="58" t="s">
        <v>79</v>
      </c>
      <c r="R3" s="11">
        <v>8</v>
      </c>
      <c r="S3" s="11">
        <v>277849.13355033146</v>
      </c>
      <c r="T3" s="11">
        <v>45208.832519974429</v>
      </c>
      <c r="U3" s="11">
        <v>232640.30103035702</v>
      </c>
      <c r="V3" s="59"/>
      <c r="Y3" s="58" t="s">
        <v>79</v>
      </c>
      <c r="Z3" s="11">
        <v>8</v>
      </c>
      <c r="AA3" s="11">
        <v>617629.74216965795</v>
      </c>
      <c r="AB3" s="11">
        <v>100494.53534842504</v>
      </c>
      <c r="AC3" s="11">
        <v>517135.20682123292</v>
      </c>
      <c r="AD3" s="59"/>
    </row>
    <row r="4" spans="1:30" ht="34" x14ac:dyDescent="0.2">
      <c r="A4" s="58" t="s">
        <v>80</v>
      </c>
      <c r="B4" s="11">
        <v>2</v>
      </c>
      <c r="C4" s="11">
        <v>151263.40048348444</v>
      </c>
      <c r="D4" s="11">
        <v>37158.913172571338</v>
      </c>
      <c r="E4" s="11">
        <v>114104.4873109131</v>
      </c>
      <c r="F4" s="59"/>
      <c r="I4" s="58" t="s">
        <v>80</v>
      </c>
      <c r="J4" s="11">
        <v>2</v>
      </c>
      <c r="K4" s="11">
        <v>151263.40048348444</v>
      </c>
      <c r="L4" s="38">
        <v>37158.913172571338</v>
      </c>
      <c r="M4" s="38">
        <v>114104.4873109131</v>
      </c>
      <c r="N4" s="59"/>
      <c r="Q4" s="58" t="s">
        <v>80</v>
      </c>
      <c r="R4" s="11">
        <v>2</v>
      </c>
      <c r="S4" s="11">
        <v>20676.038142682381</v>
      </c>
      <c r="T4" s="11">
        <v>5079.2135020169253</v>
      </c>
      <c r="U4" s="11">
        <v>15596.824640665454</v>
      </c>
      <c r="V4" s="59"/>
      <c r="Y4" s="58" t="s">
        <v>80</v>
      </c>
      <c r="Z4" s="11">
        <v>2</v>
      </c>
      <c r="AA4" s="11">
        <v>35231.029495180424</v>
      </c>
      <c r="AB4" s="11">
        <v>8654.7490126975372</v>
      </c>
      <c r="AC4" s="11">
        <v>26576.280482482885</v>
      </c>
      <c r="AD4" s="59"/>
    </row>
    <row r="5" spans="1:30" ht="51" x14ac:dyDescent="0.2">
      <c r="A5" s="58" t="s">
        <v>81</v>
      </c>
      <c r="B5" s="11">
        <v>0.6</v>
      </c>
      <c r="C5" s="11">
        <v>201845.69713533227</v>
      </c>
      <c r="D5" s="11">
        <v>36523.171513849833</v>
      </c>
      <c r="E5" s="11">
        <v>165322.52562148243</v>
      </c>
      <c r="F5" s="59"/>
      <c r="I5" s="58" t="s">
        <v>81</v>
      </c>
      <c r="J5" s="11">
        <v>0.6</v>
      </c>
      <c r="K5" s="11">
        <v>201845.69713533227</v>
      </c>
      <c r="L5" s="38">
        <v>36523.171513849833</v>
      </c>
      <c r="M5" s="38">
        <v>165322.52562148243</v>
      </c>
      <c r="N5" s="59"/>
      <c r="Q5" s="58" t="s">
        <v>81</v>
      </c>
      <c r="R5" s="11">
        <v>0.6</v>
      </c>
      <c r="S5" s="11">
        <v>27590.08008260472</v>
      </c>
      <c r="T5" s="11">
        <v>4992.3146306269937</v>
      </c>
      <c r="U5" s="11">
        <v>22597.765451977724</v>
      </c>
      <c r="V5" s="59"/>
      <c r="Y5" s="58" t="s">
        <v>81</v>
      </c>
      <c r="Z5" s="11">
        <v>0.6</v>
      </c>
      <c r="AA5" s="11">
        <v>47012.242793170444</v>
      </c>
      <c r="AB5" s="11">
        <v>8506.6772844530187</v>
      </c>
      <c r="AC5" s="11">
        <v>38505.565508717424</v>
      </c>
      <c r="AD5" s="59"/>
    </row>
    <row r="6" spans="1:30" ht="34" x14ac:dyDescent="0.2">
      <c r="A6" s="58" t="s">
        <v>82</v>
      </c>
      <c r="B6" s="11">
        <v>2</v>
      </c>
      <c r="C6" s="11">
        <v>230753.71862723702</v>
      </c>
      <c r="D6" s="11">
        <v>53017.051376919466</v>
      </c>
      <c r="E6" s="11">
        <v>177736.66725031755</v>
      </c>
      <c r="F6" s="59"/>
      <c r="I6" s="58" t="s">
        <v>82</v>
      </c>
      <c r="J6" s="11">
        <v>2</v>
      </c>
      <c r="K6" s="11">
        <v>230753.71862723702</v>
      </c>
      <c r="L6" s="38">
        <v>53017.051376919466</v>
      </c>
      <c r="M6" s="38">
        <v>177736.66725031755</v>
      </c>
      <c r="N6" s="59"/>
      <c r="Q6" s="58" t="s">
        <v>82</v>
      </c>
      <c r="R6" s="11">
        <v>2</v>
      </c>
      <c r="S6" s="11">
        <v>31541.487713833831</v>
      </c>
      <c r="T6" s="11">
        <v>7246.8460511796056</v>
      </c>
      <c r="U6" s="11">
        <v>24294.641662654227</v>
      </c>
      <c r="V6" s="59"/>
      <c r="Y6" s="58" t="s">
        <v>82</v>
      </c>
      <c r="Z6" s="11">
        <v>2</v>
      </c>
      <c r="AA6" s="11">
        <v>53745.261848495778</v>
      </c>
      <c r="AB6" s="11">
        <v>12348.296381262995</v>
      </c>
      <c r="AC6" s="11">
        <v>41396.965467232782</v>
      </c>
      <c r="AD6" s="59"/>
    </row>
    <row r="7" spans="1:30" ht="34" x14ac:dyDescent="0.2">
      <c r="A7" s="58" t="s">
        <v>83</v>
      </c>
      <c r="B7" s="11">
        <v>0.6</v>
      </c>
      <c r="C7" s="11">
        <v>242389.07872982926</v>
      </c>
      <c r="D7" s="11">
        <v>93392.269645524488</v>
      </c>
      <c r="E7" s="11">
        <v>148996.80908430475</v>
      </c>
      <c r="F7" s="59"/>
      <c r="I7" s="58" t="s">
        <v>83</v>
      </c>
      <c r="J7" s="11">
        <v>0.6</v>
      </c>
      <c r="K7" s="11">
        <v>242389.07872982926</v>
      </c>
      <c r="L7" s="38">
        <v>93392.269645524488</v>
      </c>
      <c r="M7" s="38">
        <v>148996.80908430475</v>
      </c>
      <c r="N7" s="59"/>
      <c r="Q7" s="58" t="s">
        <v>83</v>
      </c>
      <c r="R7" s="11">
        <v>0.6</v>
      </c>
      <c r="S7" s="11">
        <v>33131.913081213483</v>
      </c>
      <c r="T7" s="11">
        <v>12765.692978278474</v>
      </c>
      <c r="U7" s="11">
        <v>20366.220102935007</v>
      </c>
      <c r="V7" s="59"/>
      <c r="Y7" s="58" t="s">
        <v>83</v>
      </c>
      <c r="Z7" s="11">
        <v>0.6</v>
      </c>
      <c r="AA7" s="11">
        <v>56455.274407060664</v>
      </c>
      <c r="AB7" s="11">
        <v>21752.160773766067</v>
      </c>
      <c r="AC7" s="11">
        <v>34703.113633294597</v>
      </c>
      <c r="AD7" s="59"/>
    </row>
    <row r="8" spans="1:30" ht="34" x14ac:dyDescent="0.2">
      <c r="A8" s="58" t="s">
        <v>84</v>
      </c>
      <c r="B8" s="11">
        <v>4</v>
      </c>
      <c r="C8" s="11">
        <v>69357.942348234283</v>
      </c>
      <c r="D8" s="11">
        <v>26723.545828832321</v>
      </c>
      <c r="E8" s="11">
        <v>42634.396519401955</v>
      </c>
      <c r="F8" s="60"/>
      <c r="I8" s="58" t="s">
        <v>84</v>
      </c>
      <c r="J8" s="11">
        <v>4</v>
      </c>
      <c r="K8" s="11">
        <v>69357.942348234283</v>
      </c>
      <c r="L8" s="38">
        <v>26723.545828832321</v>
      </c>
      <c r="M8" s="38">
        <v>42634.396519401955</v>
      </c>
      <c r="N8" s="60"/>
      <c r="Q8" s="58" t="s">
        <v>84</v>
      </c>
      <c r="R8" s="11">
        <v>4</v>
      </c>
      <c r="S8" s="11">
        <v>7129.0594609521577</v>
      </c>
      <c r="T8" s="11">
        <v>2746.8194812454053</v>
      </c>
      <c r="U8" s="11">
        <v>4382.2399797067519</v>
      </c>
      <c r="V8" s="60"/>
      <c r="Y8" s="58" t="s">
        <v>84</v>
      </c>
      <c r="Z8" s="11">
        <v>4</v>
      </c>
      <c r="AA8" s="11">
        <v>90148.534667754386</v>
      </c>
      <c r="AB8" s="11">
        <v>34734.140258951098</v>
      </c>
      <c r="AC8" s="11">
        <v>55414.39440880328</v>
      </c>
      <c r="AD8" s="60"/>
    </row>
    <row r="9" spans="1:30" ht="34" x14ac:dyDescent="0.2">
      <c r="A9" s="58" t="s">
        <v>85</v>
      </c>
      <c r="B9" s="11">
        <v>0.13461538461538461</v>
      </c>
      <c r="C9" s="11">
        <v>46053.302001078577</v>
      </c>
      <c r="D9" s="11">
        <v>18476.722922738729</v>
      </c>
      <c r="E9" s="11">
        <v>27576.579078339848</v>
      </c>
      <c r="F9" s="59"/>
      <c r="I9" s="58" t="s">
        <v>85</v>
      </c>
      <c r="J9" s="11">
        <v>0.13461538461538461</v>
      </c>
      <c r="K9" s="11">
        <v>46053.302001078577</v>
      </c>
      <c r="L9" s="38">
        <v>18476.722922738729</v>
      </c>
      <c r="M9" s="38">
        <v>27576.579078339848</v>
      </c>
      <c r="N9" s="59"/>
      <c r="Q9" s="58" t="s">
        <v>85</v>
      </c>
      <c r="R9" s="11">
        <v>0.13461538461538461</v>
      </c>
      <c r="S9" s="11">
        <v>6294.9783340004733</v>
      </c>
      <c r="T9" s="11">
        <v>2525.5641925359919</v>
      </c>
      <c r="U9" s="11">
        <v>3769.4141414644814</v>
      </c>
      <c r="V9" s="59"/>
      <c r="Y9" s="58" t="s">
        <v>85</v>
      </c>
      <c r="Z9" s="11">
        <v>0.13461538461538461</v>
      </c>
      <c r="AA9" s="11">
        <v>10726.357043173855</v>
      </c>
      <c r="AB9" s="11">
        <v>4303.4466247924802</v>
      </c>
      <c r="AC9" s="11">
        <v>6422.9104183813752</v>
      </c>
      <c r="AD9" s="59"/>
    </row>
    <row r="10" spans="1:30" ht="34" x14ac:dyDescent="0.2">
      <c r="A10" s="58" t="s">
        <v>86</v>
      </c>
      <c r="B10" s="11">
        <v>4</v>
      </c>
      <c r="C10" s="61">
        <v>176418.12622301289</v>
      </c>
      <c r="D10" s="61">
        <v>70779.481495051441</v>
      </c>
      <c r="E10" s="61">
        <v>105638.64472796145</v>
      </c>
      <c r="F10" s="60"/>
      <c r="I10" s="58" t="s">
        <v>86</v>
      </c>
      <c r="J10" s="11">
        <v>4</v>
      </c>
      <c r="K10" s="61">
        <v>176418.12622301289</v>
      </c>
      <c r="L10" s="66">
        <v>70779.481495051441</v>
      </c>
      <c r="M10" s="66">
        <v>105638.64472796145</v>
      </c>
      <c r="N10" s="60"/>
      <c r="Q10" s="58" t="s">
        <v>86</v>
      </c>
      <c r="R10" s="11">
        <v>4</v>
      </c>
      <c r="S10" s="61">
        <v>18133.400000809579</v>
      </c>
      <c r="T10" s="61">
        <v>7275.1744805248054</v>
      </c>
      <c r="U10" s="61">
        <v>10858.225520284774</v>
      </c>
      <c r="V10" s="60"/>
      <c r="Y10" s="58" t="s">
        <v>86</v>
      </c>
      <c r="Z10" s="11">
        <v>4</v>
      </c>
      <c r="AA10" s="61">
        <v>229300.85624491467</v>
      </c>
      <c r="AB10" s="61">
        <v>91996.191428028498</v>
      </c>
      <c r="AC10" s="61">
        <v>137304.66481688619</v>
      </c>
      <c r="AD10" s="60"/>
    </row>
    <row r="11" spans="1:30" ht="34" x14ac:dyDescent="0.2">
      <c r="A11" s="58" t="s">
        <v>87</v>
      </c>
      <c r="B11" s="11">
        <v>0.5</v>
      </c>
      <c r="C11" s="11">
        <v>2394192.4464770611</v>
      </c>
      <c r="D11" s="11">
        <v>122570.68229739314</v>
      </c>
      <c r="E11" s="11">
        <v>2271621.7641796679</v>
      </c>
      <c r="F11" s="59"/>
      <c r="I11" s="58" t="s">
        <v>87</v>
      </c>
      <c r="J11" s="11">
        <v>0.5</v>
      </c>
      <c r="K11" s="11">
        <v>2394192.4464770611</v>
      </c>
      <c r="L11" s="38">
        <v>122570.68229739314</v>
      </c>
      <c r="M11" s="38">
        <v>2271621.7641796679</v>
      </c>
      <c r="N11" s="59"/>
      <c r="Q11" s="58" t="s">
        <v>87</v>
      </c>
      <c r="R11" s="11">
        <v>0.5</v>
      </c>
      <c r="S11" s="11">
        <v>327259.69524720969</v>
      </c>
      <c r="T11" s="11">
        <v>16754.0600981809</v>
      </c>
      <c r="U11" s="11">
        <v>310505.63514902879</v>
      </c>
      <c r="V11" s="59"/>
      <c r="Y11" s="58" t="s">
        <v>87</v>
      </c>
      <c r="Z11" s="11">
        <v>0.5</v>
      </c>
      <c r="AA11" s="11">
        <v>557635.65032495209</v>
      </c>
      <c r="AB11" s="11">
        <v>28548.15711838592</v>
      </c>
      <c r="AC11" s="11">
        <v>529087.4932065662</v>
      </c>
      <c r="AD11" s="59"/>
    </row>
    <row r="12" spans="1:30" ht="34" x14ac:dyDescent="0.2">
      <c r="A12" s="58" t="s">
        <v>88</v>
      </c>
      <c r="B12" s="11">
        <v>1.4166666666666667</v>
      </c>
      <c r="C12" s="11">
        <v>3935513.0564152999</v>
      </c>
      <c r="D12" s="11">
        <v>1328700.0470808207</v>
      </c>
      <c r="E12" s="11">
        <v>2606813.0093344795</v>
      </c>
      <c r="F12" s="59"/>
      <c r="I12" s="58" t="s">
        <v>88</v>
      </c>
      <c r="J12" s="11">
        <v>1.4166666666666667</v>
      </c>
      <c r="K12" s="11">
        <v>3935513.0564152999</v>
      </c>
      <c r="L12" s="38">
        <v>1328700.0470808207</v>
      </c>
      <c r="M12" s="38">
        <v>2606813.0093344795</v>
      </c>
      <c r="N12" s="59"/>
      <c r="Q12" s="58" t="s">
        <v>88</v>
      </c>
      <c r="R12" s="11">
        <v>1.4166666666666667</v>
      </c>
      <c r="S12" s="11">
        <v>1875619.7801991312</v>
      </c>
      <c r="T12" s="11">
        <v>633242.99895127025</v>
      </c>
      <c r="U12" s="11">
        <v>1242376.781247861</v>
      </c>
      <c r="V12" s="59"/>
      <c r="Y12" s="58" t="s">
        <v>88</v>
      </c>
      <c r="Z12" s="11">
        <v>1.4166666666666667</v>
      </c>
      <c r="AA12" s="11">
        <v>5410441.6736513404</v>
      </c>
      <c r="AB12" s="11">
        <v>1826662.4969748182</v>
      </c>
      <c r="AC12" s="11">
        <v>3583779.1766765225</v>
      </c>
      <c r="AD12" s="59"/>
    </row>
    <row r="13" spans="1:30" ht="34" x14ac:dyDescent="0.2">
      <c r="A13" s="58" t="s">
        <v>89</v>
      </c>
      <c r="B13" s="11">
        <v>9.5890410958904104E-2</v>
      </c>
      <c r="C13" s="11">
        <v>99615115.446803838</v>
      </c>
      <c r="D13" s="11">
        <v>19434709.793440536</v>
      </c>
      <c r="E13" s="11">
        <v>80180405.653363302</v>
      </c>
      <c r="F13" s="59"/>
      <c r="I13" s="58" t="s">
        <v>89</v>
      </c>
      <c r="J13" s="11">
        <v>9.5890410958904104E-2</v>
      </c>
      <c r="K13" s="11">
        <v>99615115.446803838</v>
      </c>
      <c r="L13" s="38">
        <v>19434709.793440536</v>
      </c>
      <c r="M13" s="38">
        <v>80180405.653363302</v>
      </c>
      <c r="N13" s="59"/>
      <c r="Q13" s="58" t="s">
        <v>89</v>
      </c>
      <c r="R13" s="11">
        <v>9.5890410958904104E-2</v>
      </c>
      <c r="S13" s="11">
        <v>79644915.935304329</v>
      </c>
      <c r="T13" s="11">
        <v>15538563.809146004</v>
      </c>
      <c r="U13" s="11">
        <v>64106352.126158327</v>
      </c>
      <c r="V13" s="59"/>
      <c r="Y13" s="58" t="s">
        <v>89</v>
      </c>
      <c r="Z13" s="11">
        <v>9.5890410958904104E-2</v>
      </c>
      <c r="AA13" s="11">
        <v>15670465.710795743</v>
      </c>
      <c r="AB13" s="11">
        <v>3057276.5192448278</v>
      </c>
      <c r="AC13" s="11">
        <v>12613189.191550916</v>
      </c>
      <c r="AD13" s="59"/>
    </row>
    <row r="14" spans="1:30" ht="18" thickBot="1" x14ac:dyDescent="0.25">
      <c r="A14" s="62" t="s">
        <v>78</v>
      </c>
      <c r="B14" s="63"/>
      <c r="C14" s="63"/>
      <c r="D14" s="63"/>
      <c r="E14" s="63"/>
      <c r="F14" s="64">
        <v>4.0372256954526353</v>
      </c>
      <c r="I14" s="62" t="s">
        <v>78</v>
      </c>
      <c r="J14" s="63"/>
      <c r="K14" s="63"/>
      <c r="L14" s="67"/>
      <c r="M14" s="67"/>
      <c r="N14" s="64">
        <v>4.0372256954526353</v>
      </c>
      <c r="Q14" s="62" t="s">
        <v>78</v>
      </c>
      <c r="R14" s="63"/>
      <c r="S14" s="63"/>
      <c r="T14" s="63"/>
      <c r="U14" s="63"/>
      <c r="V14" s="64">
        <v>2.8062886934645044</v>
      </c>
      <c r="Y14" s="62" t="s">
        <v>78</v>
      </c>
      <c r="Z14" s="63"/>
      <c r="AA14" s="63"/>
      <c r="AB14" s="63"/>
      <c r="AC14" s="63"/>
      <c r="AD14" s="64">
        <v>3.0164260419871778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B27DF-C819-D047-9CAD-690DFCE0127E}">
  <dimension ref="A1:S27"/>
  <sheetViews>
    <sheetView workbookViewId="0">
      <selection activeCell="G2" sqref="G2"/>
    </sheetView>
  </sheetViews>
  <sheetFormatPr baseColWidth="10" defaultRowHeight="16" x14ac:dyDescent="0.2"/>
  <cols>
    <col min="3" max="3" width="30.1640625" style="17" customWidth="1"/>
  </cols>
  <sheetData>
    <row r="1" spans="1:19" ht="51" x14ac:dyDescent="0.2">
      <c r="A1" s="20" t="s">
        <v>113</v>
      </c>
      <c r="C1" s="19" t="s">
        <v>0</v>
      </c>
      <c r="D1" s="13" t="s">
        <v>72</v>
      </c>
      <c r="E1" s="13" t="s">
        <v>73</v>
      </c>
      <c r="F1" s="13" t="s">
        <v>100</v>
      </c>
      <c r="G1" s="13" t="s">
        <v>74</v>
      </c>
      <c r="H1" s="13" t="s">
        <v>75</v>
      </c>
      <c r="I1" s="13" t="s">
        <v>101</v>
      </c>
      <c r="J1" s="13" t="s">
        <v>134</v>
      </c>
      <c r="K1" s="13" t="s">
        <v>133</v>
      </c>
      <c r="L1" s="13" t="s">
        <v>136</v>
      </c>
      <c r="M1" s="13" t="s">
        <v>77</v>
      </c>
      <c r="N1" s="13" t="s">
        <v>76</v>
      </c>
      <c r="O1" s="13" t="s">
        <v>135</v>
      </c>
      <c r="P1" s="25" t="s">
        <v>127</v>
      </c>
      <c r="Q1" s="25" t="s">
        <v>129</v>
      </c>
      <c r="R1" s="25" t="s">
        <v>128</v>
      </c>
      <c r="S1" s="25" t="s">
        <v>129</v>
      </c>
    </row>
    <row r="2" spans="1:19" x14ac:dyDescent="0.2">
      <c r="A2" s="21" t="s">
        <v>111</v>
      </c>
      <c r="B2" t="s">
        <v>105</v>
      </c>
      <c r="C2" s="17" t="s">
        <v>54</v>
      </c>
      <c r="D2">
        <v>41.472786578072117</v>
      </c>
      <c r="E2">
        <v>281.5821635581965</v>
      </c>
      <c r="F2">
        <f t="shared" ref="F2:F23" si="0">D2+E2</f>
        <v>323.05495013626864</v>
      </c>
      <c r="G2">
        <v>41.472786578072117</v>
      </c>
      <c r="H2">
        <v>227.73967186881842</v>
      </c>
      <c r="I2">
        <f t="shared" ref="I2:I23" si="1">G2+H2</f>
        <v>269.21245844689054</v>
      </c>
      <c r="J2">
        <f>crops_from_model!L3</f>
        <v>41.472786578072117</v>
      </c>
      <c r="K2">
        <f>crops_from_model!M3</f>
        <v>293.72491686876003</v>
      </c>
      <c r="L2">
        <f t="shared" ref="L2:L23" si="2">J2+K2</f>
        <v>335.19770344683218</v>
      </c>
      <c r="M2">
        <v>323.05495013626859</v>
      </c>
      <c r="N2">
        <v>269.21245844689054</v>
      </c>
      <c r="O2">
        <f>crops_from_model!G29</f>
        <v>335.19770344683212</v>
      </c>
      <c r="P2">
        <f>100*F2/SUM($F$2:$F$23)</f>
        <v>8.1344483030575923</v>
      </c>
      <c r="Q2" s="71">
        <f>SUM(P2:P8)</f>
        <v>18.29026191037061</v>
      </c>
      <c r="R2">
        <f>100*I2/SUM($I$2:$I$23)</f>
        <v>7.9798788610911382</v>
      </c>
      <c r="S2" s="71">
        <f>SUM(R2:R9)</f>
        <v>17.988097350496528</v>
      </c>
    </row>
    <row r="3" spans="1:19" x14ac:dyDescent="0.2">
      <c r="A3" s="21" t="s">
        <v>109</v>
      </c>
      <c r="B3" t="s">
        <v>105</v>
      </c>
      <c r="C3" s="17" t="s">
        <v>60</v>
      </c>
      <c r="D3">
        <v>9.6315802628663256</v>
      </c>
      <c r="E3">
        <v>57.869452076321778</v>
      </c>
      <c r="F3">
        <f t="shared" si="0"/>
        <v>67.5010323391881</v>
      </c>
      <c r="G3">
        <v>9.6315802628663256</v>
      </c>
      <c r="H3">
        <v>101.93659180160165</v>
      </c>
      <c r="I3">
        <f t="shared" si="1"/>
        <v>111.56817206446797</v>
      </c>
      <c r="J3">
        <f>crops_from_model!L4</f>
        <v>9.6315802628663256</v>
      </c>
      <c r="K3">
        <f>crops_from_model!M4</f>
        <v>144.38814034172569</v>
      </c>
      <c r="L3">
        <f t="shared" si="2"/>
        <v>154.01972060459201</v>
      </c>
      <c r="M3">
        <v>67.5010323391881</v>
      </c>
      <c r="N3">
        <v>111.56817206446797</v>
      </c>
      <c r="O3">
        <f>crops_from_model!G30</f>
        <v>154.01972060459201</v>
      </c>
      <c r="P3">
        <f t="shared" ref="P3:P23" si="3">100*F3/SUM($F$2:$F$23)</f>
        <v>1.6996602520237929</v>
      </c>
      <c r="Q3" s="71"/>
      <c r="R3">
        <f t="shared" ref="R3:R23" si="4">100*I3/SUM($I$2:$I$23)</f>
        <v>3.3070553382412013</v>
      </c>
      <c r="S3" s="71"/>
    </row>
    <row r="4" spans="1:19" x14ac:dyDescent="0.2">
      <c r="A4" s="21" t="s">
        <v>110</v>
      </c>
      <c r="B4" t="s">
        <v>105</v>
      </c>
      <c r="C4" s="17" t="s">
        <v>61</v>
      </c>
      <c r="D4">
        <v>0</v>
      </c>
      <c r="E4">
        <v>18.037750451521561</v>
      </c>
      <c r="F4">
        <f t="shared" si="0"/>
        <v>18.037750451521561</v>
      </c>
      <c r="G4">
        <v>0</v>
      </c>
      <c r="H4">
        <v>29.967761413595028</v>
      </c>
      <c r="I4">
        <f t="shared" si="1"/>
        <v>29.967761413595028</v>
      </c>
      <c r="J4">
        <f>crops_from_model!L5</f>
        <v>0</v>
      </c>
      <c r="K4">
        <f>crops_from_model!M5</f>
        <v>41.232368037206115</v>
      </c>
      <c r="L4">
        <f t="shared" si="2"/>
        <v>41.232368037206115</v>
      </c>
      <c r="M4">
        <v>18.037750451521561</v>
      </c>
      <c r="N4">
        <v>29.967761413595028</v>
      </c>
      <c r="O4">
        <f>crops_from_model!G31</f>
        <v>41.232368037206115</v>
      </c>
      <c r="P4">
        <f t="shared" si="3"/>
        <v>0.45418634968900651</v>
      </c>
      <c r="Q4" s="71"/>
      <c r="R4">
        <f t="shared" si="4"/>
        <v>0.88829137848294015</v>
      </c>
      <c r="S4" s="71"/>
    </row>
    <row r="5" spans="1:19" x14ac:dyDescent="0.2">
      <c r="A5" s="21" t="s">
        <v>108</v>
      </c>
      <c r="B5" t="s">
        <v>105</v>
      </c>
      <c r="C5" s="17" t="s">
        <v>55</v>
      </c>
      <c r="D5">
        <v>0</v>
      </c>
      <c r="E5">
        <v>0</v>
      </c>
      <c r="F5">
        <f t="shared" si="0"/>
        <v>0</v>
      </c>
      <c r="G5">
        <v>0</v>
      </c>
      <c r="H5">
        <v>0</v>
      </c>
      <c r="I5">
        <f t="shared" si="1"/>
        <v>0</v>
      </c>
      <c r="J5">
        <f>crops_from_model!L6</f>
        <v>0</v>
      </c>
      <c r="K5">
        <f>crops_from_model!M6</f>
        <v>0</v>
      </c>
      <c r="L5">
        <f t="shared" si="2"/>
        <v>0</v>
      </c>
      <c r="M5">
        <v>0</v>
      </c>
      <c r="N5">
        <v>0</v>
      </c>
      <c r="O5">
        <f>crops_from_model!G32</f>
        <v>0</v>
      </c>
      <c r="P5">
        <f t="shared" si="3"/>
        <v>0</v>
      </c>
      <c r="Q5" s="71"/>
      <c r="R5">
        <f t="shared" si="4"/>
        <v>0</v>
      </c>
      <c r="S5" s="71"/>
    </row>
    <row r="6" spans="1:19" x14ac:dyDescent="0.2">
      <c r="A6" s="21" t="s">
        <v>111</v>
      </c>
      <c r="B6" t="s">
        <v>105</v>
      </c>
      <c r="C6" s="17" t="s">
        <v>56</v>
      </c>
      <c r="D6">
        <v>0</v>
      </c>
      <c r="E6">
        <v>110.5953883349388</v>
      </c>
      <c r="F6">
        <f t="shared" si="0"/>
        <v>110.5953883349388</v>
      </c>
      <c r="G6">
        <v>0</v>
      </c>
      <c r="H6">
        <v>92.162823612449017</v>
      </c>
      <c r="I6">
        <f t="shared" si="1"/>
        <v>92.162823612449017</v>
      </c>
      <c r="J6">
        <f>crops_from_model!L7</f>
        <v>0</v>
      </c>
      <c r="K6">
        <f>crops_from_model!M7</f>
        <v>114.75236694576235</v>
      </c>
      <c r="L6">
        <f t="shared" si="2"/>
        <v>114.75236694576235</v>
      </c>
      <c r="M6">
        <v>110.5953883349388</v>
      </c>
      <c r="N6">
        <v>92.162823612449017</v>
      </c>
      <c r="O6">
        <f>crops_from_model!G33</f>
        <v>114.75236694576235</v>
      </c>
      <c r="P6">
        <f t="shared" si="3"/>
        <v>2.7847660857314276</v>
      </c>
      <c r="Q6" s="71"/>
      <c r="R6">
        <f t="shared" si="4"/>
        <v>2.7318504209140833</v>
      </c>
      <c r="S6" s="71"/>
    </row>
    <row r="7" spans="1:19" x14ac:dyDescent="0.2">
      <c r="A7" s="21" t="s">
        <v>111</v>
      </c>
      <c r="B7" t="s">
        <v>105</v>
      </c>
      <c r="C7" s="17" t="s">
        <v>67</v>
      </c>
      <c r="D7">
        <v>15.465460911889039</v>
      </c>
      <c r="E7">
        <v>131.90150000483223</v>
      </c>
      <c r="F7">
        <f t="shared" si="0"/>
        <v>147.36696091672127</v>
      </c>
      <c r="G7">
        <v>15.465460911889039</v>
      </c>
      <c r="H7">
        <v>0</v>
      </c>
      <c r="I7">
        <f t="shared" si="1"/>
        <v>15.465460911889039</v>
      </c>
      <c r="J7">
        <f>crops_from_model!L8</f>
        <v>0</v>
      </c>
      <c r="K7">
        <f>crops_from_model!M8</f>
        <v>629.95835353617599</v>
      </c>
      <c r="L7">
        <f t="shared" si="2"/>
        <v>629.95835353617599</v>
      </c>
      <c r="M7">
        <v>147.36696091672127</v>
      </c>
      <c r="N7">
        <v>0</v>
      </c>
      <c r="O7">
        <f>crops_from_model!G34</f>
        <v>629.95835353617599</v>
      </c>
      <c r="P7">
        <f t="shared" si="3"/>
        <v>3.7106657076454965</v>
      </c>
      <c r="Q7" s="71"/>
      <c r="R7">
        <f t="shared" si="4"/>
        <v>0.4584204806857447</v>
      </c>
      <c r="S7" s="71"/>
    </row>
    <row r="8" spans="1:19" x14ac:dyDescent="0.2">
      <c r="A8" s="21" t="s">
        <v>112</v>
      </c>
      <c r="B8" t="s">
        <v>105</v>
      </c>
      <c r="C8" s="17" t="s">
        <v>62</v>
      </c>
      <c r="D8">
        <v>28.548574466225901</v>
      </c>
      <c r="E8">
        <v>31.282607653450277</v>
      </c>
      <c r="F8">
        <f t="shared" si="0"/>
        <v>59.831182119676178</v>
      </c>
      <c r="G8">
        <v>28.548574466225901</v>
      </c>
      <c r="H8">
        <v>59.234401771954708</v>
      </c>
      <c r="I8">
        <f t="shared" si="1"/>
        <v>87.782976238180609</v>
      </c>
      <c r="J8">
        <f>crops_from_model!L9</f>
        <v>28.548574466225901</v>
      </c>
      <c r="K8">
        <f>crops_from_model!M9</f>
        <v>102.57628755114571</v>
      </c>
      <c r="L8">
        <f t="shared" si="2"/>
        <v>131.12486201737161</v>
      </c>
      <c r="M8">
        <v>59.831182119676178</v>
      </c>
      <c r="N8">
        <v>87.782976238180609</v>
      </c>
      <c r="O8">
        <f>crops_from_model!G35</f>
        <v>131.12486201737161</v>
      </c>
      <c r="P8">
        <f t="shared" si="3"/>
        <v>1.5065352122232956</v>
      </c>
      <c r="Q8" s="71"/>
      <c r="R8">
        <f t="shared" si="4"/>
        <v>2.6020248858019155</v>
      </c>
      <c r="S8" s="71"/>
    </row>
    <row r="9" spans="1:19" x14ac:dyDescent="0.2">
      <c r="A9" s="21" t="s">
        <v>112</v>
      </c>
      <c r="B9" t="s">
        <v>106</v>
      </c>
      <c r="C9" s="17" t="s">
        <v>63</v>
      </c>
      <c r="D9">
        <v>0</v>
      </c>
      <c r="E9">
        <v>0.52848268378112839</v>
      </c>
      <c r="F9">
        <f t="shared" si="0"/>
        <v>0.52848268378112839</v>
      </c>
      <c r="G9">
        <v>0</v>
      </c>
      <c r="H9">
        <v>0.6941598586253519</v>
      </c>
      <c r="I9">
        <f t="shared" si="1"/>
        <v>0.6941598586253519</v>
      </c>
      <c r="J9">
        <f>crops_from_model!L10</f>
        <v>0</v>
      </c>
      <c r="K9">
        <f>crops_from_model!M10</f>
        <v>1.1187719592923964</v>
      </c>
      <c r="L9">
        <f t="shared" si="2"/>
        <v>1.1187719592923964</v>
      </c>
      <c r="M9">
        <v>0.52848268378112839</v>
      </c>
      <c r="N9">
        <v>0.6941598586253519</v>
      </c>
      <c r="O9">
        <f>crops_from_model!G36</f>
        <v>1.1187719592923964</v>
      </c>
      <c r="P9">
        <f t="shared" si="3"/>
        <v>1.3307070727334114E-2</v>
      </c>
      <c r="Q9" s="71"/>
      <c r="R9">
        <f t="shared" si="4"/>
        <v>2.0575985279504584E-2</v>
      </c>
      <c r="S9" s="71"/>
    </row>
    <row r="10" spans="1:19" x14ac:dyDescent="0.2">
      <c r="A10" s="21" t="s">
        <v>106</v>
      </c>
      <c r="B10" t="s">
        <v>106</v>
      </c>
      <c r="C10" s="17" t="s">
        <v>49</v>
      </c>
      <c r="D10">
        <v>0</v>
      </c>
      <c r="E10">
        <v>3.7836945958082384</v>
      </c>
      <c r="F10">
        <f t="shared" si="0"/>
        <v>3.7836945958082384</v>
      </c>
      <c r="G10">
        <v>0</v>
      </c>
      <c r="H10">
        <v>14.915266193232954</v>
      </c>
      <c r="I10">
        <f t="shared" si="1"/>
        <v>14.915266193232954</v>
      </c>
      <c r="J10">
        <f>crops_from_model!L11</f>
        <v>0</v>
      </c>
      <c r="K10">
        <f>crops_from_model!M11</f>
        <v>18.353999900229873</v>
      </c>
      <c r="L10">
        <f t="shared" si="2"/>
        <v>18.353999900229873</v>
      </c>
      <c r="M10">
        <v>3.7836945958082384</v>
      </c>
      <c r="N10">
        <v>14.915266193232954</v>
      </c>
      <c r="O10">
        <f>crops_from_model!G37</f>
        <v>18.353999900229873</v>
      </c>
      <c r="P10">
        <f t="shared" si="3"/>
        <v>9.5272547506787458E-2</v>
      </c>
      <c r="Q10" s="72">
        <f>SUM(P10:P12)</f>
        <v>1.9719592623954743</v>
      </c>
      <c r="R10">
        <f>100*I10/SUM($I$2:$I$23)</f>
        <v>0.44211184760755512</v>
      </c>
      <c r="S10" s="72">
        <f>SUM(R10:R12)</f>
        <v>2.3256793671894678</v>
      </c>
    </row>
    <row r="11" spans="1:19" x14ac:dyDescent="0.2">
      <c r="A11" s="21" t="s">
        <v>106</v>
      </c>
      <c r="B11" t="s">
        <v>106</v>
      </c>
      <c r="C11" s="17" t="s">
        <v>64</v>
      </c>
      <c r="D11">
        <v>3.5505269805345128</v>
      </c>
      <c r="E11">
        <v>2.6066349663631625</v>
      </c>
      <c r="F11">
        <f t="shared" si="0"/>
        <v>6.1571619468976753</v>
      </c>
      <c r="G11">
        <v>3.5505269805345128</v>
      </c>
      <c r="H11">
        <v>2.996158133590896</v>
      </c>
      <c r="I11">
        <f t="shared" si="1"/>
        <v>6.5466851141254088</v>
      </c>
      <c r="J11">
        <f>crops_from_model!L12</f>
        <v>3.5505269805345128</v>
      </c>
      <c r="K11">
        <f>crops_from_model!M12</f>
        <v>8.7356908448848536</v>
      </c>
      <c r="L11">
        <f t="shared" si="2"/>
        <v>12.286217825419367</v>
      </c>
      <c r="M11">
        <v>6.1571619468976753</v>
      </c>
      <c r="N11">
        <v>6.5466851141254088</v>
      </c>
      <c r="O11">
        <f>crops_from_model!G38</f>
        <v>12.286217825419367</v>
      </c>
      <c r="P11">
        <f t="shared" si="3"/>
        <v>0.15503590187819763</v>
      </c>
      <c r="Q11" s="72"/>
      <c r="R11">
        <f>100*I11/SUM($I$2:$I$23)</f>
        <v>0.1940539990378472</v>
      </c>
      <c r="S11" s="72"/>
    </row>
    <row r="12" spans="1:19" x14ac:dyDescent="0.2">
      <c r="A12" s="21" t="s">
        <v>106</v>
      </c>
      <c r="B12" t="s">
        <v>106</v>
      </c>
      <c r="C12" s="17" t="s">
        <v>57</v>
      </c>
      <c r="D12">
        <v>2.1314507577892288</v>
      </c>
      <c r="E12">
        <v>66.242924101795168</v>
      </c>
      <c r="F12">
        <f t="shared" si="0"/>
        <v>68.374374859584393</v>
      </c>
      <c r="G12">
        <v>2.1314507577892288</v>
      </c>
      <c r="H12">
        <v>54.866668682677577</v>
      </c>
      <c r="I12">
        <f t="shared" si="1"/>
        <v>56.998119440466809</v>
      </c>
      <c r="J12">
        <f>crops_from_model!L13</f>
        <v>2.1314507577892288</v>
      </c>
      <c r="K12">
        <f>crops_from_model!M13</f>
        <v>56.137445468714532</v>
      </c>
      <c r="L12">
        <f t="shared" si="2"/>
        <v>58.268896226503763</v>
      </c>
      <c r="M12">
        <v>68.374374859584393</v>
      </c>
      <c r="N12">
        <v>56.998119440466809</v>
      </c>
      <c r="O12">
        <f>crops_from_model!G39</f>
        <v>58.268896226503763</v>
      </c>
      <c r="P12">
        <f t="shared" si="3"/>
        <v>1.7216508130104893</v>
      </c>
      <c r="Q12" s="72"/>
      <c r="R12">
        <f t="shared" si="4"/>
        <v>1.6895135205440655</v>
      </c>
      <c r="S12" s="72"/>
    </row>
    <row r="13" spans="1:19" x14ac:dyDescent="0.2">
      <c r="A13" s="21" t="s">
        <v>107</v>
      </c>
      <c r="B13" t="s">
        <v>108</v>
      </c>
      <c r="C13" s="17" t="s">
        <v>51</v>
      </c>
      <c r="D13">
        <v>2.8456038730574504</v>
      </c>
      <c r="E13">
        <v>133.47848479049341</v>
      </c>
      <c r="F13">
        <f t="shared" si="0"/>
        <v>136.32408866355087</v>
      </c>
      <c r="G13">
        <v>2.8456038730574504</v>
      </c>
      <c r="H13">
        <v>102.42280194955346</v>
      </c>
      <c r="I13">
        <f t="shared" si="1"/>
        <v>105.26840582261092</v>
      </c>
      <c r="J13">
        <f>crops_from_model!L14</f>
        <v>2.8456038730574504</v>
      </c>
      <c r="K13">
        <f>crops_from_model!M14</f>
        <v>4.9976092994750392</v>
      </c>
      <c r="L13">
        <f t="shared" si="2"/>
        <v>7.8432131725324901</v>
      </c>
      <c r="M13">
        <v>136.32408866355087</v>
      </c>
      <c r="N13">
        <v>105.26840582261092</v>
      </c>
      <c r="O13">
        <f>crops_from_model!G40</f>
        <v>7.8432131725324901</v>
      </c>
      <c r="P13">
        <f t="shared" si="3"/>
        <v>3.4326087596779962</v>
      </c>
      <c r="R13">
        <f t="shared" si="4"/>
        <v>3.1203204012578589</v>
      </c>
    </row>
    <row r="14" spans="1:19" x14ac:dyDescent="0.2">
      <c r="A14" s="21" t="s">
        <v>107</v>
      </c>
      <c r="B14" t="s">
        <v>111</v>
      </c>
      <c r="C14" s="17" t="s">
        <v>47</v>
      </c>
      <c r="D14">
        <v>49.747050424978788</v>
      </c>
      <c r="E14">
        <v>916.02184949322361</v>
      </c>
      <c r="F14">
        <f t="shared" si="0"/>
        <v>965.76889991820235</v>
      </c>
      <c r="G14">
        <v>49.747050424978788</v>
      </c>
      <c r="H14">
        <v>180.99193713985014</v>
      </c>
      <c r="I14">
        <f t="shared" si="1"/>
        <v>230.73898756482893</v>
      </c>
      <c r="J14">
        <f>crops_from_model!L15</f>
        <v>49.747050424978788</v>
      </c>
      <c r="K14">
        <f>crops_from_model!M15</f>
        <v>399.72296304842462</v>
      </c>
      <c r="L14">
        <f t="shared" si="2"/>
        <v>449.47001347340341</v>
      </c>
      <c r="M14">
        <v>965.76889991820235</v>
      </c>
      <c r="N14">
        <v>230.73898756482893</v>
      </c>
      <c r="O14">
        <f>crops_from_model!G41</f>
        <v>449.47001347340341</v>
      </c>
      <c r="P14">
        <f t="shared" si="3"/>
        <v>24.317835667807163</v>
      </c>
      <c r="Q14" s="72">
        <f>SUM(P14:P16)</f>
        <v>27.106714316351791</v>
      </c>
      <c r="R14">
        <f t="shared" si="4"/>
        <v>6.839464933831767</v>
      </c>
      <c r="S14" s="72">
        <f>SUM(R14:R16)</f>
        <v>10.041496583004964</v>
      </c>
    </row>
    <row r="15" spans="1:19" x14ac:dyDescent="0.2">
      <c r="A15" s="21" t="s">
        <v>107</v>
      </c>
      <c r="B15" t="s">
        <v>111</v>
      </c>
      <c r="C15" s="17" t="s">
        <v>50</v>
      </c>
      <c r="D15">
        <v>0</v>
      </c>
      <c r="E15">
        <v>25.654916172079911</v>
      </c>
      <c r="F15">
        <f t="shared" si="0"/>
        <v>25.654916172079911</v>
      </c>
      <c r="G15">
        <v>0</v>
      </c>
      <c r="H15">
        <v>19.786304153999435</v>
      </c>
      <c r="I15">
        <f t="shared" si="1"/>
        <v>19.786304153999435</v>
      </c>
      <c r="J15">
        <f>crops_from_model!L16</f>
        <v>0</v>
      </c>
      <c r="K15">
        <f>crops_from_model!M16</f>
        <v>1.6334007811104283</v>
      </c>
      <c r="L15">
        <f t="shared" si="2"/>
        <v>1.6334007811104283</v>
      </c>
      <c r="M15">
        <v>25.654916172079911</v>
      </c>
      <c r="N15">
        <v>19.786304153999435</v>
      </c>
      <c r="O15">
        <f>crops_from_model!G42</f>
        <v>1.6334007811104283</v>
      </c>
      <c r="P15">
        <f t="shared" si="3"/>
        <v>0.64598480609268716</v>
      </c>
      <c r="Q15" s="72"/>
      <c r="R15">
        <f t="shared" si="4"/>
        <v>0.58649704091896038</v>
      </c>
      <c r="S15" s="72"/>
    </row>
    <row r="16" spans="1:19" x14ac:dyDescent="0.2">
      <c r="A16" s="21" t="s">
        <v>105</v>
      </c>
      <c r="B16" t="s">
        <v>111</v>
      </c>
      <c r="C16" s="17" t="s">
        <v>52</v>
      </c>
      <c r="D16">
        <v>1.7410162331252717</v>
      </c>
      <c r="E16">
        <v>83.362784003753248</v>
      </c>
      <c r="F16">
        <f t="shared" si="0"/>
        <v>85.103800236878513</v>
      </c>
      <c r="G16">
        <v>1.7410162331252717</v>
      </c>
      <c r="H16">
        <v>86.497729529585115</v>
      </c>
      <c r="I16">
        <f t="shared" si="1"/>
        <v>88.23874576271038</v>
      </c>
      <c r="J16">
        <f>crops_from_model!L17</f>
        <v>1.7410162331252717</v>
      </c>
      <c r="K16">
        <f>crops_from_model!M17</f>
        <v>106.55543684427874</v>
      </c>
      <c r="L16">
        <f t="shared" si="2"/>
        <v>108.29645307740401</v>
      </c>
      <c r="M16">
        <v>85.103800236878513</v>
      </c>
      <c r="N16">
        <v>88.23874576271038</v>
      </c>
      <c r="O16">
        <f>crops_from_model!G43</f>
        <v>108.29645307740401</v>
      </c>
      <c r="P16">
        <f t="shared" si="3"/>
        <v>2.1428938424519401</v>
      </c>
      <c r="Q16" s="72"/>
      <c r="R16">
        <f t="shared" si="4"/>
        <v>2.615534608254237</v>
      </c>
      <c r="S16" s="72"/>
    </row>
    <row r="17" spans="1:19" x14ac:dyDescent="0.2">
      <c r="A17" s="21" t="s">
        <v>105</v>
      </c>
      <c r="B17" t="s">
        <v>112</v>
      </c>
      <c r="C17" s="17" t="s">
        <v>65</v>
      </c>
      <c r="D17">
        <v>3.4019302211865456</v>
      </c>
      <c r="E17">
        <v>-0.31353661996367643</v>
      </c>
      <c r="F17">
        <f t="shared" si="0"/>
        <v>3.0883936012228692</v>
      </c>
      <c r="G17">
        <v>3.4019302211865456</v>
      </c>
      <c r="H17">
        <v>2.4087141562067806</v>
      </c>
      <c r="I17">
        <f t="shared" si="1"/>
        <v>5.8106443773933263</v>
      </c>
      <c r="J17">
        <f>crops_from_model!L18</f>
        <v>3.4019302211865456</v>
      </c>
      <c r="K17">
        <f>crops_from_model!M18</f>
        <v>3.9878356843881431</v>
      </c>
      <c r="L17">
        <f t="shared" si="2"/>
        <v>7.3897659055746887</v>
      </c>
      <c r="M17">
        <v>3.0883936012228692</v>
      </c>
      <c r="N17">
        <v>5.8106443773933263</v>
      </c>
      <c r="O17">
        <f>crops_from_model!G44</f>
        <v>7.3897659055746887</v>
      </c>
      <c r="P17">
        <f t="shared" si="3"/>
        <v>7.7765030617993489E-2</v>
      </c>
      <c r="Q17" s="72">
        <f>SUM(P17:P18)</f>
        <v>1.5298782773117221</v>
      </c>
      <c r="R17">
        <f t="shared" si="4"/>
        <v>0.17223659894486823</v>
      </c>
      <c r="S17" s="72">
        <f>SUM(R17:R18)</f>
        <v>0.2510485833116114</v>
      </c>
    </row>
    <row r="18" spans="1:19" x14ac:dyDescent="0.2">
      <c r="A18" s="21" t="s">
        <v>105</v>
      </c>
      <c r="B18" t="s">
        <v>112</v>
      </c>
      <c r="C18" s="17" t="s">
        <v>46</v>
      </c>
      <c r="D18">
        <v>1.219674619498138</v>
      </c>
      <c r="E18">
        <v>56.450170344237982</v>
      </c>
      <c r="F18">
        <f t="shared" si="0"/>
        <v>57.669844963736118</v>
      </c>
      <c r="G18">
        <v>1.219674619498138</v>
      </c>
      <c r="H18">
        <v>1.4391587332111389</v>
      </c>
      <c r="I18">
        <f t="shared" si="1"/>
        <v>2.6588333527092769</v>
      </c>
      <c r="J18">
        <f>crops_from_model!L19</f>
        <v>1.219674619498138</v>
      </c>
      <c r="K18">
        <f>crops_from_model!M19</f>
        <v>2.3223687328028033</v>
      </c>
      <c r="L18">
        <f t="shared" si="2"/>
        <v>3.5420433523009414</v>
      </c>
      <c r="M18">
        <v>57.669844963736118</v>
      </c>
      <c r="N18">
        <v>2.6588333527092769</v>
      </c>
      <c r="O18">
        <f>crops_from_model!G45</f>
        <v>3.5420433523009414</v>
      </c>
      <c r="P18">
        <f t="shared" si="3"/>
        <v>1.4521132466937285</v>
      </c>
      <c r="Q18" s="72"/>
      <c r="R18">
        <f t="shared" si="4"/>
        <v>7.8811984366743193E-2</v>
      </c>
      <c r="S18" s="72"/>
    </row>
    <row r="19" spans="1:19" x14ac:dyDescent="0.2">
      <c r="A19" s="21" t="s">
        <v>105</v>
      </c>
      <c r="B19" t="s">
        <v>109</v>
      </c>
      <c r="C19" s="17" t="s">
        <v>48</v>
      </c>
      <c r="D19">
        <v>9.8256031754527058</v>
      </c>
      <c r="E19">
        <v>1005.1860936280079</v>
      </c>
      <c r="F19">
        <f t="shared" si="0"/>
        <v>1015.0116968034606</v>
      </c>
      <c r="G19">
        <v>9.8256031754527058</v>
      </c>
      <c r="H19">
        <v>1333.7575289063386</v>
      </c>
      <c r="I19">
        <f t="shared" si="1"/>
        <v>1343.5831320817913</v>
      </c>
      <c r="J19">
        <f>crops_from_model!L20</f>
        <v>9.8256031754527058</v>
      </c>
      <c r="K19">
        <f>crops_from_model!M20</f>
        <v>2305.8707237254939</v>
      </c>
      <c r="L19">
        <f t="shared" si="2"/>
        <v>2315.6963269009466</v>
      </c>
      <c r="M19">
        <v>1015.0116968034606</v>
      </c>
      <c r="N19">
        <v>1343.5831320817913</v>
      </c>
      <c r="O19">
        <f>crops_from_model!G46</f>
        <v>2315.6963269009466</v>
      </c>
      <c r="P19">
        <f t="shared" si="3"/>
        <v>25.557757809201799</v>
      </c>
      <c r="R19">
        <f t="shared" si="4"/>
        <v>39.825908116110618</v>
      </c>
    </row>
    <row r="20" spans="1:19" x14ac:dyDescent="0.2">
      <c r="A20" s="21" t="s">
        <v>105</v>
      </c>
      <c r="B20" t="s">
        <v>110</v>
      </c>
      <c r="C20" s="17" t="s">
        <v>53</v>
      </c>
      <c r="D20">
        <v>1.0005406503582983</v>
      </c>
      <c r="E20">
        <v>15.819748107677635</v>
      </c>
      <c r="F20">
        <f t="shared" si="0"/>
        <v>16.820288758035932</v>
      </c>
      <c r="G20">
        <v>1.0005406503582983</v>
      </c>
      <c r="H20">
        <v>16.339762404599288</v>
      </c>
      <c r="I20">
        <f t="shared" si="1"/>
        <v>17.340303054957587</v>
      </c>
      <c r="J20">
        <f>crops_from_model!L21</f>
        <v>1.0005406503582983</v>
      </c>
      <c r="K20">
        <f>crops_from_model!M21</f>
        <v>20.490774534019401</v>
      </c>
      <c r="L20">
        <f t="shared" si="2"/>
        <v>21.491315184377701</v>
      </c>
      <c r="M20">
        <v>16.820288758035932</v>
      </c>
      <c r="N20">
        <v>17.340303054957587</v>
      </c>
      <c r="O20">
        <f>crops_from_model!G47</f>
        <v>21.491315184377701</v>
      </c>
      <c r="P20">
        <f t="shared" si="3"/>
        <v>0.42353094817779485</v>
      </c>
      <c r="R20">
        <f t="shared" si="4"/>
        <v>0.51399373785098457</v>
      </c>
    </row>
    <row r="21" spans="1:19" x14ac:dyDescent="0.2">
      <c r="A21" s="21" t="s">
        <v>105</v>
      </c>
      <c r="B21" t="s">
        <v>107</v>
      </c>
      <c r="C21" s="17" t="s">
        <v>58</v>
      </c>
      <c r="D21">
        <v>28.962134979612465</v>
      </c>
      <c r="E21">
        <v>48.408868150969873</v>
      </c>
      <c r="F21">
        <f t="shared" si="0"/>
        <v>77.371003130582338</v>
      </c>
      <c r="G21">
        <v>28.962134979612465</v>
      </c>
      <c r="H21">
        <v>35.535737018810501</v>
      </c>
      <c r="I21">
        <f t="shared" si="1"/>
        <v>64.497871998422966</v>
      </c>
      <c r="J21">
        <f>crops_from_model!L22</f>
        <v>28.962134979612465</v>
      </c>
      <c r="K21">
        <f>crops_from_model!M22</f>
        <v>36.973721276694427</v>
      </c>
      <c r="L21">
        <f t="shared" si="2"/>
        <v>65.935856256306892</v>
      </c>
      <c r="M21">
        <v>77.371003130582338</v>
      </c>
      <c r="N21">
        <v>64.497871998422966</v>
      </c>
      <c r="O21">
        <f>crops_from_model!G48</f>
        <v>65.935856256306892</v>
      </c>
      <c r="P21">
        <f t="shared" si="3"/>
        <v>1.9481838147223955</v>
      </c>
      <c r="Q21" s="72">
        <f>SUM(P21:P23)</f>
        <v>21.673981645785474</v>
      </c>
      <c r="R21">
        <f t="shared" si="4"/>
        <v>1.9118179311419685</v>
      </c>
      <c r="S21" s="72">
        <f>SUM(R21:R23)</f>
        <v>25.933455860777975</v>
      </c>
    </row>
    <row r="22" spans="1:19" x14ac:dyDescent="0.2">
      <c r="A22" s="21" t="s">
        <v>105</v>
      </c>
      <c r="B22" t="s">
        <v>107</v>
      </c>
      <c r="C22" s="17" t="s">
        <v>59</v>
      </c>
      <c r="D22">
        <v>0</v>
      </c>
      <c r="E22">
        <v>618.9680250446587</v>
      </c>
      <c r="F22">
        <f t="shared" si="0"/>
        <v>618.9680250446587</v>
      </c>
      <c r="G22">
        <v>0</v>
      </c>
      <c r="H22">
        <v>515.98297598738372</v>
      </c>
      <c r="I22">
        <f t="shared" si="1"/>
        <v>515.98297598738372</v>
      </c>
      <c r="J22">
        <f>crops_from_model!L23</f>
        <v>0</v>
      </c>
      <c r="K22">
        <f>crops_from_model!M23</f>
        <v>527.48685005045513</v>
      </c>
      <c r="L22">
        <f t="shared" si="2"/>
        <v>527.48685005045513</v>
      </c>
      <c r="M22">
        <v>618.9680250446587</v>
      </c>
      <c r="N22">
        <v>515.98297598738372</v>
      </c>
      <c r="O22">
        <f>crops_from_model!G49</f>
        <v>527.48685005045513</v>
      </c>
      <c r="P22">
        <f t="shared" si="3"/>
        <v>15.585470517779164</v>
      </c>
      <c r="Q22" s="72"/>
      <c r="R22">
        <f t="shared" si="4"/>
        <v>15.294543449135748</v>
      </c>
      <c r="S22" s="72"/>
    </row>
    <row r="23" spans="1:19" x14ac:dyDescent="0.2">
      <c r="A23" s="21" t="s">
        <v>106</v>
      </c>
      <c r="B23" t="s">
        <v>107</v>
      </c>
      <c r="C23" s="17" t="s">
        <v>66</v>
      </c>
      <c r="D23">
        <v>55.903196747436823</v>
      </c>
      <c r="E23">
        <v>108.52752847310518</v>
      </c>
      <c r="F23">
        <f t="shared" si="0"/>
        <v>164.430725220542</v>
      </c>
      <c r="G23">
        <v>55.903196747436823</v>
      </c>
      <c r="H23">
        <v>238.51763357986835</v>
      </c>
      <c r="I23">
        <f t="shared" si="1"/>
        <v>294.42083032730517</v>
      </c>
      <c r="J23">
        <f>crops_from_model!L24</f>
        <v>55.903196747436823</v>
      </c>
      <c r="K23">
        <f>crops_from_model!M24</f>
        <v>330.28081219676648</v>
      </c>
      <c r="L23">
        <f t="shared" si="2"/>
        <v>386.1840089442033</v>
      </c>
      <c r="M23">
        <v>164.430725220542</v>
      </c>
      <c r="N23">
        <v>294.42083032730517</v>
      </c>
      <c r="O23">
        <f>crops_from_model!G50</f>
        <v>386.1840089442033</v>
      </c>
      <c r="P23">
        <f t="shared" si="3"/>
        <v>4.1403273132839171</v>
      </c>
      <c r="Q23" s="72"/>
      <c r="R23">
        <f t="shared" si="4"/>
        <v>8.7270944805002575</v>
      </c>
      <c r="S23" s="72"/>
    </row>
    <row r="24" spans="1:19" x14ac:dyDescent="0.2">
      <c r="C24" s="17" t="s">
        <v>78</v>
      </c>
      <c r="D24">
        <v>0</v>
      </c>
      <c r="E24">
        <v>3.0164260419871778</v>
      </c>
      <c r="F24">
        <f t="shared" ref="F24" si="5">D24+E24</f>
        <v>3.0164260419871778</v>
      </c>
      <c r="G24">
        <v>0</v>
      </c>
      <c r="H24">
        <v>2.8062886934645044</v>
      </c>
      <c r="I24">
        <f t="shared" ref="I24" si="6">G24+H24</f>
        <v>2.8062886934645044</v>
      </c>
      <c r="L24">
        <f t="shared" ref="L24" si="7">J24+K24</f>
        <v>0</v>
      </c>
      <c r="M24">
        <v>3.0164260419871778</v>
      </c>
      <c r="N24">
        <v>2.8062886934645044</v>
      </c>
    </row>
    <row r="27" spans="1:19" x14ac:dyDescent="0.2">
      <c r="D27" s="13"/>
      <c r="E27" s="13"/>
      <c r="F27" s="13"/>
      <c r="G27" s="13"/>
      <c r="H27" s="13"/>
      <c r="I27" s="13"/>
      <c r="J27" s="13"/>
      <c r="K27" s="13"/>
      <c r="L27" s="13"/>
    </row>
  </sheetData>
  <sortState xmlns:xlrd2="http://schemas.microsoft.com/office/spreadsheetml/2017/richdata2" ref="C2:O23">
    <sortCondition ref="C2:C23"/>
  </sortState>
  <mergeCells count="10">
    <mergeCell ref="Q2:Q9"/>
    <mergeCell ref="Q10:Q12"/>
    <mergeCell ref="Q14:Q16"/>
    <mergeCell ref="Q17:Q18"/>
    <mergeCell ref="Q21:Q23"/>
    <mergeCell ref="S2:S9"/>
    <mergeCell ref="S10:S12"/>
    <mergeCell ref="S14:S16"/>
    <mergeCell ref="S17:S18"/>
    <mergeCell ref="S21:S2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324E3-CE85-714D-8AE0-343E72E1BDB6}">
  <dimension ref="A1:W9"/>
  <sheetViews>
    <sheetView workbookViewId="0">
      <selection activeCell="B6" sqref="B6"/>
    </sheetView>
  </sheetViews>
  <sheetFormatPr baseColWidth="10" defaultRowHeight="16" x14ac:dyDescent="0.2"/>
  <sheetData>
    <row r="1" spans="1:23" s="18" customFormat="1" x14ac:dyDescent="0.2">
      <c r="A1" s="19" t="s">
        <v>0</v>
      </c>
      <c r="B1" s="17" t="s">
        <v>60</v>
      </c>
      <c r="C1" s="17" t="s">
        <v>61</v>
      </c>
      <c r="D1" s="17" t="s">
        <v>62</v>
      </c>
      <c r="E1" s="17" t="s">
        <v>63</v>
      </c>
      <c r="F1" s="17" t="s">
        <v>64</v>
      </c>
      <c r="G1" s="17" t="s">
        <v>65</v>
      </c>
      <c r="H1" s="17" t="s">
        <v>66</v>
      </c>
      <c r="I1" s="17" t="s">
        <v>54</v>
      </c>
      <c r="J1" s="17" t="s">
        <v>56</v>
      </c>
      <c r="K1" s="17" t="s">
        <v>67</v>
      </c>
      <c r="L1" s="17" t="s">
        <v>49</v>
      </c>
      <c r="M1" s="17" t="s">
        <v>46</v>
      </c>
      <c r="N1" s="17" t="s">
        <v>50</v>
      </c>
      <c r="O1" s="17" t="s">
        <v>51</v>
      </c>
      <c r="P1" s="17" t="s">
        <v>52</v>
      </c>
      <c r="Q1" s="17" t="s">
        <v>53</v>
      </c>
      <c r="R1" s="17" t="s">
        <v>47</v>
      </c>
      <c r="S1" s="17" t="s">
        <v>48</v>
      </c>
      <c r="T1" s="17" t="s">
        <v>57</v>
      </c>
      <c r="U1" s="17" t="s">
        <v>58</v>
      </c>
      <c r="V1" s="17" t="s">
        <v>59</v>
      </c>
      <c r="W1" s="17" t="s">
        <v>78</v>
      </c>
    </row>
    <row r="2" spans="1:23" ht="51" x14ac:dyDescent="0.2">
      <c r="A2" s="13" t="s">
        <v>72</v>
      </c>
      <c r="B2">
        <v>9.6315802628663256</v>
      </c>
      <c r="C2">
        <v>0</v>
      </c>
      <c r="D2">
        <v>28.548574466225901</v>
      </c>
      <c r="E2">
        <v>0</v>
      </c>
      <c r="F2">
        <v>3.5505269805345128</v>
      </c>
      <c r="G2">
        <v>3.4019302211865456</v>
      </c>
      <c r="H2">
        <v>55.903196747436823</v>
      </c>
      <c r="I2">
        <v>41.472786578072117</v>
      </c>
      <c r="J2">
        <v>0</v>
      </c>
      <c r="K2">
        <v>15.465460911889039</v>
      </c>
      <c r="L2">
        <v>0</v>
      </c>
      <c r="M2">
        <v>1.219674619498138</v>
      </c>
      <c r="N2">
        <v>0</v>
      </c>
      <c r="O2">
        <v>2.8456038730574504</v>
      </c>
      <c r="P2">
        <v>1.7410162331252717</v>
      </c>
      <c r="Q2">
        <v>1.0005406503582983</v>
      </c>
      <c r="R2">
        <v>49.747050424978788</v>
      </c>
      <c r="S2">
        <v>9.8256031754527058</v>
      </c>
      <c r="T2">
        <v>2.1314507577892288</v>
      </c>
      <c r="U2">
        <v>28.962134979612465</v>
      </c>
      <c r="V2">
        <v>0</v>
      </c>
      <c r="W2">
        <v>0</v>
      </c>
    </row>
    <row r="3" spans="1:23" ht="51" x14ac:dyDescent="0.2">
      <c r="A3" s="13" t="s">
        <v>73</v>
      </c>
      <c r="B3">
        <v>57.869452076321778</v>
      </c>
      <c r="C3">
        <v>18.037750451521561</v>
      </c>
      <c r="D3">
        <v>31.282607653450277</v>
      </c>
      <c r="E3">
        <v>0.52848268378112839</v>
      </c>
      <c r="F3">
        <v>2.6066349663631625</v>
      </c>
      <c r="G3">
        <v>-0.31353661996367643</v>
      </c>
      <c r="H3">
        <v>108.52752847310518</v>
      </c>
      <c r="I3">
        <v>281.5821635581965</v>
      </c>
      <c r="J3">
        <v>110.5953883349388</v>
      </c>
      <c r="K3">
        <v>131.90150000483223</v>
      </c>
      <c r="L3">
        <v>3.7836945958082384</v>
      </c>
      <c r="M3">
        <v>56.450170344237982</v>
      </c>
      <c r="N3">
        <v>25.654916172079911</v>
      </c>
      <c r="O3">
        <v>133.47848479049341</v>
      </c>
      <c r="P3">
        <v>83.362784003753248</v>
      </c>
      <c r="Q3">
        <v>15.819748107677635</v>
      </c>
      <c r="R3">
        <v>916.02184949322361</v>
      </c>
      <c r="S3">
        <v>1005.1860936280079</v>
      </c>
      <c r="T3">
        <v>66.242924101795168</v>
      </c>
      <c r="U3">
        <v>48.408868150969873</v>
      </c>
      <c r="V3">
        <v>618.9680250446587</v>
      </c>
      <c r="W3">
        <v>3.0164260419871778</v>
      </c>
    </row>
    <row r="4" spans="1:23" ht="34" x14ac:dyDescent="0.2">
      <c r="A4" s="13" t="s">
        <v>100</v>
      </c>
      <c r="B4">
        <f t="shared" ref="B4:W4" si="0">B2+B3</f>
        <v>67.5010323391881</v>
      </c>
      <c r="C4">
        <f t="shared" si="0"/>
        <v>18.037750451521561</v>
      </c>
      <c r="D4">
        <f t="shared" si="0"/>
        <v>59.831182119676178</v>
      </c>
      <c r="E4">
        <f t="shared" si="0"/>
        <v>0.52848268378112839</v>
      </c>
      <c r="F4">
        <f t="shared" si="0"/>
        <v>6.1571619468976753</v>
      </c>
      <c r="G4">
        <f t="shared" si="0"/>
        <v>3.0883936012228692</v>
      </c>
      <c r="H4">
        <f t="shared" si="0"/>
        <v>164.430725220542</v>
      </c>
      <c r="I4">
        <f t="shared" si="0"/>
        <v>323.05495013626864</v>
      </c>
      <c r="J4">
        <f t="shared" si="0"/>
        <v>110.5953883349388</v>
      </c>
      <c r="K4">
        <f t="shared" si="0"/>
        <v>147.36696091672127</v>
      </c>
      <c r="L4">
        <f t="shared" si="0"/>
        <v>3.7836945958082384</v>
      </c>
      <c r="M4">
        <f t="shared" si="0"/>
        <v>57.669844963736118</v>
      </c>
      <c r="N4">
        <f t="shared" si="0"/>
        <v>25.654916172079911</v>
      </c>
      <c r="O4">
        <f t="shared" si="0"/>
        <v>136.32408866355087</v>
      </c>
      <c r="P4">
        <f t="shared" si="0"/>
        <v>85.103800236878513</v>
      </c>
      <c r="Q4">
        <f t="shared" si="0"/>
        <v>16.820288758035932</v>
      </c>
      <c r="R4">
        <f t="shared" si="0"/>
        <v>965.76889991820235</v>
      </c>
      <c r="S4">
        <f t="shared" si="0"/>
        <v>1015.0116968034606</v>
      </c>
      <c r="T4">
        <f t="shared" si="0"/>
        <v>68.374374859584393</v>
      </c>
      <c r="U4">
        <f t="shared" si="0"/>
        <v>77.371003130582338</v>
      </c>
      <c r="V4">
        <f t="shared" si="0"/>
        <v>618.9680250446587</v>
      </c>
      <c r="W4">
        <f t="shared" si="0"/>
        <v>3.0164260419871778</v>
      </c>
    </row>
    <row r="5" spans="1:23" ht="51" x14ac:dyDescent="0.2">
      <c r="A5" s="13" t="s">
        <v>74</v>
      </c>
      <c r="B5">
        <v>9.6315802628663256</v>
      </c>
      <c r="C5">
        <v>0</v>
      </c>
      <c r="D5">
        <v>28.548574466225901</v>
      </c>
      <c r="E5">
        <v>0</v>
      </c>
      <c r="F5">
        <v>3.5505269805345128</v>
      </c>
      <c r="G5">
        <v>3.4019302211865456</v>
      </c>
      <c r="H5">
        <v>55.903196747436823</v>
      </c>
      <c r="I5">
        <v>41.472786578072117</v>
      </c>
      <c r="J5">
        <v>0</v>
      </c>
      <c r="K5">
        <v>15.465460911889039</v>
      </c>
      <c r="L5">
        <v>0</v>
      </c>
      <c r="M5">
        <v>1.219674619498138</v>
      </c>
      <c r="N5">
        <v>0</v>
      </c>
      <c r="O5">
        <v>2.8456038730574504</v>
      </c>
      <c r="P5">
        <v>1.7410162331252717</v>
      </c>
      <c r="Q5">
        <v>1.0005406503582983</v>
      </c>
      <c r="R5">
        <v>49.747050424978788</v>
      </c>
      <c r="S5">
        <v>9.8256031754527058</v>
      </c>
      <c r="T5">
        <v>2.1314507577892288</v>
      </c>
      <c r="U5">
        <v>28.962134979612465</v>
      </c>
      <c r="V5">
        <v>0</v>
      </c>
      <c r="W5">
        <v>0</v>
      </c>
    </row>
    <row r="6" spans="1:23" ht="51" x14ac:dyDescent="0.2">
      <c r="A6" s="13" t="s">
        <v>75</v>
      </c>
      <c r="B6">
        <v>101.93659180160165</v>
      </c>
      <c r="C6">
        <v>29.967761413595028</v>
      </c>
      <c r="D6">
        <v>59.234401771954708</v>
      </c>
      <c r="E6">
        <v>0.6941598586253519</v>
      </c>
      <c r="F6">
        <v>2.996158133590896</v>
      </c>
      <c r="G6">
        <v>2.4087141562067806</v>
      </c>
      <c r="H6">
        <v>238.51763357986835</v>
      </c>
      <c r="I6">
        <v>227.73967186881842</v>
      </c>
      <c r="J6">
        <v>92.162823612449017</v>
      </c>
      <c r="K6">
        <v>0</v>
      </c>
      <c r="L6">
        <v>14.915266193232954</v>
      </c>
      <c r="M6">
        <v>1.4391587332111389</v>
      </c>
      <c r="N6">
        <v>19.786304153999435</v>
      </c>
      <c r="O6">
        <v>102.42280194955346</v>
      </c>
      <c r="P6">
        <v>86.497729529585115</v>
      </c>
      <c r="Q6">
        <v>16.339762404599288</v>
      </c>
      <c r="R6">
        <v>180.99193713985014</v>
      </c>
      <c r="S6">
        <v>1333.7575289063386</v>
      </c>
      <c r="T6">
        <v>54.866668682677577</v>
      </c>
      <c r="U6">
        <v>35.535737018810501</v>
      </c>
      <c r="V6">
        <v>515.98297598738372</v>
      </c>
      <c r="W6">
        <v>2.8062886934645044</v>
      </c>
    </row>
    <row r="7" spans="1:23" ht="34" x14ac:dyDescent="0.2">
      <c r="A7" s="13" t="s">
        <v>101</v>
      </c>
      <c r="B7">
        <f t="shared" ref="B7:W7" si="1">B5+B6</f>
        <v>111.56817206446797</v>
      </c>
      <c r="C7">
        <f t="shared" si="1"/>
        <v>29.967761413595028</v>
      </c>
      <c r="D7">
        <f t="shared" si="1"/>
        <v>87.782976238180609</v>
      </c>
      <c r="E7">
        <f t="shared" si="1"/>
        <v>0.6941598586253519</v>
      </c>
      <c r="F7">
        <f t="shared" si="1"/>
        <v>6.5466851141254088</v>
      </c>
      <c r="G7">
        <f t="shared" si="1"/>
        <v>5.8106443773933263</v>
      </c>
      <c r="H7">
        <f t="shared" si="1"/>
        <v>294.42083032730517</v>
      </c>
      <c r="I7">
        <f t="shared" si="1"/>
        <v>269.21245844689054</v>
      </c>
      <c r="J7">
        <f t="shared" si="1"/>
        <v>92.162823612449017</v>
      </c>
      <c r="K7">
        <f t="shared" si="1"/>
        <v>15.465460911889039</v>
      </c>
      <c r="L7">
        <f t="shared" si="1"/>
        <v>14.915266193232954</v>
      </c>
      <c r="M7">
        <f t="shared" si="1"/>
        <v>2.6588333527092769</v>
      </c>
      <c r="N7">
        <f t="shared" si="1"/>
        <v>19.786304153999435</v>
      </c>
      <c r="O7">
        <f t="shared" si="1"/>
        <v>105.26840582261092</v>
      </c>
      <c r="P7">
        <f t="shared" si="1"/>
        <v>88.23874576271038</v>
      </c>
      <c r="Q7">
        <f t="shared" si="1"/>
        <v>17.340303054957587</v>
      </c>
      <c r="R7">
        <f t="shared" si="1"/>
        <v>230.73898756482893</v>
      </c>
      <c r="S7">
        <f t="shared" si="1"/>
        <v>1343.5831320817913</v>
      </c>
      <c r="T7">
        <f t="shared" si="1"/>
        <v>56.998119440466809</v>
      </c>
      <c r="U7">
        <f t="shared" si="1"/>
        <v>64.497871998422966</v>
      </c>
      <c r="V7">
        <f t="shared" si="1"/>
        <v>515.98297598738372</v>
      </c>
      <c r="W7">
        <f t="shared" si="1"/>
        <v>2.8062886934645044</v>
      </c>
    </row>
    <row r="8" spans="1:23" ht="34" x14ac:dyDescent="0.2">
      <c r="A8" s="13" t="s">
        <v>77</v>
      </c>
      <c r="B8">
        <v>67.5010323391881</v>
      </c>
      <c r="C8">
        <v>18.037750451521561</v>
      </c>
      <c r="D8">
        <v>59.831182119676178</v>
      </c>
      <c r="E8">
        <v>0.52848268378112839</v>
      </c>
      <c r="F8">
        <v>6.1571619468976753</v>
      </c>
      <c r="G8">
        <v>3.0883936012228692</v>
      </c>
      <c r="H8">
        <v>164.430725220542</v>
      </c>
      <c r="I8">
        <v>323.05495013626859</v>
      </c>
      <c r="J8">
        <v>110.5953883349388</v>
      </c>
      <c r="K8">
        <v>147.36696091672127</v>
      </c>
      <c r="L8">
        <v>3.7836945958082384</v>
      </c>
      <c r="M8">
        <v>57.669844963736118</v>
      </c>
      <c r="N8">
        <v>25.654916172079911</v>
      </c>
      <c r="O8">
        <v>136.32408866355087</v>
      </c>
      <c r="P8">
        <v>85.103800236878513</v>
      </c>
      <c r="Q8">
        <v>16.820288758035932</v>
      </c>
      <c r="R8">
        <v>965.76889991820235</v>
      </c>
      <c r="S8">
        <v>1015.0116968034606</v>
      </c>
      <c r="T8">
        <v>68.374374859584393</v>
      </c>
      <c r="U8">
        <v>77.371003130582338</v>
      </c>
      <c r="V8">
        <v>618.9680250446587</v>
      </c>
      <c r="W8">
        <v>3.0164260419871778</v>
      </c>
    </row>
    <row r="9" spans="1:23" ht="34" x14ac:dyDescent="0.2">
      <c r="A9" s="13" t="s">
        <v>76</v>
      </c>
      <c r="B9">
        <v>111.56817206446797</v>
      </c>
      <c r="C9">
        <v>29.967761413595028</v>
      </c>
      <c r="D9">
        <v>87.782976238180609</v>
      </c>
      <c r="E9">
        <v>0.6941598586253519</v>
      </c>
      <c r="F9">
        <v>6.5466851141254088</v>
      </c>
      <c r="G9">
        <v>5.8106443773933263</v>
      </c>
      <c r="H9">
        <v>294.42083032730517</v>
      </c>
      <c r="I9">
        <v>269.21245844689054</v>
      </c>
      <c r="J9">
        <v>92.162823612449017</v>
      </c>
      <c r="K9">
        <v>0</v>
      </c>
      <c r="L9">
        <v>14.915266193232954</v>
      </c>
      <c r="M9">
        <v>2.6588333527092769</v>
      </c>
      <c r="N9">
        <v>19.786304153999435</v>
      </c>
      <c r="O9">
        <v>105.26840582261092</v>
      </c>
      <c r="P9">
        <v>88.23874576271038</v>
      </c>
      <c r="Q9">
        <v>17.340303054957587</v>
      </c>
      <c r="R9">
        <v>230.73898756482893</v>
      </c>
      <c r="S9">
        <v>1343.5831320817913</v>
      </c>
      <c r="T9">
        <v>56.998119440466809</v>
      </c>
      <c r="U9">
        <v>64.497871998422966</v>
      </c>
      <c r="V9">
        <v>515.98297598738372</v>
      </c>
      <c r="W9">
        <v>2.8062886934645044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28</vt:i4>
      </vt:variant>
    </vt:vector>
  </HeadingPairs>
  <TitlesOfParts>
    <vt:vector size="28" baseType="lpstr">
      <vt:lpstr>crop_fish_food_without_feed_tes</vt:lpstr>
      <vt:lpstr>crop_fish_food_without_feed</vt:lpstr>
      <vt:lpstr>crop_fish_food_without_feed_ord</vt:lpstr>
      <vt:lpstr>crop_fish_food_without_feed_T</vt:lpstr>
      <vt:lpstr>crops_fish_test</vt:lpstr>
      <vt:lpstr>crops_fish</vt:lpstr>
      <vt:lpstr>animals_from_model</vt:lpstr>
      <vt:lpstr>crop_fish_orderered</vt:lpstr>
      <vt:lpstr>crops_fish_T</vt:lpstr>
      <vt:lpstr>fish</vt:lpstr>
      <vt:lpstr>livestock</vt:lpstr>
      <vt:lpstr>crops_from_model</vt:lpstr>
      <vt:lpstr>livestock_conv_org</vt:lpstr>
      <vt:lpstr>livestock_conv_org_for_code_tes</vt:lpstr>
      <vt:lpstr>livestock_conv_org_for_code</vt:lpstr>
      <vt:lpstr>livestock_conv_org_T</vt:lpstr>
      <vt:lpstr>livestock_T</vt:lpstr>
      <vt:lpstr>livestock_T2</vt:lpstr>
      <vt:lpstr>crop_area</vt:lpstr>
      <vt:lpstr>crop_area_ordered</vt:lpstr>
      <vt:lpstr>crop_area_T</vt:lpstr>
      <vt:lpstr>crop_area_T_2</vt:lpstr>
      <vt:lpstr>Feuil12</vt:lpstr>
      <vt:lpstr>feed</vt:lpstr>
      <vt:lpstr>animals_BAU</vt:lpstr>
      <vt:lpstr>animals_OA</vt:lpstr>
      <vt:lpstr>plant_BAU</vt:lpstr>
      <vt:lpstr>plant_OA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Agathe Crosnier</dc:creator>
  <cp:lastModifiedBy>Agathe Crosnier</cp:lastModifiedBy>
  <dcterms:created xsi:type="dcterms:W3CDTF">2023-06-13T15:42:11Z</dcterms:created>
  <dcterms:modified xsi:type="dcterms:W3CDTF">2024-12-15T11:15:19Z</dcterms:modified>
</cp:coreProperties>
</file>