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hidePivotFieldList="1"/>
  <mc:AlternateContent xmlns:mc="http://schemas.openxmlformats.org/markup-compatibility/2006">
    <mc:Choice Requires="x15">
      <x15ac:absPath xmlns:x15ac="http://schemas.microsoft.com/office/spreadsheetml/2010/11/ac" url="/Users/austincrumrine/Documents/"/>
    </mc:Choice>
  </mc:AlternateContent>
  <xr:revisionPtr revIDLastSave="0" documentId="13_ncr:1_{0C2DA689-E581-394B-A5D3-D0E90FD38DA1}" xr6:coauthVersionLast="45" xr6:coauthVersionMax="45" xr10:uidLastSave="{00000000-0000-0000-0000-000000000000}"/>
  <bookViews>
    <workbookView xWindow="0" yWindow="0" windowWidth="19160" windowHeight="21600" xr2:uid="{00000000-000D-0000-FFFF-FFFF00000000}"/>
  </bookViews>
  <sheets>
    <sheet name="DessertSales" sheetId="2" r:id="rId1"/>
    <sheet name="PivotChartAnalysis" sheetId="8" r:id="rId2"/>
    <sheet name="PivotTableAnalysis" sheetId="7" r:id="rId3"/>
    <sheet name="InputData" sheetId="3" r:id="rId4"/>
    <sheet name="Report" sheetId="4" r:id="rId5"/>
    <sheet name="Documentation" sheetId="5" r:id="rId6"/>
    <sheet name="DessertSalesBackup" sheetId="6" r:id="rId7"/>
  </sheets>
  <definedNames>
    <definedName name="_xlnm._FilterDatabase" localSheetId="0" hidden="1">DessertSales!$A$10:$G$210</definedName>
    <definedName name="_xlnm._FilterDatabase" localSheetId="6" hidden="1">DessertSalesBackup!$A$10:$G$210</definedName>
    <definedName name="Category">DessertSales!$G$11:$G$210</definedName>
    <definedName name="_xlnm.Criteria" localSheetId="0">DessertSales!$A$1:$I$2</definedName>
    <definedName name="DailyGoal">InputData!$G$3:$M$4</definedName>
    <definedName name="Date_Sold">DessertSales!$C$11:$C$210</definedName>
    <definedName name="Day">DessertSales!$F$11:$F$210</definedName>
    <definedName name="Dessert">DessertSales!$E$11:$E$210</definedName>
    <definedName name="Dessert_ID">DessertSales!$B$11:$B$210</definedName>
    <definedName name="DessertAll">Table1[#All]</definedName>
    <definedName name="DessertList">InputData!$A$3:$D$9</definedName>
    <definedName name="Emp_ID">DessertSales!$A$11:$A$210</definedName>
    <definedName name="Emp_Name">DessertSales!$H$11:$H$210</definedName>
    <definedName name="EmployeeList">InputData!$A$12:$B$19</definedName>
    <definedName name="GoalGrade">InputData!$F$12:$G$15</definedName>
    <definedName name="Qty">DessertSales!$D$11:$D$210</definedName>
    <definedName name="Revenue">DessertSales!$I$11:$I$210</definedName>
    <definedName name="Slicer_Dessert">#N/A</definedName>
    <definedName name="Slicer_Emp_Name">#N/A</definedName>
  </definedNames>
  <calcPr calcId="191029" calcMode="autoNoTable"/>
  <pivotCaches>
    <pivotCache cacheId="2"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4" l="1"/>
  <c r="G5" i="4"/>
  <c r="G6" i="4"/>
  <c r="G7" i="4"/>
  <c r="G8" i="4"/>
  <c r="G3" i="4"/>
  <c r="F4" i="4"/>
  <c r="F5" i="4"/>
  <c r="F6" i="4"/>
  <c r="F7" i="4"/>
  <c r="F8" i="4"/>
  <c r="F3" i="4"/>
  <c r="B23" i="4"/>
  <c r="C18" i="4"/>
  <c r="D18" i="4"/>
  <c r="E18" i="4"/>
  <c r="F18" i="4"/>
  <c r="F19" i="4" s="1"/>
  <c r="G18" i="4"/>
  <c r="H18" i="4"/>
  <c r="C19" i="4"/>
  <c r="D19" i="4"/>
  <c r="E19" i="4"/>
  <c r="G19" i="4"/>
  <c r="H19" i="4"/>
  <c r="B19" i="4"/>
  <c r="B18" i="4"/>
  <c r="C11" i="4"/>
  <c r="D11" i="4"/>
  <c r="E11" i="4"/>
  <c r="F11" i="4"/>
  <c r="G11" i="4"/>
  <c r="H11" i="4"/>
  <c r="C12" i="4"/>
  <c r="D12" i="4"/>
  <c r="E12" i="4"/>
  <c r="F12" i="4"/>
  <c r="G12" i="4"/>
  <c r="H12" i="4"/>
  <c r="C13" i="4"/>
  <c r="D13" i="4"/>
  <c r="E13" i="4"/>
  <c r="F13" i="4"/>
  <c r="G13" i="4"/>
  <c r="H13" i="4"/>
  <c r="C14" i="4"/>
  <c r="D14" i="4"/>
  <c r="E14" i="4"/>
  <c r="F14" i="4"/>
  <c r="G14" i="4"/>
  <c r="H14" i="4"/>
  <c r="C15" i="4"/>
  <c r="D15" i="4"/>
  <c r="E15" i="4"/>
  <c r="F15" i="4"/>
  <c r="G15" i="4"/>
  <c r="H15" i="4"/>
  <c r="C16" i="4"/>
  <c r="D16" i="4"/>
  <c r="E16" i="4"/>
  <c r="F16" i="4"/>
  <c r="G16" i="4"/>
  <c r="H16" i="4"/>
  <c r="B12" i="4"/>
  <c r="B13" i="4"/>
  <c r="B14" i="4"/>
  <c r="B15" i="4"/>
  <c r="B16" i="4"/>
  <c r="B11" i="4"/>
  <c r="B4" i="4"/>
  <c r="B5" i="4"/>
  <c r="B6" i="4"/>
  <c r="B7" i="4"/>
  <c r="B8" i="4"/>
  <c r="B3" i="4"/>
  <c r="C7" i="2"/>
  <c r="C6"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E11" i="2"/>
  <c r="G11" i="2" s="1"/>
  <c r="E12" i="2"/>
  <c r="G12" i="2" s="1"/>
  <c r="E13" i="2"/>
  <c r="G13" i="2" s="1"/>
  <c r="E14" i="2"/>
  <c r="G14" i="2" s="1"/>
  <c r="E15" i="2"/>
  <c r="G15" i="2" s="1"/>
  <c r="E16" i="2"/>
  <c r="G16" i="2" s="1"/>
  <c r="E17" i="2"/>
  <c r="G17" i="2" s="1"/>
  <c r="E18" i="2"/>
  <c r="G18" i="2" s="1"/>
  <c r="E19" i="2"/>
  <c r="G19" i="2" s="1"/>
  <c r="E20" i="2"/>
  <c r="G20" i="2" s="1"/>
  <c r="E21" i="2"/>
  <c r="G21" i="2" s="1"/>
  <c r="E22" i="2"/>
  <c r="G22" i="2" s="1"/>
  <c r="E23" i="2"/>
  <c r="G23" i="2" s="1"/>
  <c r="E24" i="2"/>
  <c r="G24" i="2" s="1"/>
  <c r="E25" i="2"/>
  <c r="G25" i="2" s="1"/>
  <c r="E26" i="2"/>
  <c r="G26" i="2" s="1"/>
  <c r="E27" i="2"/>
  <c r="G27" i="2" s="1"/>
  <c r="E28" i="2"/>
  <c r="G28" i="2" s="1"/>
  <c r="E29" i="2"/>
  <c r="G29" i="2" s="1"/>
  <c r="E30" i="2"/>
  <c r="G30" i="2" s="1"/>
  <c r="E31" i="2"/>
  <c r="G31" i="2" s="1"/>
  <c r="E32" i="2"/>
  <c r="G32" i="2" s="1"/>
  <c r="E33" i="2"/>
  <c r="G33" i="2" s="1"/>
  <c r="E34" i="2"/>
  <c r="G34" i="2" s="1"/>
  <c r="E35" i="2"/>
  <c r="G35" i="2" s="1"/>
  <c r="E36" i="2"/>
  <c r="G36" i="2" s="1"/>
  <c r="E37" i="2"/>
  <c r="G37" i="2" s="1"/>
  <c r="E38" i="2"/>
  <c r="G38" i="2" s="1"/>
  <c r="E39" i="2"/>
  <c r="G39" i="2" s="1"/>
  <c r="E40" i="2"/>
  <c r="G40" i="2" s="1"/>
  <c r="E41" i="2"/>
  <c r="G41" i="2" s="1"/>
  <c r="E42" i="2"/>
  <c r="G42" i="2" s="1"/>
  <c r="E43" i="2"/>
  <c r="G43" i="2" s="1"/>
  <c r="E44" i="2"/>
  <c r="G44" i="2" s="1"/>
  <c r="E45" i="2"/>
  <c r="G45" i="2" s="1"/>
  <c r="E46" i="2"/>
  <c r="G46" i="2" s="1"/>
  <c r="E47" i="2"/>
  <c r="G47" i="2" s="1"/>
  <c r="E48" i="2"/>
  <c r="G48" i="2" s="1"/>
  <c r="E49" i="2"/>
  <c r="G49" i="2" s="1"/>
  <c r="E50" i="2"/>
  <c r="G50" i="2" s="1"/>
  <c r="E51" i="2"/>
  <c r="G51" i="2" s="1"/>
  <c r="E52" i="2"/>
  <c r="G52" i="2" s="1"/>
  <c r="E53" i="2"/>
  <c r="G53" i="2" s="1"/>
  <c r="E54" i="2"/>
  <c r="G54" i="2" s="1"/>
  <c r="E55" i="2"/>
  <c r="G55" i="2" s="1"/>
  <c r="E56" i="2"/>
  <c r="G56" i="2" s="1"/>
  <c r="E57" i="2"/>
  <c r="G57" i="2" s="1"/>
  <c r="E58" i="2"/>
  <c r="G58" i="2" s="1"/>
  <c r="E59" i="2"/>
  <c r="G59" i="2" s="1"/>
  <c r="E60" i="2"/>
  <c r="G60" i="2" s="1"/>
  <c r="E61" i="2"/>
  <c r="G61" i="2" s="1"/>
  <c r="E62" i="2"/>
  <c r="G62" i="2" s="1"/>
  <c r="E63" i="2"/>
  <c r="G63" i="2" s="1"/>
  <c r="E64" i="2"/>
  <c r="G64" i="2" s="1"/>
  <c r="E65" i="2"/>
  <c r="G65" i="2" s="1"/>
  <c r="E66" i="2"/>
  <c r="G66" i="2" s="1"/>
  <c r="E67" i="2"/>
  <c r="G67" i="2" s="1"/>
  <c r="E68" i="2"/>
  <c r="G68" i="2" s="1"/>
  <c r="E69" i="2"/>
  <c r="G69" i="2" s="1"/>
  <c r="E70" i="2"/>
  <c r="G70" i="2" s="1"/>
  <c r="E71" i="2"/>
  <c r="G71" i="2" s="1"/>
  <c r="E72" i="2"/>
  <c r="G72" i="2" s="1"/>
  <c r="E73" i="2"/>
  <c r="G73" i="2" s="1"/>
  <c r="E74" i="2"/>
  <c r="G74" i="2" s="1"/>
  <c r="E75" i="2"/>
  <c r="G75" i="2" s="1"/>
  <c r="E76" i="2"/>
  <c r="G76" i="2" s="1"/>
  <c r="E77" i="2"/>
  <c r="G77" i="2" s="1"/>
  <c r="E78" i="2"/>
  <c r="G78" i="2" s="1"/>
  <c r="E79" i="2"/>
  <c r="G79" i="2" s="1"/>
  <c r="E80" i="2"/>
  <c r="G80" i="2" s="1"/>
  <c r="E81" i="2"/>
  <c r="G81" i="2" s="1"/>
  <c r="E82" i="2"/>
  <c r="G82" i="2" s="1"/>
  <c r="E83" i="2"/>
  <c r="G83" i="2" s="1"/>
  <c r="E84" i="2"/>
  <c r="G84" i="2" s="1"/>
  <c r="E85" i="2"/>
  <c r="G85" i="2" s="1"/>
  <c r="E86" i="2"/>
  <c r="G86" i="2" s="1"/>
  <c r="E87" i="2"/>
  <c r="G87" i="2" s="1"/>
  <c r="E88" i="2"/>
  <c r="G88" i="2" s="1"/>
  <c r="E89" i="2"/>
  <c r="G89" i="2" s="1"/>
  <c r="E90" i="2"/>
  <c r="G90" i="2" s="1"/>
  <c r="E91" i="2"/>
  <c r="G91" i="2" s="1"/>
  <c r="E92" i="2"/>
  <c r="G92" i="2" s="1"/>
  <c r="E93" i="2"/>
  <c r="G93" i="2" s="1"/>
  <c r="E94" i="2"/>
  <c r="G94" i="2" s="1"/>
  <c r="E95" i="2"/>
  <c r="G95" i="2" s="1"/>
  <c r="E96" i="2"/>
  <c r="G96" i="2" s="1"/>
  <c r="E97" i="2"/>
  <c r="G97" i="2" s="1"/>
  <c r="E98" i="2"/>
  <c r="G98" i="2" s="1"/>
  <c r="E99" i="2"/>
  <c r="G99" i="2" s="1"/>
  <c r="E100" i="2"/>
  <c r="G100" i="2" s="1"/>
  <c r="E101" i="2"/>
  <c r="G101" i="2" s="1"/>
  <c r="E102" i="2"/>
  <c r="G102" i="2" s="1"/>
  <c r="E103" i="2"/>
  <c r="G103" i="2" s="1"/>
  <c r="E104" i="2"/>
  <c r="G104" i="2" s="1"/>
  <c r="E105" i="2"/>
  <c r="G105" i="2" s="1"/>
  <c r="E106" i="2"/>
  <c r="G106" i="2" s="1"/>
  <c r="E107" i="2"/>
  <c r="G107" i="2" s="1"/>
  <c r="E108" i="2"/>
  <c r="G108" i="2" s="1"/>
  <c r="E109" i="2"/>
  <c r="G109" i="2" s="1"/>
  <c r="E110" i="2"/>
  <c r="G110" i="2" s="1"/>
  <c r="E111" i="2"/>
  <c r="G111" i="2" s="1"/>
  <c r="E112" i="2"/>
  <c r="G112" i="2" s="1"/>
  <c r="E113" i="2"/>
  <c r="G113" i="2" s="1"/>
  <c r="E114" i="2"/>
  <c r="G114" i="2" s="1"/>
  <c r="E115" i="2"/>
  <c r="G115" i="2" s="1"/>
  <c r="E116" i="2"/>
  <c r="G116" i="2" s="1"/>
  <c r="E117" i="2"/>
  <c r="G117" i="2" s="1"/>
  <c r="E118" i="2"/>
  <c r="G118" i="2" s="1"/>
  <c r="E119" i="2"/>
  <c r="G119" i="2" s="1"/>
  <c r="E120" i="2"/>
  <c r="G120" i="2" s="1"/>
  <c r="E121" i="2"/>
  <c r="G121" i="2" s="1"/>
  <c r="E122" i="2"/>
  <c r="G122" i="2" s="1"/>
  <c r="E123" i="2"/>
  <c r="G123" i="2" s="1"/>
  <c r="E124" i="2"/>
  <c r="G124" i="2" s="1"/>
  <c r="E125" i="2"/>
  <c r="G125" i="2" s="1"/>
  <c r="E126" i="2"/>
  <c r="G126" i="2" s="1"/>
  <c r="E127" i="2"/>
  <c r="G127" i="2" s="1"/>
  <c r="E128" i="2"/>
  <c r="G128" i="2" s="1"/>
  <c r="E129" i="2"/>
  <c r="G129" i="2" s="1"/>
  <c r="E130" i="2"/>
  <c r="G130" i="2" s="1"/>
  <c r="E131" i="2"/>
  <c r="G131" i="2" s="1"/>
  <c r="E132" i="2"/>
  <c r="G132" i="2" s="1"/>
  <c r="E133" i="2"/>
  <c r="G133" i="2" s="1"/>
  <c r="E134" i="2"/>
  <c r="G134" i="2" s="1"/>
  <c r="E135" i="2"/>
  <c r="G135" i="2" s="1"/>
  <c r="E136" i="2"/>
  <c r="G136" i="2" s="1"/>
  <c r="E137" i="2"/>
  <c r="G137" i="2" s="1"/>
  <c r="E138" i="2"/>
  <c r="G138" i="2" s="1"/>
  <c r="E139" i="2"/>
  <c r="G139" i="2" s="1"/>
  <c r="E140" i="2"/>
  <c r="G140" i="2" s="1"/>
  <c r="E141" i="2"/>
  <c r="G141" i="2" s="1"/>
  <c r="E142" i="2"/>
  <c r="G142" i="2" s="1"/>
  <c r="E143" i="2"/>
  <c r="G143" i="2" s="1"/>
  <c r="E144" i="2"/>
  <c r="G144" i="2" s="1"/>
  <c r="E145" i="2"/>
  <c r="G145" i="2" s="1"/>
  <c r="E146" i="2"/>
  <c r="G146" i="2" s="1"/>
  <c r="E147" i="2"/>
  <c r="G147" i="2" s="1"/>
  <c r="E148" i="2"/>
  <c r="G148" i="2" s="1"/>
  <c r="E149" i="2"/>
  <c r="G149" i="2" s="1"/>
  <c r="E150" i="2"/>
  <c r="G150" i="2" s="1"/>
  <c r="E151" i="2"/>
  <c r="G151" i="2" s="1"/>
  <c r="E152" i="2"/>
  <c r="G152" i="2" s="1"/>
  <c r="E153" i="2"/>
  <c r="G153" i="2" s="1"/>
  <c r="E154" i="2"/>
  <c r="G154" i="2" s="1"/>
  <c r="E155" i="2"/>
  <c r="G155" i="2" s="1"/>
  <c r="E156" i="2"/>
  <c r="G156" i="2" s="1"/>
  <c r="E157" i="2"/>
  <c r="G157" i="2" s="1"/>
  <c r="E158" i="2"/>
  <c r="G158" i="2" s="1"/>
  <c r="E159" i="2"/>
  <c r="G159" i="2" s="1"/>
  <c r="E160" i="2"/>
  <c r="G160" i="2" s="1"/>
  <c r="E161" i="2"/>
  <c r="G161" i="2" s="1"/>
  <c r="E162" i="2"/>
  <c r="G162" i="2" s="1"/>
  <c r="E163" i="2"/>
  <c r="G163" i="2" s="1"/>
  <c r="E164" i="2"/>
  <c r="G164" i="2" s="1"/>
  <c r="E165" i="2"/>
  <c r="G165" i="2" s="1"/>
  <c r="E166" i="2"/>
  <c r="G166" i="2" s="1"/>
  <c r="E167" i="2"/>
  <c r="G167" i="2" s="1"/>
  <c r="E168" i="2"/>
  <c r="G168" i="2" s="1"/>
  <c r="E169" i="2"/>
  <c r="G169" i="2" s="1"/>
  <c r="E170" i="2"/>
  <c r="G170" i="2" s="1"/>
  <c r="E171" i="2"/>
  <c r="G171" i="2" s="1"/>
  <c r="E172" i="2"/>
  <c r="G172" i="2" s="1"/>
  <c r="E173" i="2"/>
  <c r="G173" i="2" s="1"/>
  <c r="E174" i="2"/>
  <c r="G174" i="2" s="1"/>
  <c r="E175" i="2"/>
  <c r="G175" i="2" s="1"/>
  <c r="E176" i="2"/>
  <c r="G176" i="2" s="1"/>
  <c r="E177" i="2"/>
  <c r="G177" i="2" s="1"/>
  <c r="E178" i="2"/>
  <c r="G178" i="2" s="1"/>
  <c r="E179" i="2"/>
  <c r="G179" i="2" s="1"/>
  <c r="E180" i="2"/>
  <c r="G180" i="2" s="1"/>
  <c r="E181" i="2"/>
  <c r="G181" i="2" s="1"/>
  <c r="E182" i="2"/>
  <c r="G182" i="2" s="1"/>
  <c r="E183" i="2"/>
  <c r="G183" i="2" s="1"/>
  <c r="E184" i="2"/>
  <c r="G184" i="2" s="1"/>
  <c r="E185" i="2"/>
  <c r="G185" i="2" s="1"/>
  <c r="E186" i="2"/>
  <c r="G186" i="2" s="1"/>
  <c r="E187" i="2"/>
  <c r="G187" i="2" s="1"/>
  <c r="E188" i="2"/>
  <c r="G188" i="2" s="1"/>
  <c r="E189" i="2"/>
  <c r="G189" i="2" s="1"/>
  <c r="E190" i="2"/>
  <c r="G190" i="2" s="1"/>
  <c r="E191" i="2"/>
  <c r="G191" i="2" s="1"/>
  <c r="E192" i="2"/>
  <c r="G192" i="2" s="1"/>
  <c r="E193" i="2"/>
  <c r="G193" i="2" s="1"/>
  <c r="E194" i="2"/>
  <c r="G194" i="2" s="1"/>
  <c r="E195" i="2"/>
  <c r="G195" i="2" s="1"/>
  <c r="E196" i="2"/>
  <c r="G196" i="2" s="1"/>
  <c r="E197" i="2"/>
  <c r="G197" i="2" s="1"/>
  <c r="E198" i="2"/>
  <c r="G198" i="2" s="1"/>
  <c r="E199" i="2"/>
  <c r="G199" i="2" s="1"/>
  <c r="E200" i="2"/>
  <c r="G200" i="2" s="1"/>
  <c r="E201" i="2"/>
  <c r="G201" i="2" s="1"/>
  <c r="E202" i="2"/>
  <c r="G202" i="2" s="1"/>
  <c r="E203" i="2"/>
  <c r="G203" i="2" s="1"/>
  <c r="E204" i="2"/>
  <c r="G204" i="2" s="1"/>
  <c r="E205" i="2"/>
  <c r="G205" i="2" s="1"/>
  <c r="E206" i="2"/>
  <c r="G206" i="2" s="1"/>
  <c r="E207" i="2"/>
  <c r="G207" i="2" s="1"/>
  <c r="E208" i="2"/>
  <c r="G208" i="2" s="1"/>
  <c r="E209" i="2"/>
  <c r="G209" i="2" s="1"/>
  <c r="E210" i="2"/>
  <c r="G210" i="2" s="1"/>
  <c r="B25" i="4"/>
  <c r="B24" i="4"/>
  <c r="C5" i="2" l="1"/>
  <c r="D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Nate</author>
  </authors>
  <commentList>
    <comment ref="B21" authorId="0" shapeId="0" xr:uid="{00000000-0006-0000-0200-000001000000}">
      <text>
        <r>
          <rPr>
            <b/>
            <sz val="9"/>
            <color rgb="FF000000"/>
            <rFont val="Tahoma"/>
            <family val="2"/>
          </rPr>
          <t xml:space="preserve">Type Employee or Dessert
</t>
        </r>
      </text>
    </comment>
  </commentList>
</comments>
</file>

<file path=xl/sharedStrings.xml><?xml version="1.0" encoding="utf-8"?>
<sst xmlns="http://schemas.openxmlformats.org/spreadsheetml/2006/main" count="152" uniqueCount="84">
  <si>
    <t>Average Check</t>
  </si>
  <si>
    <t>Total Records</t>
  </si>
  <si>
    <t>Desserts Sold</t>
  </si>
  <si>
    <t>Emp ID</t>
  </si>
  <si>
    <t>Dessert ID</t>
  </si>
  <si>
    <t>Date Sold</t>
  </si>
  <si>
    <t>Qty</t>
  </si>
  <si>
    <t>Dessert List</t>
  </si>
  <si>
    <t>Weekday Goals</t>
  </si>
  <si>
    <t>Description</t>
  </si>
  <si>
    <t>Leftover Target</t>
  </si>
  <si>
    <t>Selling Price</t>
  </si>
  <si>
    <t>Weekday</t>
  </si>
  <si>
    <t>Sunday</t>
  </si>
  <si>
    <t>Monday</t>
  </si>
  <si>
    <t>Tuesday</t>
  </si>
  <si>
    <t>Wednesday</t>
  </si>
  <si>
    <t>Thursday</t>
  </si>
  <si>
    <t>Friday</t>
  </si>
  <si>
    <t>Saturday</t>
  </si>
  <si>
    <t>Key Lime Pie</t>
  </si>
  <si>
    <t>Goal</t>
  </si>
  <si>
    <t>Carrot Cake</t>
  </si>
  <si>
    <t>Day Bake</t>
  </si>
  <si>
    <t>Double Chocolate Delight</t>
  </si>
  <si>
    <t>Fresh Bake</t>
  </si>
  <si>
    <t>New York Cheesecake</t>
  </si>
  <si>
    <t>Dutch Apple Pie</t>
  </si>
  <si>
    <t>Employee List</t>
  </si>
  <si>
    <t>Goal Grade</t>
  </si>
  <si>
    <t>Name</t>
  </si>
  <si>
    <t>Percent</t>
  </si>
  <si>
    <t>Letter</t>
  </si>
  <si>
    <t>Joe</t>
  </si>
  <si>
    <t>C</t>
  </si>
  <si>
    <t>Pat</t>
  </si>
  <si>
    <t>B</t>
  </si>
  <si>
    <t>Phillip</t>
  </si>
  <si>
    <t>A</t>
  </si>
  <si>
    <t>Crystal</t>
  </si>
  <si>
    <t>Wayne</t>
  </si>
  <si>
    <t>Alicia</t>
  </si>
  <si>
    <t>Yalonda</t>
  </si>
  <si>
    <t>Dessert</t>
  </si>
  <si>
    <t>Qty Sold</t>
  </si>
  <si>
    <t>Ending Qty</t>
  </si>
  <si>
    <t>Requests</t>
  </si>
  <si>
    <t>Bake Time</t>
  </si>
  <si>
    <t>End Level</t>
  </si>
  <si>
    <t>Adjust</t>
  </si>
  <si>
    <t>Percent of Goal</t>
  </si>
  <si>
    <t>Category</t>
  </si>
  <si>
    <t>Data</t>
  </si>
  <si>
    <t>Total Sold</t>
  </si>
  <si>
    <t>Average Sold</t>
  </si>
  <si>
    <t>Create Date</t>
  </si>
  <si>
    <t>By Whom</t>
  </si>
  <si>
    <t>Workbook Name</t>
  </si>
  <si>
    <t>Mod. Date</t>
  </si>
  <si>
    <t>Mod. Description</t>
  </si>
  <si>
    <t>Last Version Backup Name</t>
  </si>
  <si>
    <t>Sheet Name</t>
  </si>
  <si>
    <t>Creator</t>
  </si>
  <si>
    <t>Purpose</t>
  </si>
  <si>
    <t>DessertSales</t>
  </si>
  <si>
    <t>InputData</t>
  </si>
  <si>
    <t>Report</t>
  </si>
  <si>
    <t>Robin Sanchez</t>
  </si>
  <si>
    <t>Creme Brulee</t>
  </si>
  <si>
    <t>Day</t>
  </si>
  <si>
    <t>Emp Name</t>
  </si>
  <si>
    <t>Revenue</t>
  </si>
  <si>
    <t>Cool</t>
  </si>
  <si>
    <t>Count of Dessert</t>
  </si>
  <si>
    <t>Count of Day</t>
  </si>
  <si>
    <t>Count of Category</t>
  </si>
  <si>
    <t>Total Count of Dessert</t>
  </si>
  <si>
    <t>Total Count of Day</t>
  </si>
  <si>
    <t>Total Count of Category</t>
  </si>
  <si>
    <t>Total Quantity</t>
  </si>
  <si>
    <t>Day and Dessert Type</t>
  </si>
  <si>
    <t>Total Day and Dessert Type</t>
  </si>
  <si>
    <t>What I learned:</t>
  </si>
  <si>
    <t xml:space="preserve">What I learned from the dessert sales data when filtered, was that the top selling dessert was the Dutch Apple Pie, which retailed for $6.95. The least popular dessert was the New York Cheesecake, which retailed for $8.95. On Wednesday, the sales goal was not met with there being a fulfillment percent of 0%. The sales goal however was exceeded on Sunday; 106% and on Monday; 127%. The data shows that the sales goal for Monday is likely too low, and could probably be raised because of the excellent performance the business had in sales that day. Between the employees named Wayne and Joe, 125 desserts were sold in total when filtering for 'Carrot Cake', Double Chocolate Delight', and 'New York Cheesecake'. The most revenue brought in through a single transaction when looking at the filtered data was made by Joe on Monday, in which he sold 'Double Chocolate Delight' desserts for $71.55. The lowest revenue brought in through the filtered view is $6.95 for 'Carrot Cake' sold by Wayne and Joe on multiple separate days. It should be noticed that out of the 155 carrot cake that was made, there was a leftover of 18 which would probably go to waste. To reduce potential losses, fewer carrot cakes should be baked so that baking materials are not wasted since they are not being sold. To the contrary, more double chocolate delight cakes and dutch apple pies should be made due to there being a demand for them even after they have sold out in the bakery.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</si>
</sst>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0">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color rgb="FF333333"/>
      <name val="Segoe UI"/>
      <family val="2"/>
    </font>
    <font>
      <b/>
      <sz val="9"/>
      <color theme="1"/>
      <name val="Calibri"/>
      <family val="2"/>
      <scheme val="minor"/>
    </font>
    <font>
      <b/>
      <sz val="9"/>
      <color rgb="FF000000"/>
      <name val="Tahoma"/>
      <family val="2"/>
    </font>
    <font>
      <b/>
      <u/>
      <sz val="22"/>
      <color rgb="FFFF0000"/>
      <name val="Calibri"/>
      <family val="2"/>
      <scheme val="minor"/>
    </font>
  </fonts>
  <fills count="6">
    <fill>
      <patternFill patternType="none"/>
    </fill>
    <fill>
      <patternFill patternType="gray125"/>
    </fill>
    <fill>
      <patternFill patternType="solid">
        <fgColor rgb="FF4A2169"/>
        <bgColor indexed="64"/>
      </patternFill>
    </fill>
    <fill>
      <patternFill patternType="solid">
        <fgColor theme="6" tint="0.79998168889431442"/>
        <bgColor indexed="64"/>
      </patternFill>
    </fill>
    <fill>
      <patternFill patternType="solid">
        <fgColor rgb="FFFFFFFF"/>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2" fillId="2" borderId="1" xfId="0" applyFont="1" applyFill="1" applyBorder="1"/>
    <xf numFmtId="164" fontId="0" fillId="0" borderId="1" xfId="1" applyNumberFormat="1" applyFont="1" applyBorder="1"/>
    <xf numFmtId="0" fontId="0" fillId="0" borderId="1" xfId="0" applyBorder="1"/>
    <xf numFmtId="37" fontId="0" fillId="0" borderId="1" xfId="1" applyNumberFormat="1" applyFont="1" applyBorder="1"/>
    <xf numFmtId="0" fontId="4" fillId="0" borderId="0" xfId="0" applyFont="1" applyFill="1" applyBorder="1"/>
    <xf numFmtId="14" fontId="4" fillId="0" borderId="0" xfId="0" applyNumberFormat="1" applyFont="1" applyFill="1" applyBorder="1"/>
    <xf numFmtId="0" fontId="4" fillId="0" borderId="0" xfId="0" applyNumberFormat="1" applyFont="1" applyFill="1" applyBorder="1"/>
    <xf numFmtId="0" fontId="4" fillId="0" borderId="0" xfId="0" applyFont="1" applyFill="1" applyBorder="1" applyAlignment="1">
      <alignment horizontal="left"/>
    </xf>
    <xf numFmtId="0" fontId="3" fillId="0" borderId="0" xfId="0" applyFont="1"/>
    <xf numFmtId="44" fontId="0" fillId="0" borderId="1" xfId="0" applyNumberFormat="1" applyBorder="1"/>
    <xf numFmtId="0" fontId="0" fillId="0" borderId="1" xfId="0" applyFill="1" applyBorder="1"/>
    <xf numFmtId="9" fontId="0" fillId="0" borderId="1" xfId="0" applyNumberFormat="1" applyBorder="1"/>
    <xf numFmtId="0" fontId="0" fillId="0" borderId="0" xfId="0" applyAlignment="1">
      <alignment horizontal="left"/>
    </xf>
    <xf numFmtId="0" fontId="2" fillId="2" borderId="1" xfId="0" applyFont="1" applyFill="1" applyBorder="1" applyAlignment="1">
      <alignment horizontal="center"/>
    </xf>
    <xf numFmtId="9" fontId="0" fillId="0" borderId="1" xfId="2" applyFont="1" applyBorder="1"/>
    <xf numFmtId="0" fontId="0" fillId="3" borderId="1" xfId="0" applyFill="1" applyBorder="1"/>
    <xf numFmtId="2" fontId="0" fillId="0" borderId="1" xfId="0" applyNumberFormat="1" applyBorder="1"/>
    <xf numFmtId="0" fontId="0" fillId="4" borderId="0" xfId="0" applyFont="1" applyFill="1"/>
    <xf numFmtId="49" fontId="3" fillId="4" borderId="0" xfId="0" applyNumberFormat="1" applyFont="1" applyFill="1" applyBorder="1" applyAlignment="1">
      <alignment horizontal="left"/>
    </xf>
    <xf numFmtId="49" fontId="2" fillId="2" borderId="1" xfId="0" applyNumberFormat="1" applyFont="1" applyFill="1" applyBorder="1" applyAlignment="1">
      <alignment horizontal="left" vertical="top"/>
    </xf>
    <xf numFmtId="49" fontId="3" fillId="4" borderId="0" xfId="0" applyNumberFormat="1" applyFont="1" applyFill="1" applyBorder="1" applyAlignment="1"/>
    <xf numFmtId="14" fontId="0" fillId="4" borderId="1" xfId="0" applyNumberFormat="1" applyFont="1" applyFill="1" applyBorder="1" applyAlignment="1">
      <alignment horizontal="right" vertical="top"/>
    </xf>
    <xf numFmtId="49" fontId="0" fillId="4" borderId="1" xfId="0" applyNumberFormat="1" applyFont="1" applyFill="1" applyBorder="1" applyAlignment="1">
      <alignment vertical="top"/>
    </xf>
    <xf numFmtId="49" fontId="0" fillId="4" borderId="1" xfId="0" applyNumberFormat="1" applyFont="1" applyFill="1" applyBorder="1" applyAlignment="1">
      <alignment horizontal="left" vertical="top" wrapText="1"/>
    </xf>
    <xf numFmtId="0" fontId="6" fillId="0" borderId="1" xfId="0" applyFont="1" applyBorder="1" applyAlignment="1">
      <alignment vertical="top"/>
    </xf>
    <xf numFmtId="14" fontId="0" fillId="4" borderId="1" xfId="0" applyNumberFormat="1" applyFont="1" applyFill="1" applyBorder="1" applyAlignment="1">
      <alignment vertical="top"/>
    </xf>
    <xf numFmtId="49" fontId="7" fillId="5" borderId="0" xfId="0" applyNumberFormat="1" applyFont="1" applyFill="1" applyBorder="1" applyAlignment="1">
      <alignment vertical="top"/>
    </xf>
    <xf numFmtId="49" fontId="7" fillId="5" borderId="1" xfId="0" applyNumberFormat="1" applyFont="1" applyFill="1" applyBorder="1" applyAlignment="1">
      <alignment vertical="top"/>
    </xf>
    <xf numFmtId="49" fontId="7" fillId="5" borderId="1" xfId="0" applyNumberFormat="1" applyFont="1" applyFill="1" applyBorder="1" applyAlignment="1">
      <alignment horizontal="left" vertical="top" wrapText="1"/>
    </xf>
    <xf numFmtId="0" fontId="0" fillId="5" borderId="0" xfId="0" applyFont="1" applyFill="1"/>
    <xf numFmtId="49" fontId="3" fillId="4" borderId="0" xfId="0" applyNumberFormat="1" applyFont="1" applyFill="1" applyBorder="1" applyAlignment="1">
      <alignment horizontal="left"/>
    </xf>
    <xf numFmtId="49" fontId="5" fillId="4" borderId="2" xfId="0" applyNumberFormat="1" applyFont="1" applyFill="1" applyBorder="1" applyAlignment="1">
      <alignment horizontal="left"/>
    </xf>
    <xf numFmtId="49" fontId="5" fillId="4" borderId="0" xfId="0" applyNumberFormat="1" applyFont="1" applyFill="1" applyBorder="1" applyAlignment="1">
      <alignment horizontal="left"/>
    </xf>
    <xf numFmtId="0" fontId="2" fillId="2" borderId="3" xfId="0" applyFont="1" applyFill="1" applyBorder="1"/>
    <xf numFmtId="0" fontId="4" fillId="0" borderId="0" xfId="0" applyFont="1" applyFill="1"/>
    <xf numFmtId="44" fontId="4" fillId="0" borderId="0" xfId="1" applyFont="1" applyFill="1"/>
    <xf numFmtId="0" fontId="0" fillId="0" borderId="0" xfId="0" applyNumberFormat="1"/>
    <xf numFmtId="0" fontId="0" fillId="0" borderId="0" xfId="0" pivotButton="1"/>
    <xf numFmtId="0" fontId="9" fillId="0" borderId="0" xfId="0" applyFont="1"/>
  </cellXfs>
  <cellStyles count="3">
    <cellStyle name="Currency" xfId="1" builtinId="4"/>
    <cellStyle name="Normal" xfId="0" builtinId="0"/>
    <cellStyle name="Percent" xfId="2" builtinId="5"/>
  </cellStyles>
  <dxfs count="13">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i val="0"/>
        <strike val="0"/>
        <condense val="0"/>
        <extend val="0"/>
        <outline val="0"/>
        <shadow val="0"/>
        <u val="none"/>
        <vertAlign val="baseline"/>
        <sz val="11"/>
        <color theme="0"/>
        <name val="Calibri"/>
        <family val="2"/>
        <scheme val="minor"/>
      </font>
      <fill>
        <patternFill patternType="solid">
          <fgColor indexed="64"/>
          <bgColor rgb="FF4A2169"/>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19" formatCode="m/d/yy"/>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border outline="0">
        <bottom style="thin">
          <color indexed="64"/>
        </bottom>
      </border>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chartsheet" Target="chartsheets/sheet1.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customXml" Target="../customXml/item1.xml"/><Relationship Id="rId10" Type="http://schemas.microsoft.com/office/2007/relationships/slicerCache" Target="slicerCaches/slicerCache2.xml"/><Relationship Id="rId19" Type="http://schemas.openxmlformats.org/officeDocument/2006/relationships/customXml" Target="../customXml/item5.xml"/><Relationship Id="rId4" Type="http://schemas.openxmlformats.org/officeDocument/2006/relationships/worksheet" Target="worksheets/sheet3.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[e03Desserts_CrumrineAustin.xlsx]PivotTableAnalysis!PivotTable1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Total Quantity Sold by Day and Dessert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PivotTableAnalysis!$A$3:$A$5</c:f>
              <c:strCache>
                <c:ptCount val="1"/>
                <c:pt idx="0">
                  <c:v>Day and Dessert Type - Creme Brulee</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PivotTableAnalysis!$A$6</c:f>
              <c:numCache>
                <c:formatCode>General</c:formatCode>
                <c:ptCount val="1"/>
                <c:pt idx="0">
                  <c:v>204</c:v>
                </c:pt>
              </c:numCache>
            </c:numRef>
          </c:val>
          <c:smooth val="0"/>
          <c:extLst>
            <c:ext xmlns:c16="http://schemas.microsoft.com/office/drawing/2014/chart" uri="{C3380CC4-5D6E-409C-BE32-E72D297353CC}">
              <c16:uniqueId val="{00000000-9D4F-E94D-BC5B-74D89FF9F9E5}"/>
            </c:ext>
          </c:extLst>
        </c:ser>
        <c:ser>
          <c:idx val="1"/>
          <c:order val="1"/>
          <c:tx>
            <c:strRef>
              <c:f>PivotTableAnalysis!$B$3:$B$5</c:f>
              <c:strCache>
                <c:ptCount val="1"/>
                <c:pt idx="0">
                  <c:v>Day and Dessert Type - Dutch Apple Pie</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PivotTableAnalysis!$B$6</c:f>
              <c:numCache>
                <c:formatCode>General</c:formatCode>
                <c:ptCount val="1"/>
                <c:pt idx="0">
                  <c:v>210</c:v>
                </c:pt>
              </c:numCache>
            </c:numRef>
          </c:val>
          <c:smooth val="0"/>
          <c:extLst>
            <c:ext xmlns:c16="http://schemas.microsoft.com/office/drawing/2014/chart" uri="{C3380CC4-5D6E-409C-BE32-E72D297353CC}">
              <c16:uniqueId val="{00000001-9D4F-E94D-BC5B-74D89FF9F9E5}"/>
            </c:ext>
          </c:extLst>
        </c:ser>
        <c:ser>
          <c:idx val="2"/>
          <c:order val="2"/>
          <c:tx>
            <c:strRef>
              <c:f>PivotTableAnalysis!$C$3:$C$5</c:f>
              <c:strCache>
                <c:ptCount val="1"/>
                <c:pt idx="0">
                  <c:v>Day and Dessert Type - New York Cheesecake</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PivotTableAnalysis!$C$6</c:f>
              <c:numCache>
                <c:formatCode>General</c:formatCode>
                <c:ptCount val="1"/>
                <c:pt idx="0">
                  <c:v>120</c:v>
                </c:pt>
              </c:numCache>
            </c:numRef>
          </c:val>
          <c:smooth val="0"/>
          <c:extLst>
            <c:ext xmlns:c16="http://schemas.microsoft.com/office/drawing/2014/chart" uri="{C3380CC4-5D6E-409C-BE32-E72D297353CC}">
              <c16:uniqueId val="{00000002-9D4F-E94D-BC5B-74D89FF9F9E5}"/>
            </c:ext>
          </c:extLst>
        </c:ser>
        <c:ser>
          <c:idx val="3"/>
          <c:order val="3"/>
          <c:tx>
            <c:strRef>
              <c:f>PivotTableAnalysis!$D$3:$D$5</c:f>
              <c:strCache>
                <c:ptCount val="1"/>
                <c:pt idx="0">
                  <c:v>Count of Dessert - Creme Brulee</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PivotTableAnalysis!$D$6</c:f>
              <c:numCache>
                <c:formatCode>General</c:formatCode>
                <c:ptCount val="1"/>
                <c:pt idx="0">
                  <c:v>40</c:v>
                </c:pt>
              </c:numCache>
            </c:numRef>
          </c:val>
          <c:smooth val="0"/>
          <c:extLst>
            <c:ext xmlns:c16="http://schemas.microsoft.com/office/drawing/2014/chart" uri="{C3380CC4-5D6E-409C-BE32-E72D297353CC}">
              <c16:uniqueId val="{00000003-9D4F-E94D-BC5B-74D89FF9F9E5}"/>
            </c:ext>
          </c:extLst>
        </c:ser>
        <c:ser>
          <c:idx val="4"/>
          <c:order val="4"/>
          <c:tx>
            <c:strRef>
              <c:f>PivotTableAnalysis!$E$3:$E$5</c:f>
              <c:strCache>
                <c:ptCount val="1"/>
                <c:pt idx="0">
                  <c:v>Count of Dessert - Dutch Apple Pie</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PivotTableAnalysis!$E$6</c:f>
              <c:numCache>
                <c:formatCode>General</c:formatCode>
                <c:ptCount val="1"/>
                <c:pt idx="0">
                  <c:v>39</c:v>
                </c:pt>
              </c:numCache>
            </c:numRef>
          </c:val>
          <c:smooth val="0"/>
          <c:extLst>
            <c:ext xmlns:c16="http://schemas.microsoft.com/office/drawing/2014/chart" uri="{C3380CC4-5D6E-409C-BE32-E72D297353CC}">
              <c16:uniqueId val="{00000004-9D4F-E94D-BC5B-74D89FF9F9E5}"/>
            </c:ext>
          </c:extLst>
        </c:ser>
        <c:ser>
          <c:idx val="5"/>
          <c:order val="5"/>
          <c:tx>
            <c:strRef>
              <c:f>PivotTableAnalysis!$F$3:$F$5</c:f>
              <c:strCache>
                <c:ptCount val="1"/>
                <c:pt idx="0">
                  <c:v>Count of Dessert - New York Cheesecake</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PivotTableAnalysis!$F$6</c:f>
              <c:numCache>
                <c:formatCode>General</c:formatCode>
                <c:ptCount val="1"/>
                <c:pt idx="0">
                  <c:v>27</c:v>
                </c:pt>
              </c:numCache>
            </c:numRef>
          </c:val>
          <c:smooth val="0"/>
          <c:extLst>
            <c:ext xmlns:c16="http://schemas.microsoft.com/office/drawing/2014/chart" uri="{C3380CC4-5D6E-409C-BE32-E72D297353CC}">
              <c16:uniqueId val="{00000005-9D4F-E94D-BC5B-74D89FF9F9E5}"/>
            </c:ext>
          </c:extLst>
        </c:ser>
        <c:ser>
          <c:idx val="6"/>
          <c:order val="6"/>
          <c:tx>
            <c:strRef>
              <c:f>PivotTableAnalysis!$G$3:$G$5</c:f>
              <c:strCache>
                <c:ptCount val="1"/>
                <c:pt idx="0">
                  <c:v>Count of Day - Creme Brulee</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PivotTableAnalysis!$G$6</c:f>
              <c:numCache>
                <c:formatCode>General</c:formatCode>
                <c:ptCount val="1"/>
                <c:pt idx="0">
                  <c:v>40</c:v>
                </c:pt>
              </c:numCache>
            </c:numRef>
          </c:val>
          <c:smooth val="0"/>
          <c:extLst>
            <c:ext xmlns:c16="http://schemas.microsoft.com/office/drawing/2014/chart" uri="{C3380CC4-5D6E-409C-BE32-E72D297353CC}">
              <c16:uniqueId val="{00000006-9D4F-E94D-BC5B-74D89FF9F9E5}"/>
            </c:ext>
          </c:extLst>
        </c:ser>
        <c:ser>
          <c:idx val="7"/>
          <c:order val="7"/>
          <c:tx>
            <c:strRef>
              <c:f>PivotTableAnalysis!$H$3:$H$5</c:f>
              <c:strCache>
                <c:ptCount val="1"/>
                <c:pt idx="0">
                  <c:v>Count of Day - Dutch Apple Pie</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PivotTableAnalysis!$H$6</c:f>
              <c:numCache>
                <c:formatCode>General</c:formatCode>
                <c:ptCount val="1"/>
                <c:pt idx="0">
                  <c:v>39</c:v>
                </c:pt>
              </c:numCache>
            </c:numRef>
          </c:val>
          <c:smooth val="0"/>
          <c:extLst>
            <c:ext xmlns:c16="http://schemas.microsoft.com/office/drawing/2014/chart" uri="{C3380CC4-5D6E-409C-BE32-E72D297353CC}">
              <c16:uniqueId val="{00000007-9D4F-E94D-BC5B-74D89FF9F9E5}"/>
            </c:ext>
          </c:extLst>
        </c:ser>
        <c:ser>
          <c:idx val="8"/>
          <c:order val="8"/>
          <c:tx>
            <c:strRef>
              <c:f>PivotTableAnalysis!$I$3:$I$5</c:f>
              <c:strCache>
                <c:ptCount val="1"/>
                <c:pt idx="0">
                  <c:v>Count of Day - New York Cheesecake</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PivotTableAnalysis!$I$6</c:f>
              <c:numCache>
                <c:formatCode>General</c:formatCode>
                <c:ptCount val="1"/>
                <c:pt idx="0">
                  <c:v>27</c:v>
                </c:pt>
              </c:numCache>
            </c:numRef>
          </c:val>
          <c:smooth val="0"/>
          <c:extLst>
            <c:ext xmlns:c16="http://schemas.microsoft.com/office/drawing/2014/chart" uri="{C3380CC4-5D6E-409C-BE32-E72D297353CC}">
              <c16:uniqueId val="{00000008-9D4F-E94D-BC5B-74D89FF9F9E5}"/>
            </c:ext>
          </c:extLst>
        </c:ser>
        <c:ser>
          <c:idx val="9"/>
          <c:order val="9"/>
          <c:tx>
            <c:strRef>
              <c:f>PivotTableAnalysis!$J$3:$J$5</c:f>
              <c:strCache>
                <c:ptCount val="1"/>
                <c:pt idx="0">
                  <c:v>Count of Category - Creme Brulee</c:v>
                </c:pt>
              </c:strCache>
            </c:strRef>
          </c:tx>
          <c:spPr>
            <a:ln w="34925" cap="rnd">
              <a:solidFill>
                <a:schemeClr val="accent6">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PivotTableAnalysis!$J$6</c:f>
              <c:numCache>
                <c:formatCode>General</c:formatCode>
                <c:ptCount val="1"/>
                <c:pt idx="0">
                  <c:v>40</c:v>
                </c:pt>
              </c:numCache>
            </c:numRef>
          </c:val>
          <c:smooth val="0"/>
          <c:extLst>
            <c:ext xmlns:c16="http://schemas.microsoft.com/office/drawing/2014/chart" uri="{C3380CC4-5D6E-409C-BE32-E72D297353CC}">
              <c16:uniqueId val="{00000009-9D4F-E94D-BC5B-74D89FF9F9E5}"/>
            </c:ext>
          </c:extLst>
        </c:ser>
        <c:ser>
          <c:idx val="10"/>
          <c:order val="10"/>
          <c:tx>
            <c:strRef>
              <c:f>PivotTableAnalysis!$K$3:$K$5</c:f>
              <c:strCache>
                <c:ptCount val="1"/>
                <c:pt idx="0">
                  <c:v>Count of Category - Dutch Apple Pie</c:v>
                </c:pt>
              </c:strCache>
            </c:strRef>
          </c:tx>
          <c:spPr>
            <a:ln w="34925" cap="rnd">
              <a:solidFill>
                <a:schemeClr val="accent5">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PivotTableAnalysis!$K$6</c:f>
              <c:numCache>
                <c:formatCode>General</c:formatCode>
                <c:ptCount val="1"/>
                <c:pt idx="0">
                  <c:v>39</c:v>
                </c:pt>
              </c:numCache>
            </c:numRef>
          </c:val>
          <c:smooth val="0"/>
          <c:extLst>
            <c:ext xmlns:c16="http://schemas.microsoft.com/office/drawing/2014/chart" uri="{C3380CC4-5D6E-409C-BE32-E72D297353CC}">
              <c16:uniqueId val="{0000000A-9D4F-E94D-BC5B-74D89FF9F9E5}"/>
            </c:ext>
          </c:extLst>
        </c:ser>
        <c:ser>
          <c:idx val="11"/>
          <c:order val="11"/>
          <c:tx>
            <c:strRef>
              <c:f>PivotTableAnalysis!$L$3:$L$5</c:f>
              <c:strCache>
                <c:ptCount val="1"/>
                <c:pt idx="0">
                  <c:v>Count of Category - New York Cheesecake</c:v>
                </c:pt>
              </c:strCache>
            </c:strRef>
          </c:tx>
          <c:spPr>
            <a:ln w="34925" cap="rnd">
              <a:solidFill>
                <a:schemeClr val="accent4">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cat>
            <c:strRef>
              <c:f>PivotTableAnalysis!$A$6</c:f>
              <c:strCache>
                <c:ptCount val="1"/>
                <c:pt idx="0">
                  <c:v>Total</c:v>
                </c:pt>
              </c:strCache>
            </c:strRef>
          </c:cat>
          <c:val>
            <c:numRef>
              <c:f>PivotTableAnalysis!$L$6</c:f>
              <c:numCache>
                <c:formatCode>General</c:formatCode>
                <c:ptCount val="1"/>
                <c:pt idx="0">
                  <c:v>27</c:v>
                </c:pt>
              </c:numCache>
            </c:numRef>
          </c:val>
          <c:smooth val="0"/>
          <c:extLst>
            <c:ext xmlns:c16="http://schemas.microsoft.com/office/drawing/2014/chart" uri="{C3380CC4-5D6E-409C-BE32-E72D297353CC}">
              <c16:uniqueId val="{0000000B-9D4F-E94D-BC5B-74D89FF9F9E5}"/>
            </c:ext>
          </c:extLst>
        </c:ser>
        <c:dLbls>
          <c:showLegendKey val="0"/>
          <c:showVal val="0"/>
          <c:showCatName val="0"/>
          <c:showSerName val="0"/>
          <c:showPercent val="0"/>
          <c:showBubbleSize val="0"/>
        </c:dLbls>
        <c:marker val="1"/>
        <c:smooth val="0"/>
        <c:axId val="2040279600"/>
        <c:axId val="2025434464"/>
      </c:lineChart>
      <c:catAx>
        <c:axId val="2040279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434464"/>
        <c:crosses val="autoZero"/>
        <c:auto val="1"/>
        <c:lblAlgn val="ctr"/>
        <c:lblOffset val="100"/>
        <c:noMultiLvlLbl val="0"/>
      </c:catAx>
      <c:valAx>
        <c:axId val="20254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27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74C954E-0E61-C94C-9938-4CAE28EFF4F0}">
  <sheetPr/>
  <sheetViews>
    <sheetView zoomScale="139"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10</xdr:col>
      <xdr:colOff>12700</xdr:colOff>
      <xdr:row>9</xdr:row>
      <xdr:rowOff>12701</xdr:rowOff>
    </xdr:from>
    <xdr:to>
      <xdr:col>12</xdr:col>
      <xdr:colOff>660400</xdr:colOff>
      <xdr:row>87</xdr:row>
      <xdr:rowOff>139700</xdr:rowOff>
    </xdr:to>
    <mc:AlternateContent xmlns:mc="http://schemas.openxmlformats.org/markup-compatibility/2006">
      <mc:Choice xmlns:sle15="http://schemas.microsoft.com/office/drawing/2012/slicer" Requires="sle15">
        <xdr:graphicFrame macro="">
          <xdr:nvGraphicFramePr>
            <xdr:cNvPr id="2" name="Dessert">
              <a:extLst>
                <a:ext uri="{FF2B5EF4-FFF2-40B4-BE49-F238E27FC236}">
                  <a16:creationId xmlns:a16="http://schemas.microsoft.com/office/drawing/2014/main" id="{EBA56FA1-6E07-A843-A2A5-455D10DE2ACB}"/>
                </a:ext>
              </a:extLst>
            </xdr:cNvPr>
            <xdr:cNvGraphicFramePr/>
          </xdr:nvGraphicFramePr>
          <xdr:xfrm>
            <a:off x="0" y="0"/>
            <a:ext cx="0" cy="0"/>
          </xdr:xfrm>
          <a:graphic>
            <a:graphicData uri="http://schemas.microsoft.com/office/drawing/2010/slicer">
              <sle:slicer xmlns:sle="http://schemas.microsoft.com/office/drawing/2010/slicer" name="Dessert"/>
            </a:graphicData>
          </a:graphic>
        </xdr:graphicFrame>
      </mc:Choice>
      <mc:Fallback>
        <xdr:sp macro="" textlink="">
          <xdr:nvSpPr>
            <xdr:cNvPr id="0" name=""/>
            <xdr:cNvSpPr>
              <a:spLocks noTextEdit="1"/>
            </xdr:cNvSpPr>
          </xdr:nvSpPr>
          <xdr:spPr>
            <a:xfrm>
              <a:off x="9486900" y="1727201"/>
              <a:ext cx="1993900" cy="18414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35560</xdr:colOff>
      <xdr:row>0</xdr:row>
      <xdr:rowOff>1</xdr:rowOff>
    </xdr:from>
    <xdr:to>
      <xdr:col>12</xdr:col>
      <xdr:colOff>518160</xdr:colOff>
      <xdr:row>6</xdr:row>
      <xdr:rowOff>139700</xdr:rowOff>
    </xdr:to>
    <mc:AlternateContent xmlns:mc="http://schemas.openxmlformats.org/markup-compatibility/2006">
      <mc:Choice xmlns:sle15="http://schemas.microsoft.com/office/drawing/2012/slicer" Requires="sle15">
        <xdr:graphicFrame macro="">
          <xdr:nvGraphicFramePr>
            <xdr:cNvPr id="3" name="Emp Name">
              <a:extLst>
                <a:ext uri="{FF2B5EF4-FFF2-40B4-BE49-F238E27FC236}">
                  <a16:creationId xmlns:a16="http://schemas.microsoft.com/office/drawing/2014/main" id="{07996855-FFD2-1F4F-8DF9-D5FAAEF8B043}"/>
                </a:ext>
              </a:extLst>
            </xdr:cNvPr>
            <xdr:cNvGraphicFramePr/>
          </xdr:nvGraphicFramePr>
          <xdr:xfrm>
            <a:off x="0" y="0"/>
            <a:ext cx="0" cy="0"/>
          </xdr:xfrm>
          <a:graphic>
            <a:graphicData uri="http://schemas.microsoft.com/office/drawing/2010/slicer">
              <sle:slicer xmlns:sle="http://schemas.microsoft.com/office/drawing/2010/slicer" name="Emp Name"/>
            </a:graphicData>
          </a:graphic>
        </xdr:graphicFrame>
      </mc:Choice>
      <mc:Fallback>
        <xdr:sp macro="" textlink="">
          <xdr:nvSpPr>
            <xdr:cNvPr id="0" name=""/>
            <xdr:cNvSpPr>
              <a:spLocks noTextEdit="1"/>
            </xdr:cNvSpPr>
          </xdr:nvSpPr>
          <xdr:spPr>
            <a:xfrm>
              <a:off x="9509760" y="1"/>
              <a:ext cx="1828800" cy="12826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76913" cy="6281812"/>
    <xdr:graphicFrame macro="">
      <xdr:nvGraphicFramePr>
        <xdr:cNvPr id="2" name="Chart 1">
          <a:extLst>
            <a:ext uri="{FF2B5EF4-FFF2-40B4-BE49-F238E27FC236}">
              <a16:creationId xmlns:a16="http://schemas.microsoft.com/office/drawing/2014/main" id="{B8639E68-387B-7840-8082-496C2A11059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2</xdr:col>
      <xdr:colOff>28575</xdr:colOff>
      <xdr:row>3</xdr:row>
      <xdr:rowOff>123825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19050"/>
          <a:ext cx="2762250" cy="7334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Crusenju" refreshedDate="44101.118823032404" createdVersion="6" refreshedVersion="6" minRefreshableVersion="3" recordCount="200" xr:uid="{0FF7E988-45DA-6548-A34F-F7DD0B8BDD44}">
  <cacheSource type="worksheet">
    <worksheetSource name="Table1"/>
  </cacheSource>
  <cacheFields count="9">
    <cacheField name="Emp ID" numFmtId="0">
      <sharedItems containsSemiMixedTypes="0" containsString="0" containsNumber="1" containsInteger="1" minValue="13" maxValue="45"/>
    </cacheField>
    <cacheField name="Dessert ID" numFmtId="0">
      <sharedItems containsSemiMixedTypes="0" containsString="0" containsNumber="1" containsInteger="1" minValue="25" maxValue="97"/>
    </cacheField>
    <cacheField name="Date Sold" numFmtId="14">
      <sharedItems containsSemiMixedTypes="0" containsNonDate="0" containsDate="1" containsString="0" minDate="2018-04-19T00:00:00" maxDate="2018-04-25T00:00:00"/>
    </cacheField>
    <cacheField name="Qty" numFmtId="0">
      <sharedItems containsSemiMixedTypes="0" containsString="0" containsNumber="1" containsInteger="1" minValue="1" maxValue="10"/>
    </cacheField>
    <cacheField name="Dessert" numFmtId="0">
      <sharedItems count="6">
        <s v="Key Lime Pie"/>
        <s v="Carrot Cake"/>
        <s v="Double Chocolate Delight"/>
        <s v="Dutch Apple Pie"/>
        <s v="Creme Brulee"/>
        <s v="New York Cheesecake"/>
      </sharedItems>
    </cacheField>
    <cacheField name="Day" numFmtId="0">
      <sharedItems/>
    </cacheField>
    <cacheField name="Category" numFmtId="0">
      <sharedItems/>
    </cacheField>
    <cacheField name="Emp Name" numFmtId="0">
      <sharedItems/>
    </cacheField>
    <cacheField name="Revenue" numFmtId="44">
      <sharedItems containsSemiMixedTypes="0" containsString="0" containsNumber="1" minValue="6.95" maxValue="8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34"/>
    <n v="25"/>
    <d v="2018-04-19T00:00:00"/>
    <n v="4"/>
    <x v="0"/>
    <s v="Thursday"/>
    <s v="Cool"/>
    <s v="Wayne"/>
    <n v="27.8"/>
  </r>
  <r>
    <n v="37"/>
    <n v="26"/>
    <d v="2018-04-19T00:00:00"/>
    <n v="6"/>
    <x v="1"/>
    <s v="Thursday"/>
    <s v="Cool"/>
    <s v="Alicia"/>
    <n v="41.7"/>
  </r>
  <r>
    <n v="45"/>
    <n v="97"/>
    <d v="2018-04-19T00:00:00"/>
    <n v="1"/>
    <x v="2"/>
    <s v="Thursday"/>
    <s v="Cool"/>
    <s v="Pat"/>
    <n v="7.95"/>
  </r>
  <r>
    <n v="34"/>
    <n v="71"/>
    <d v="2018-04-19T00:00:00"/>
    <n v="3"/>
    <x v="3"/>
    <s v="Thursday"/>
    <s v="Warm"/>
    <s v="Wayne"/>
    <n v="20.85"/>
  </r>
  <r>
    <n v="34"/>
    <n v="26"/>
    <d v="2018-04-19T00:00:00"/>
    <n v="8"/>
    <x v="1"/>
    <s v="Thursday"/>
    <s v="Cool"/>
    <s v="Wayne"/>
    <n v="55.6"/>
  </r>
  <r>
    <n v="18"/>
    <n v="48"/>
    <d v="2018-04-19T00:00:00"/>
    <n v="4"/>
    <x v="4"/>
    <s v="Thursday"/>
    <s v="Cool"/>
    <s v="Crystal"/>
    <n v="35.799999999999997"/>
  </r>
  <r>
    <n v="45"/>
    <n v="71"/>
    <d v="2018-04-19T00:00:00"/>
    <n v="2"/>
    <x v="3"/>
    <s v="Thursday"/>
    <s v="Warm"/>
    <s v="Pat"/>
    <n v="13.9"/>
  </r>
  <r>
    <n v="37"/>
    <n v="71"/>
    <d v="2018-04-19T00:00:00"/>
    <n v="1"/>
    <x v="3"/>
    <s v="Thursday"/>
    <s v="Warm"/>
    <s v="Alicia"/>
    <n v="6.95"/>
  </r>
  <r>
    <n v="18"/>
    <n v="71"/>
    <d v="2018-04-19T00:00:00"/>
    <n v="10"/>
    <x v="3"/>
    <s v="Thursday"/>
    <s v="Warm"/>
    <s v="Crystal"/>
    <n v="69.5"/>
  </r>
  <r>
    <n v="18"/>
    <n v="32"/>
    <d v="2018-04-19T00:00:00"/>
    <n v="2"/>
    <x v="5"/>
    <s v="Thursday"/>
    <s v="Cool"/>
    <s v="Crystal"/>
    <n v="17.899999999999999"/>
  </r>
  <r>
    <n v="18"/>
    <n v="25"/>
    <d v="2018-04-19T00:00:00"/>
    <n v="1"/>
    <x v="0"/>
    <s v="Thursday"/>
    <s v="Cool"/>
    <s v="Crystal"/>
    <n v="6.95"/>
  </r>
  <r>
    <n v="37"/>
    <n v="48"/>
    <d v="2018-04-19T00:00:00"/>
    <n v="9"/>
    <x v="4"/>
    <s v="Thursday"/>
    <s v="Cool"/>
    <s v="Alicia"/>
    <n v="80.55"/>
  </r>
  <r>
    <n v="18"/>
    <n v="26"/>
    <d v="2018-04-19T00:00:00"/>
    <n v="3"/>
    <x v="1"/>
    <s v="Thursday"/>
    <s v="Cool"/>
    <s v="Crystal"/>
    <n v="20.85"/>
  </r>
  <r>
    <n v="18"/>
    <n v="48"/>
    <d v="2018-04-19T00:00:00"/>
    <n v="2"/>
    <x v="4"/>
    <s v="Thursday"/>
    <s v="Cool"/>
    <s v="Crystal"/>
    <n v="17.899999999999999"/>
  </r>
  <r>
    <n v="37"/>
    <n v="32"/>
    <d v="2018-04-19T00:00:00"/>
    <n v="3"/>
    <x v="5"/>
    <s v="Thursday"/>
    <s v="Cool"/>
    <s v="Alicia"/>
    <n v="26.849999999999998"/>
  </r>
  <r>
    <n v="23"/>
    <n v="71"/>
    <d v="2018-04-19T00:00:00"/>
    <n v="7"/>
    <x v="3"/>
    <s v="Thursday"/>
    <s v="Warm"/>
    <s v="Joe"/>
    <n v="48.65"/>
  </r>
  <r>
    <n v="45"/>
    <n v="26"/>
    <d v="2018-04-19T00:00:00"/>
    <n v="1"/>
    <x v="1"/>
    <s v="Thursday"/>
    <s v="Cool"/>
    <s v="Pat"/>
    <n v="6.95"/>
  </r>
  <r>
    <n v="37"/>
    <n v="26"/>
    <d v="2018-04-19T00:00:00"/>
    <n v="10"/>
    <x v="1"/>
    <s v="Thursday"/>
    <s v="Cool"/>
    <s v="Alicia"/>
    <n v="69.5"/>
  </r>
  <r>
    <n v="34"/>
    <n v="26"/>
    <d v="2018-04-19T00:00:00"/>
    <n v="10"/>
    <x v="1"/>
    <s v="Thursday"/>
    <s v="Cool"/>
    <s v="Wayne"/>
    <n v="69.5"/>
  </r>
  <r>
    <n v="15"/>
    <n v="26"/>
    <d v="2018-04-19T00:00:00"/>
    <n v="9"/>
    <x v="1"/>
    <s v="Thursday"/>
    <s v="Cool"/>
    <s v="Yalonda"/>
    <n v="62.550000000000004"/>
  </r>
  <r>
    <n v="18"/>
    <n v="48"/>
    <d v="2018-04-19T00:00:00"/>
    <n v="4"/>
    <x v="4"/>
    <s v="Thursday"/>
    <s v="Cool"/>
    <s v="Crystal"/>
    <n v="35.799999999999997"/>
  </r>
  <r>
    <n v="18"/>
    <n v="48"/>
    <d v="2018-04-19T00:00:00"/>
    <n v="6"/>
    <x v="4"/>
    <s v="Thursday"/>
    <s v="Cool"/>
    <s v="Crystal"/>
    <n v="53.699999999999996"/>
  </r>
  <r>
    <n v="37"/>
    <n v="97"/>
    <d v="2018-04-19T00:00:00"/>
    <n v="9"/>
    <x v="2"/>
    <s v="Thursday"/>
    <s v="Cool"/>
    <s v="Alicia"/>
    <n v="71.55"/>
  </r>
  <r>
    <n v="45"/>
    <n v="32"/>
    <d v="2018-04-19T00:00:00"/>
    <n v="2"/>
    <x v="5"/>
    <s v="Thursday"/>
    <s v="Cool"/>
    <s v="Pat"/>
    <n v="17.899999999999999"/>
  </r>
  <r>
    <n v="18"/>
    <n v="32"/>
    <d v="2018-04-19T00:00:00"/>
    <n v="7"/>
    <x v="5"/>
    <s v="Thursday"/>
    <s v="Cool"/>
    <s v="Crystal"/>
    <n v="62.649999999999991"/>
  </r>
  <r>
    <n v="37"/>
    <n v="25"/>
    <d v="2018-04-19T00:00:00"/>
    <n v="7"/>
    <x v="0"/>
    <s v="Thursday"/>
    <s v="Cool"/>
    <s v="Alicia"/>
    <n v="48.65"/>
  </r>
  <r>
    <n v="34"/>
    <n v="71"/>
    <d v="2018-04-19T00:00:00"/>
    <n v="9"/>
    <x v="3"/>
    <s v="Thursday"/>
    <s v="Warm"/>
    <s v="Wayne"/>
    <n v="62.550000000000004"/>
  </r>
  <r>
    <n v="13"/>
    <n v="32"/>
    <d v="2018-04-19T00:00:00"/>
    <n v="3"/>
    <x v="5"/>
    <s v="Thursday"/>
    <s v="Cool"/>
    <s v="Phillip"/>
    <n v="26.849999999999998"/>
  </r>
  <r>
    <n v="15"/>
    <n v="25"/>
    <d v="2018-04-19T00:00:00"/>
    <n v="7"/>
    <x v="0"/>
    <s v="Thursday"/>
    <s v="Cool"/>
    <s v="Yalonda"/>
    <n v="48.65"/>
  </r>
  <r>
    <n v="15"/>
    <n v="71"/>
    <d v="2018-04-20T00:00:00"/>
    <n v="5"/>
    <x v="3"/>
    <s v="Friday"/>
    <s v="Warm"/>
    <s v="Yalonda"/>
    <n v="34.75"/>
  </r>
  <r>
    <n v="34"/>
    <n v="25"/>
    <d v="2018-04-20T00:00:00"/>
    <n v="5"/>
    <x v="0"/>
    <s v="Friday"/>
    <s v="Cool"/>
    <s v="Wayne"/>
    <n v="34.75"/>
  </r>
  <r>
    <n v="15"/>
    <n v="25"/>
    <d v="2018-04-20T00:00:00"/>
    <n v="6"/>
    <x v="0"/>
    <s v="Friday"/>
    <s v="Cool"/>
    <s v="Yalonda"/>
    <n v="41.7"/>
  </r>
  <r>
    <n v="34"/>
    <n v="48"/>
    <d v="2018-04-20T00:00:00"/>
    <n v="1"/>
    <x v="4"/>
    <s v="Friday"/>
    <s v="Cool"/>
    <s v="Wayne"/>
    <n v="8.9499999999999993"/>
  </r>
  <r>
    <n v="23"/>
    <n v="97"/>
    <d v="2018-04-20T00:00:00"/>
    <n v="7"/>
    <x v="2"/>
    <s v="Friday"/>
    <s v="Cool"/>
    <s v="Joe"/>
    <n v="55.65"/>
  </r>
  <r>
    <n v="37"/>
    <n v="97"/>
    <d v="2018-04-20T00:00:00"/>
    <n v="8"/>
    <x v="2"/>
    <s v="Friday"/>
    <s v="Cool"/>
    <s v="Alicia"/>
    <n v="63.6"/>
  </r>
  <r>
    <n v="15"/>
    <n v="25"/>
    <d v="2018-04-20T00:00:00"/>
    <n v="5"/>
    <x v="0"/>
    <s v="Friday"/>
    <s v="Cool"/>
    <s v="Yalonda"/>
    <n v="34.75"/>
  </r>
  <r>
    <n v="13"/>
    <n v="71"/>
    <d v="2018-04-20T00:00:00"/>
    <n v="6"/>
    <x v="3"/>
    <s v="Friday"/>
    <s v="Warm"/>
    <s v="Phillip"/>
    <n v="41.7"/>
  </r>
  <r>
    <n v="45"/>
    <n v="71"/>
    <d v="2018-04-20T00:00:00"/>
    <n v="6"/>
    <x v="3"/>
    <s v="Friday"/>
    <s v="Warm"/>
    <s v="Pat"/>
    <n v="41.7"/>
  </r>
  <r>
    <n v="37"/>
    <n v="25"/>
    <d v="2018-04-20T00:00:00"/>
    <n v="6"/>
    <x v="0"/>
    <s v="Friday"/>
    <s v="Cool"/>
    <s v="Alicia"/>
    <n v="41.7"/>
  </r>
  <r>
    <n v="18"/>
    <n v="48"/>
    <d v="2018-04-20T00:00:00"/>
    <n v="4"/>
    <x v="4"/>
    <s v="Friday"/>
    <s v="Cool"/>
    <s v="Crystal"/>
    <n v="35.799999999999997"/>
  </r>
  <r>
    <n v="15"/>
    <n v="48"/>
    <d v="2018-04-20T00:00:00"/>
    <n v="6"/>
    <x v="4"/>
    <s v="Friday"/>
    <s v="Cool"/>
    <s v="Yalonda"/>
    <n v="53.699999999999996"/>
  </r>
  <r>
    <n v="37"/>
    <n v="25"/>
    <d v="2018-04-20T00:00:00"/>
    <n v="6"/>
    <x v="0"/>
    <s v="Friday"/>
    <s v="Cool"/>
    <s v="Alicia"/>
    <n v="41.7"/>
  </r>
  <r>
    <n v="13"/>
    <n v="25"/>
    <d v="2018-04-20T00:00:00"/>
    <n v="1"/>
    <x v="0"/>
    <s v="Friday"/>
    <s v="Cool"/>
    <s v="Phillip"/>
    <n v="6.95"/>
  </r>
  <r>
    <n v="23"/>
    <n v="97"/>
    <d v="2018-04-20T00:00:00"/>
    <n v="2"/>
    <x v="2"/>
    <s v="Friday"/>
    <s v="Cool"/>
    <s v="Joe"/>
    <n v="15.9"/>
  </r>
  <r>
    <n v="34"/>
    <n v="48"/>
    <d v="2018-04-20T00:00:00"/>
    <n v="1"/>
    <x v="4"/>
    <s v="Friday"/>
    <s v="Cool"/>
    <s v="Wayne"/>
    <n v="8.9499999999999993"/>
  </r>
  <r>
    <n v="23"/>
    <n v="97"/>
    <d v="2018-04-20T00:00:00"/>
    <n v="4"/>
    <x v="2"/>
    <s v="Friday"/>
    <s v="Cool"/>
    <s v="Joe"/>
    <n v="31.8"/>
  </r>
  <r>
    <n v="37"/>
    <n v="25"/>
    <d v="2018-04-20T00:00:00"/>
    <n v="5"/>
    <x v="0"/>
    <s v="Friday"/>
    <s v="Cool"/>
    <s v="Alicia"/>
    <n v="34.75"/>
  </r>
  <r>
    <n v="15"/>
    <n v="26"/>
    <d v="2018-04-20T00:00:00"/>
    <n v="2"/>
    <x v="1"/>
    <s v="Friday"/>
    <s v="Cool"/>
    <s v="Yalonda"/>
    <n v="13.9"/>
  </r>
  <r>
    <n v="23"/>
    <n v="97"/>
    <d v="2018-04-20T00:00:00"/>
    <n v="2"/>
    <x v="2"/>
    <s v="Friday"/>
    <s v="Cool"/>
    <s v="Joe"/>
    <n v="15.9"/>
  </r>
  <r>
    <n v="15"/>
    <n v="71"/>
    <d v="2018-04-20T00:00:00"/>
    <n v="10"/>
    <x v="3"/>
    <s v="Friday"/>
    <s v="Warm"/>
    <s v="Yalonda"/>
    <n v="69.5"/>
  </r>
  <r>
    <n v="23"/>
    <n v="32"/>
    <d v="2018-04-20T00:00:00"/>
    <n v="7"/>
    <x v="5"/>
    <s v="Friday"/>
    <s v="Cool"/>
    <s v="Joe"/>
    <n v="62.649999999999991"/>
  </r>
  <r>
    <n v="18"/>
    <n v="97"/>
    <d v="2018-04-20T00:00:00"/>
    <n v="3"/>
    <x v="2"/>
    <s v="Friday"/>
    <s v="Cool"/>
    <s v="Crystal"/>
    <n v="23.85"/>
  </r>
  <r>
    <n v="15"/>
    <n v="32"/>
    <d v="2018-04-20T00:00:00"/>
    <n v="3"/>
    <x v="5"/>
    <s v="Friday"/>
    <s v="Cool"/>
    <s v="Yalonda"/>
    <n v="26.849999999999998"/>
  </r>
  <r>
    <n v="15"/>
    <n v="32"/>
    <d v="2018-04-20T00:00:00"/>
    <n v="2"/>
    <x v="5"/>
    <s v="Friday"/>
    <s v="Cool"/>
    <s v="Yalonda"/>
    <n v="17.899999999999999"/>
  </r>
  <r>
    <n v="15"/>
    <n v="71"/>
    <d v="2018-04-20T00:00:00"/>
    <n v="10"/>
    <x v="3"/>
    <s v="Friday"/>
    <s v="Warm"/>
    <s v="Yalonda"/>
    <n v="69.5"/>
  </r>
  <r>
    <n v="34"/>
    <n v="48"/>
    <d v="2018-04-20T00:00:00"/>
    <n v="10"/>
    <x v="4"/>
    <s v="Friday"/>
    <s v="Cool"/>
    <s v="Wayne"/>
    <n v="89.5"/>
  </r>
  <r>
    <n v="23"/>
    <n v="71"/>
    <d v="2018-04-20T00:00:00"/>
    <n v="2"/>
    <x v="3"/>
    <s v="Friday"/>
    <s v="Warm"/>
    <s v="Joe"/>
    <n v="13.9"/>
  </r>
  <r>
    <n v="15"/>
    <n v="32"/>
    <d v="2018-04-20T00:00:00"/>
    <n v="4"/>
    <x v="5"/>
    <s v="Friday"/>
    <s v="Cool"/>
    <s v="Yalonda"/>
    <n v="35.799999999999997"/>
  </r>
  <r>
    <n v="18"/>
    <n v="48"/>
    <d v="2018-04-20T00:00:00"/>
    <n v="4"/>
    <x v="4"/>
    <s v="Friday"/>
    <s v="Cool"/>
    <s v="Crystal"/>
    <n v="35.799999999999997"/>
  </r>
  <r>
    <n v="13"/>
    <n v="32"/>
    <d v="2018-04-20T00:00:00"/>
    <n v="6"/>
    <x v="5"/>
    <s v="Friday"/>
    <s v="Cool"/>
    <s v="Phillip"/>
    <n v="53.699999999999996"/>
  </r>
  <r>
    <n v="18"/>
    <n v="26"/>
    <d v="2018-04-20T00:00:00"/>
    <n v="6"/>
    <x v="1"/>
    <s v="Friday"/>
    <s v="Cool"/>
    <s v="Crystal"/>
    <n v="41.7"/>
  </r>
  <r>
    <n v="45"/>
    <n v="97"/>
    <d v="2018-04-20T00:00:00"/>
    <n v="7"/>
    <x v="2"/>
    <s v="Friday"/>
    <s v="Cool"/>
    <s v="Pat"/>
    <n v="55.65"/>
  </r>
  <r>
    <n v="18"/>
    <n v="25"/>
    <d v="2018-04-20T00:00:00"/>
    <n v="7"/>
    <x v="0"/>
    <s v="Friday"/>
    <s v="Cool"/>
    <s v="Crystal"/>
    <n v="48.65"/>
  </r>
  <r>
    <n v="13"/>
    <n v="48"/>
    <d v="2018-04-21T00:00:00"/>
    <n v="9"/>
    <x v="4"/>
    <s v="Saturday"/>
    <s v="Cool"/>
    <s v="Phillip"/>
    <n v="80.55"/>
  </r>
  <r>
    <n v="34"/>
    <n v="26"/>
    <d v="2018-04-21T00:00:00"/>
    <n v="1"/>
    <x v="1"/>
    <s v="Saturday"/>
    <s v="Cool"/>
    <s v="Wayne"/>
    <n v="6.95"/>
  </r>
  <r>
    <n v="13"/>
    <n v="25"/>
    <d v="2018-04-21T00:00:00"/>
    <n v="4"/>
    <x v="0"/>
    <s v="Saturday"/>
    <s v="Cool"/>
    <s v="Phillip"/>
    <n v="27.8"/>
  </r>
  <r>
    <n v="37"/>
    <n v="25"/>
    <d v="2018-04-21T00:00:00"/>
    <n v="6"/>
    <x v="0"/>
    <s v="Saturday"/>
    <s v="Cool"/>
    <s v="Alicia"/>
    <n v="41.7"/>
  </r>
  <r>
    <n v="45"/>
    <n v="97"/>
    <d v="2018-04-21T00:00:00"/>
    <n v="4"/>
    <x v="2"/>
    <s v="Saturday"/>
    <s v="Cool"/>
    <s v="Pat"/>
    <n v="31.8"/>
  </r>
  <r>
    <n v="45"/>
    <n v="25"/>
    <d v="2018-04-21T00:00:00"/>
    <n v="6"/>
    <x v="0"/>
    <s v="Saturday"/>
    <s v="Cool"/>
    <s v="Pat"/>
    <n v="41.7"/>
  </r>
  <r>
    <n v="34"/>
    <n v="48"/>
    <d v="2018-04-21T00:00:00"/>
    <n v="5"/>
    <x v="4"/>
    <s v="Saturday"/>
    <s v="Cool"/>
    <s v="Wayne"/>
    <n v="44.75"/>
  </r>
  <r>
    <n v="34"/>
    <n v="48"/>
    <d v="2018-04-21T00:00:00"/>
    <n v="2"/>
    <x v="4"/>
    <s v="Saturday"/>
    <s v="Cool"/>
    <s v="Wayne"/>
    <n v="17.899999999999999"/>
  </r>
  <r>
    <n v="15"/>
    <n v="26"/>
    <d v="2018-04-21T00:00:00"/>
    <n v="9"/>
    <x v="1"/>
    <s v="Saturday"/>
    <s v="Cool"/>
    <s v="Yalonda"/>
    <n v="62.550000000000004"/>
  </r>
  <r>
    <n v="23"/>
    <n v="25"/>
    <d v="2018-04-21T00:00:00"/>
    <n v="2"/>
    <x v="0"/>
    <s v="Saturday"/>
    <s v="Cool"/>
    <s v="Joe"/>
    <n v="13.9"/>
  </r>
  <r>
    <n v="18"/>
    <n v="26"/>
    <d v="2018-04-21T00:00:00"/>
    <n v="6"/>
    <x v="1"/>
    <s v="Saturday"/>
    <s v="Cool"/>
    <s v="Crystal"/>
    <n v="41.7"/>
  </r>
  <r>
    <n v="13"/>
    <n v="26"/>
    <d v="2018-04-21T00:00:00"/>
    <n v="10"/>
    <x v="1"/>
    <s v="Saturday"/>
    <s v="Cool"/>
    <s v="Phillip"/>
    <n v="69.5"/>
  </r>
  <r>
    <n v="18"/>
    <n v="71"/>
    <d v="2018-04-21T00:00:00"/>
    <n v="8"/>
    <x v="3"/>
    <s v="Saturday"/>
    <s v="Warm"/>
    <s v="Crystal"/>
    <n v="55.6"/>
  </r>
  <r>
    <n v="37"/>
    <n v="32"/>
    <d v="2018-04-21T00:00:00"/>
    <n v="9"/>
    <x v="5"/>
    <s v="Saturday"/>
    <s v="Cool"/>
    <s v="Alicia"/>
    <n v="80.55"/>
  </r>
  <r>
    <n v="23"/>
    <n v="32"/>
    <d v="2018-04-21T00:00:00"/>
    <n v="2"/>
    <x v="5"/>
    <s v="Saturday"/>
    <s v="Cool"/>
    <s v="Joe"/>
    <n v="17.899999999999999"/>
  </r>
  <r>
    <n v="45"/>
    <n v="97"/>
    <d v="2018-04-21T00:00:00"/>
    <n v="2"/>
    <x v="2"/>
    <s v="Saturday"/>
    <s v="Cool"/>
    <s v="Pat"/>
    <n v="15.9"/>
  </r>
  <r>
    <n v="37"/>
    <n v="48"/>
    <d v="2018-04-21T00:00:00"/>
    <n v="5"/>
    <x v="4"/>
    <s v="Saturday"/>
    <s v="Cool"/>
    <s v="Alicia"/>
    <n v="44.75"/>
  </r>
  <r>
    <n v="45"/>
    <n v="25"/>
    <d v="2018-04-21T00:00:00"/>
    <n v="4"/>
    <x v="0"/>
    <s v="Saturday"/>
    <s v="Cool"/>
    <s v="Pat"/>
    <n v="27.8"/>
  </r>
  <r>
    <n v="18"/>
    <n v="48"/>
    <d v="2018-04-21T00:00:00"/>
    <n v="4"/>
    <x v="4"/>
    <s v="Saturday"/>
    <s v="Cool"/>
    <s v="Crystal"/>
    <n v="35.799999999999997"/>
  </r>
  <r>
    <n v="37"/>
    <n v="71"/>
    <d v="2018-04-21T00:00:00"/>
    <n v="9"/>
    <x v="3"/>
    <s v="Saturday"/>
    <s v="Warm"/>
    <s v="Alicia"/>
    <n v="62.550000000000004"/>
  </r>
  <r>
    <n v="13"/>
    <n v="48"/>
    <d v="2018-04-21T00:00:00"/>
    <n v="9"/>
    <x v="4"/>
    <s v="Saturday"/>
    <s v="Cool"/>
    <s v="Phillip"/>
    <n v="80.55"/>
  </r>
  <r>
    <n v="13"/>
    <n v="48"/>
    <d v="2018-04-21T00:00:00"/>
    <n v="6"/>
    <x v="4"/>
    <s v="Saturday"/>
    <s v="Cool"/>
    <s v="Phillip"/>
    <n v="53.699999999999996"/>
  </r>
  <r>
    <n v="45"/>
    <n v="97"/>
    <d v="2018-04-21T00:00:00"/>
    <n v="6"/>
    <x v="2"/>
    <s v="Saturday"/>
    <s v="Cool"/>
    <s v="Pat"/>
    <n v="47.7"/>
  </r>
  <r>
    <n v="45"/>
    <n v="48"/>
    <d v="2018-04-21T00:00:00"/>
    <n v="4"/>
    <x v="4"/>
    <s v="Saturday"/>
    <s v="Cool"/>
    <s v="Pat"/>
    <n v="35.799999999999997"/>
  </r>
  <r>
    <n v="37"/>
    <n v="97"/>
    <d v="2018-04-21T00:00:00"/>
    <n v="6"/>
    <x v="2"/>
    <s v="Saturday"/>
    <s v="Cool"/>
    <s v="Alicia"/>
    <n v="47.7"/>
  </r>
  <r>
    <n v="23"/>
    <n v="25"/>
    <d v="2018-04-21T00:00:00"/>
    <n v="9"/>
    <x v="0"/>
    <s v="Saturday"/>
    <s v="Cool"/>
    <s v="Joe"/>
    <n v="62.550000000000004"/>
  </r>
  <r>
    <n v="13"/>
    <n v="71"/>
    <d v="2018-04-21T00:00:00"/>
    <n v="7"/>
    <x v="3"/>
    <s v="Saturday"/>
    <s v="Warm"/>
    <s v="Phillip"/>
    <n v="48.65"/>
  </r>
  <r>
    <n v="18"/>
    <n v="71"/>
    <d v="2018-04-21T00:00:00"/>
    <n v="6"/>
    <x v="3"/>
    <s v="Saturday"/>
    <s v="Warm"/>
    <s v="Crystal"/>
    <n v="41.7"/>
  </r>
  <r>
    <n v="34"/>
    <n v="48"/>
    <d v="2018-04-21T00:00:00"/>
    <n v="5"/>
    <x v="4"/>
    <s v="Saturday"/>
    <s v="Cool"/>
    <s v="Wayne"/>
    <n v="44.75"/>
  </r>
  <r>
    <n v="45"/>
    <n v="32"/>
    <d v="2018-04-21T00:00:00"/>
    <n v="1"/>
    <x v="5"/>
    <s v="Saturday"/>
    <s v="Cool"/>
    <s v="Pat"/>
    <n v="8.9499999999999993"/>
  </r>
  <r>
    <n v="13"/>
    <n v="32"/>
    <d v="2018-04-21T00:00:00"/>
    <n v="5"/>
    <x v="5"/>
    <s v="Saturday"/>
    <s v="Cool"/>
    <s v="Phillip"/>
    <n v="44.75"/>
  </r>
  <r>
    <n v="13"/>
    <n v="48"/>
    <d v="2018-04-21T00:00:00"/>
    <n v="7"/>
    <x v="4"/>
    <s v="Saturday"/>
    <s v="Cool"/>
    <s v="Phillip"/>
    <n v="62.649999999999991"/>
  </r>
  <r>
    <n v="13"/>
    <n v="71"/>
    <d v="2018-04-21T00:00:00"/>
    <n v="9"/>
    <x v="3"/>
    <s v="Saturday"/>
    <s v="Warm"/>
    <s v="Phillip"/>
    <n v="62.550000000000004"/>
  </r>
  <r>
    <n v="45"/>
    <n v="32"/>
    <d v="2018-04-21T00:00:00"/>
    <n v="1"/>
    <x v="5"/>
    <s v="Saturday"/>
    <s v="Cool"/>
    <s v="Pat"/>
    <n v="8.9499999999999993"/>
  </r>
  <r>
    <n v="37"/>
    <n v="32"/>
    <d v="2018-04-21T00:00:00"/>
    <n v="2"/>
    <x v="5"/>
    <s v="Saturday"/>
    <s v="Cool"/>
    <s v="Alicia"/>
    <n v="17.899999999999999"/>
  </r>
  <r>
    <n v="15"/>
    <n v="71"/>
    <d v="2018-04-21T00:00:00"/>
    <n v="2"/>
    <x v="3"/>
    <s v="Saturday"/>
    <s v="Warm"/>
    <s v="Yalonda"/>
    <n v="13.9"/>
  </r>
  <r>
    <n v="15"/>
    <n v="48"/>
    <d v="2018-04-21T00:00:00"/>
    <n v="1"/>
    <x v="4"/>
    <s v="Saturday"/>
    <s v="Cool"/>
    <s v="Yalonda"/>
    <n v="8.9499999999999993"/>
  </r>
  <r>
    <n v="15"/>
    <n v="97"/>
    <d v="2018-04-21T00:00:00"/>
    <n v="2"/>
    <x v="2"/>
    <s v="Saturday"/>
    <s v="Cool"/>
    <s v="Yalonda"/>
    <n v="15.9"/>
  </r>
  <r>
    <n v="13"/>
    <n v="71"/>
    <d v="2018-04-22T00:00:00"/>
    <n v="4"/>
    <x v="3"/>
    <s v="Sunday"/>
    <s v="Warm"/>
    <s v="Phillip"/>
    <n v="27.8"/>
  </r>
  <r>
    <n v="34"/>
    <n v="25"/>
    <d v="2018-04-22T00:00:00"/>
    <n v="4"/>
    <x v="0"/>
    <s v="Sunday"/>
    <s v="Cool"/>
    <s v="Wayne"/>
    <n v="27.8"/>
  </r>
  <r>
    <n v="45"/>
    <n v="25"/>
    <d v="2018-04-22T00:00:00"/>
    <n v="1"/>
    <x v="0"/>
    <s v="Sunday"/>
    <s v="Cool"/>
    <s v="Pat"/>
    <n v="6.95"/>
  </r>
  <r>
    <n v="34"/>
    <n v="26"/>
    <d v="2018-04-22T00:00:00"/>
    <n v="1"/>
    <x v="1"/>
    <s v="Sunday"/>
    <s v="Cool"/>
    <s v="Wayne"/>
    <n v="6.95"/>
  </r>
  <r>
    <n v="15"/>
    <n v="71"/>
    <d v="2018-04-22T00:00:00"/>
    <n v="1"/>
    <x v="3"/>
    <s v="Sunday"/>
    <s v="Warm"/>
    <s v="Yalonda"/>
    <n v="6.95"/>
  </r>
  <r>
    <n v="15"/>
    <n v="48"/>
    <d v="2018-04-22T00:00:00"/>
    <n v="6"/>
    <x v="4"/>
    <s v="Sunday"/>
    <s v="Cool"/>
    <s v="Yalonda"/>
    <n v="53.699999999999996"/>
  </r>
  <r>
    <n v="37"/>
    <n v="25"/>
    <d v="2018-04-22T00:00:00"/>
    <n v="2"/>
    <x v="0"/>
    <s v="Sunday"/>
    <s v="Cool"/>
    <s v="Alicia"/>
    <n v="13.9"/>
  </r>
  <r>
    <n v="34"/>
    <n v="71"/>
    <d v="2018-04-22T00:00:00"/>
    <n v="3"/>
    <x v="3"/>
    <s v="Sunday"/>
    <s v="Warm"/>
    <s v="Wayne"/>
    <n v="20.85"/>
  </r>
  <r>
    <n v="18"/>
    <n v="32"/>
    <d v="2018-04-22T00:00:00"/>
    <n v="9"/>
    <x v="5"/>
    <s v="Sunday"/>
    <s v="Cool"/>
    <s v="Crystal"/>
    <n v="80.55"/>
  </r>
  <r>
    <n v="37"/>
    <n v="26"/>
    <d v="2018-04-22T00:00:00"/>
    <n v="7"/>
    <x v="1"/>
    <s v="Sunday"/>
    <s v="Cool"/>
    <s v="Alicia"/>
    <n v="48.65"/>
  </r>
  <r>
    <n v="23"/>
    <n v="25"/>
    <d v="2018-04-22T00:00:00"/>
    <n v="4"/>
    <x v="0"/>
    <s v="Sunday"/>
    <s v="Cool"/>
    <s v="Joe"/>
    <n v="27.8"/>
  </r>
  <r>
    <n v="23"/>
    <n v="97"/>
    <d v="2018-04-22T00:00:00"/>
    <n v="1"/>
    <x v="2"/>
    <s v="Sunday"/>
    <s v="Cool"/>
    <s v="Joe"/>
    <n v="7.95"/>
  </r>
  <r>
    <n v="13"/>
    <n v="48"/>
    <d v="2018-04-22T00:00:00"/>
    <n v="7"/>
    <x v="4"/>
    <s v="Sunday"/>
    <s v="Cool"/>
    <s v="Phillip"/>
    <n v="62.649999999999991"/>
  </r>
  <r>
    <n v="15"/>
    <n v="25"/>
    <d v="2018-04-22T00:00:00"/>
    <n v="4"/>
    <x v="0"/>
    <s v="Sunday"/>
    <s v="Cool"/>
    <s v="Yalonda"/>
    <n v="27.8"/>
  </r>
  <r>
    <n v="37"/>
    <n v="48"/>
    <d v="2018-04-22T00:00:00"/>
    <n v="7"/>
    <x v="4"/>
    <s v="Sunday"/>
    <s v="Cool"/>
    <s v="Alicia"/>
    <n v="62.649999999999991"/>
  </r>
  <r>
    <n v="23"/>
    <n v="71"/>
    <d v="2018-04-22T00:00:00"/>
    <n v="9"/>
    <x v="3"/>
    <s v="Sunday"/>
    <s v="Warm"/>
    <s v="Joe"/>
    <n v="62.550000000000004"/>
  </r>
  <r>
    <n v="34"/>
    <n v="48"/>
    <d v="2018-04-22T00:00:00"/>
    <n v="6"/>
    <x v="4"/>
    <s v="Sunday"/>
    <s v="Cool"/>
    <s v="Wayne"/>
    <n v="53.699999999999996"/>
  </r>
  <r>
    <n v="13"/>
    <n v="71"/>
    <d v="2018-04-22T00:00:00"/>
    <n v="2"/>
    <x v="3"/>
    <s v="Sunday"/>
    <s v="Warm"/>
    <s v="Phillip"/>
    <n v="13.9"/>
  </r>
  <r>
    <n v="34"/>
    <n v="97"/>
    <d v="2018-04-22T00:00:00"/>
    <n v="3"/>
    <x v="2"/>
    <s v="Sunday"/>
    <s v="Cool"/>
    <s v="Wayne"/>
    <n v="23.85"/>
  </r>
  <r>
    <n v="18"/>
    <n v="26"/>
    <d v="2018-04-22T00:00:00"/>
    <n v="4"/>
    <x v="1"/>
    <s v="Sunday"/>
    <s v="Cool"/>
    <s v="Crystal"/>
    <n v="27.8"/>
  </r>
  <r>
    <n v="18"/>
    <n v="48"/>
    <d v="2018-04-22T00:00:00"/>
    <n v="1"/>
    <x v="4"/>
    <s v="Sunday"/>
    <s v="Cool"/>
    <s v="Crystal"/>
    <n v="8.9499999999999993"/>
  </r>
  <r>
    <n v="34"/>
    <n v="48"/>
    <d v="2018-04-22T00:00:00"/>
    <n v="8"/>
    <x v="4"/>
    <s v="Sunday"/>
    <s v="Cool"/>
    <s v="Wayne"/>
    <n v="71.599999999999994"/>
  </r>
  <r>
    <n v="15"/>
    <n v="48"/>
    <d v="2018-04-22T00:00:00"/>
    <n v="3"/>
    <x v="4"/>
    <s v="Sunday"/>
    <s v="Cool"/>
    <s v="Yalonda"/>
    <n v="26.849999999999998"/>
  </r>
  <r>
    <n v="23"/>
    <n v="26"/>
    <d v="2018-04-22T00:00:00"/>
    <n v="1"/>
    <x v="1"/>
    <s v="Sunday"/>
    <s v="Cool"/>
    <s v="Joe"/>
    <n v="6.95"/>
  </r>
  <r>
    <n v="37"/>
    <n v="25"/>
    <d v="2018-04-22T00:00:00"/>
    <n v="7"/>
    <x v="0"/>
    <s v="Sunday"/>
    <s v="Cool"/>
    <s v="Alicia"/>
    <n v="48.65"/>
  </r>
  <r>
    <n v="34"/>
    <n v="48"/>
    <d v="2018-04-22T00:00:00"/>
    <n v="5"/>
    <x v="4"/>
    <s v="Sunday"/>
    <s v="Cool"/>
    <s v="Wayne"/>
    <n v="44.75"/>
  </r>
  <r>
    <n v="23"/>
    <n v="26"/>
    <d v="2018-04-22T00:00:00"/>
    <n v="10"/>
    <x v="1"/>
    <s v="Sunday"/>
    <s v="Cool"/>
    <s v="Joe"/>
    <n v="69.5"/>
  </r>
  <r>
    <n v="23"/>
    <n v="97"/>
    <d v="2018-04-22T00:00:00"/>
    <n v="4"/>
    <x v="2"/>
    <s v="Sunday"/>
    <s v="Cool"/>
    <s v="Joe"/>
    <n v="31.8"/>
  </r>
  <r>
    <n v="13"/>
    <n v="26"/>
    <d v="2018-04-22T00:00:00"/>
    <n v="3"/>
    <x v="1"/>
    <s v="Sunday"/>
    <s v="Cool"/>
    <s v="Phillip"/>
    <n v="20.85"/>
  </r>
  <r>
    <n v="18"/>
    <n v="25"/>
    <d v="2018-04-22T00:00:00"/>
    <n v="10"/>
    <x v="0"/>
    <s v="Sunday"/>
    <s v="Cool"/>
    <s v="Crystal"/>
    <n v="69.5"/>
  </r>
  <r>
    <n v="23"/>
    <n v="97"/>
    <d v="2018-04-22T00:00:00"/>
    <n v="5"/>
    <x v="2"/>
    <s v="Sunday"/>
    <s v="Cool"/>
    <s v="Joe"/>
    <n v="39.75"/>
  </r>
  <r>
    <n v="13"/>
    <n v="25"/>
    <d v="2018-04-22T00:00:00"/>
    <n v="4"/>
    <x v="0"/>
    <s v="Sunday"/>
    <s v="Cool"/>
    <s v="Phillip"/>
    <n v="27.8"/>
  </r>
  <r>
    <n v="34"/>
    <n v="32"/>
    <d v="2018-04-22T00:00:00"/>
    <n v="6"/>
    <x v="5"/>
    <s v="Sunday"/>
    <s v="Cool"/>
    <s v="Wayne"/>
    <n v="53.699999999999996"/>
  </r>
  <r>
    <n v="15"/>
    <n v="71"/>
    <d v="2018-04-22T00:00:00"/>
    <n v="2"/>
    <x v="3"/>
    <s v="Sunday"/>
    <s v="Warm"/>
    <s v="Yalonda"/>
    <n v="13.9"/>
  </r>
  <r>
    <n v="23"/>
    <n v="26"/>
    <d v="2018-04-22T00:00:00"/>
    <n v="5"/>
    <x v="1"/>
    <s v="Sunday"/>
    <s v="Cool"/>
    <s v="Joe"/>
    <n v="34.75"/>
  </r>
  <r>
    <n v="37"/>
    <n v="71"/>
    <d v="2018-04-22T00:00:00"/>
    <n v="10"/>
    <x v="3"/>
    <s v="Sunday"/>
    <s v="Warm"/>
    <s v="Alicia"/>
    <n v="69.5"/>
  </r>
  <r>
    <n v="34"/>
    <n v="48"/>
    <d v="2018-04-22T00:00:00"/>
    <n v="4"/>
    <x v="4"/>
    <s v="Sunday"/>
    <s v="Cool"/>
    <s v="Wayne"/>
    <n v="35.799999999999997"/>
  </r>
  <r>
    <n v="34"/>
    <n v="71"/>
    <d v="2018-04-22T00:00:00"/>
    <n v="1"/>
    <x v="3"/>
    <s v="Sunday"/>
    <s v="Warm"/>
    <s v="Wayne"/>
    <n v="6.95"/>
  </r>
  <r>
    <n v="15"/>
    <n v="97"/>
    <d v="2018-04-22T00:00:00"/>
    <n v="2"/>
    <x v="2"/>
    <s v="Sunday"/>
    <s v="Cool"/>
    <s v="Yalonda"/>
    <n v="15.9"/>
  </r>
  <r>
    <n v="23"/>
    <n v="97"/>
    <d v="2018-04-22T00:00:00"/>
    <n v="9"/>
    <x v="2"/>
    <s v="Sunday"/>
    <s v="Cool"/>
    <s v="Joe"/>
    <n v="71.55"/>
  </r>
  <r>
    <n v="15"/>
    <n v="26"/>
    <d v="2018-04-23T00:00:00"/>
    <n v="4"/>
    <x v="1"/>
    <s v="Monday"/>
    <s v="Cool"/>
    <s v="Yalonda"/>
    <n v="27.8"/>
  </r>
  <r>
    <n v="13"/>
    <n v="26"/>
    <d v="2018-04-23T00:00:00"/>
    <n v="9"/>
    <x v="1"/>
    <s v="Monday"/>
    <s v="Cool"/>
    <s v="Phillip"/>
    <n v="62.550000000000004"/>
  </r>
  <r>
    <n v="45"/>
    <n v="97"/>
    <d v="2018-04-23T00:00:00"/>
    <n v="4"/>
    <x v="2"/>
    <s v="Monday"/>
    <s v="Cool"/>
    <s v="Pat"/>
    <n v="31.8"/>
  </r>
  <r>
    <n v="34"/>
    <n v="48"/>
    <d v="2018-04-23T00:00:00"/>
    <n v="1"/>
    <x v="4"/>
    <s v="Monday"/>
    <s v="Cool"/>
    <s v="Wayne"/>
    <n v="8.9499999999999993"/>
  </r>
  <r>
    <n v="23"/>
    <n v="26"/>
    <d v="2018-04-23T00:00:00"/>
    <n v="6"/>
    <x v="1"/>
    <s v="Monday"/>
    <s v="Cool"/>
    <s v="Joe"/>
    <n v="41.7"/>
  </r>
  <r>
    <n v="23"/>
    <n v="32"/>
    <d v="2018-04-23T00:00:00"/>
    <n v="6"/>
    <x v="5"/>
    <s v="Monday"/>
    <s v="Cool"/>
    <s v="Joe"/>
    <n v="53.699999999999996"/>
  </r>
  <r>
    <n v="18"/>
    <n v="71"/>
    <d v="2018-04-23T00:00:00"/>
    <n v="3"/>
    <x v="3"/>
    <s v="Monday"/>
    <s v="Warm"/>
    <s v="Crystal"/>
    <n v="20.85"/>
  </r>
  <r>
    <n v="34"/>
    <n v="25"/>
    <d v="2018-04-23T00:00:00"/>
    <n v="10"/>
    <x v="0"/>
    <s v="Monday"/>
    <s v="Cool"/>
    <s v="Wayne"/>
    <n v="69.5"/>
  </r>
  <r>
    <n v="45"/>
    <n v="48"/>
    <d v="2018-04-23T00:00:00"/>
    <n v="1"/>
    <x v="4"/>
    <s v="Monday"/>
    <s v="Cool"/>
    <s v="Pat"/>
    <n v="8.9499999999999993"/>
  </r>
  <r>
    <n v="34"/>
    <n v="25"/>
    <d v="2018-04-23T00:00:00"/>
    <n v="10"/>
    <x v="0"/>
    <s v="Monday"/>
    <s v="Cool"/>
    <s v="Wayne"/>
    <n v="69.5"/>
  </r>
  <r>
    <n v="18"/>
    <n v="25"/>
    <d v="2018-04-23T00:00:00"/>
    <n v="9"/>
    <x v="0"/>
    <s v="Monday"/>
    <s v="Cool"/>
    <s v="Crystal"/>
    <n v="62.550000000000004"/>
  </r>
  <r>
    <n v="37"/>
    <n v="32"/>
    <d v="2018-04-23T00:00:00"/>
    <n v="3"/>
    <x v="5"/>
    <s v="Monday"/>
    <s v="Cool"/>
    <s v="Alicia"/>
    <n v="26.849999999999998"/>
  </r>
  <r>
    <n v="13"/>
    <n v="71"/>
    <d v="2018-04-23T00:00:00"/>
    <n v="6"/>
    <x v="3"/>
    <s v="Monday"/>
    <s v="Warm"/>
    <s v="Phillip"/>
    <n v="41.7"/>
  </r>
  <r>
    <n v="34"/>
    <n v="97"/>
    <d v="2018-04-23T00:00:00"/>
    <n v="8"/>
    <x v="2"/>
    <s v="Monday"/>
    <s v="Cool"/>
    <s v="Wayne"/>
    <n v="63.6"/>
  </r>
  <r>
    <n v="34"/>
    <n v="32"/>
    <d v="2018-04-23T00:00:00"/>
    <n v="4"/>
    <x v="5"/>
    <s v="Monday"/>
    <s v="Cool"/>
    <s v="Wayne"/>
    <n v="35.799999999999997"/>
  </r>
  <r>
    <n v="13"/>
    <n v="25"/>
    <d v="2018-04-23T00:00:00"/>
    <n v="4"/>
    <x v="0"/>
    <s v="Monday"/>
    <s v="Cool"/>
    <s v="Phillip"/>
    <n v="27.8"/>
  </r>
  <r>
    <n v="15"/>
    <n v="25"/>
    <d v="2018-04-23T00:00:00"/>
    <n v="10"/>
    <x v="0"/>
    <s v="Monday"/>
    <s v="Cool"/>
    <s v="Yalonda"/>
    <n v="69.5"/>
  </r>
  <r>
    <n v="15"/>
    <n v="26"/>
    <d v="2018-04-23T00:00:00"/>
    <n v="5"/>
    <x v="1"/>
    <s v="Monday"/>
    <s v="Cool"/>
    <s v="Yalonda"/>
    <n v="34.75"/>
  </r>
  <r>
    <n v="18"/>
    <n v="71"/>
    <d v="2018-04-23T00:00:00"/>
    <n v="3"/>
    <x v="3"/>
    <s v="Monday"/>
    <s v="Warm"/>
    <s v="Crystal"/>
    <n v="20.85"/>
  </r>
  <r>
    <n v="45"/>
    <n v="71"/>
    <d v="2018-04-23T00:00:00"/>
    <n v="6"/>
    <x v="3"/>
    <s v="Monday"/>
    <s v="Warm"/>
    <s v="Pat"/>
    <n v="41.7"/>
  </r>
  <r>
    <n v="37"/>
    <n v="32"/>
    <d v="2018-04-23T00:00:00"/>
    <n v="3"/>
    <x v="5"/>
    <s v="Monday"/>
    <s v="Cool"/>
    <s v="Alicia"/>
    <n v="26.849999999999998"/>
  </r>
  <r>
    <n v="23"/>
    <n v="97"/>
    <d v="2018-04-23T00:00:00"/>
    <n v="9"/>
    <x v="2"/>
    <s v="Monday"/>
    <s v="Cool"/>
    <s v="Joe"/>
    <n v="71.55"/>
  </r>
  <r>
    <n v="13"/>
    <n v="71"/>
    <d v="2018-04-23T00:00:00"/>
    <n v="8"/>
    <x v="3"/>
    <s v="Monday"/>
    <s v="Warm"/>
    <s v="Phillip"/>
    <n v="55.6"/>
  </r>
  <r>
    <n v="37"/>
    <n v="97"/>
    <d v="2018-04-23T00:00:00"/>
    <n v="10"/>
    <x v="2"/>
    <s v="Monday"/>
    <s v="Cool"/>
    <s v="Alicia"/>
    <n v="79.5"/>
  </r>
  <r>
    <n v="23"/>
    <n v="71"/>
    <d v="2018-04-23T00:00:00"/>
    <n v="9"/>
    <x v="3"/>
    <s v="Monday"/>
    <s v="Warm"/>
    <s v="Joe"/>
    <n v="62.550000000000004"/>
  </r>
  <r>
    <n v="34"/>
    <n v="97"/>
    <d v="2018-04-23T00:00:00"/>
    <n v="2"/>
    <x v="2"/>
    <s v="Monday"/>
    <s v="Cool"/>
    <s v="Wayne"/>
    <n v="15.9"/>
  </r>
  <r>
    <n v="15"/>
    <n v="26"/>
    <d v="2018-04-23T00:00:00"/>
    <n v="3"/>
    <x v="1"/>
    <s v="Monday"/>
    <s v="Cool"/>
    <s v="Yalonda"/>
    <n v="20.85"/>
  </r>
  <r>
    <n v="45"/>
    <n v="32"/>
    <d v="2018-04-23T00:00:00"/>
    <n v="8"/>
    <x v="5"/>
    <s v="Monday"/>
    <s v="Cool"/>
    <s v="Pat"/>
    <n v="71.599999999999994"/>
  </r>
  <r>
    <n v="23"/>
    <n v="25"/>
    <d v="2018-04-23T00:00:00"/>
    <n v="6"/>
    <x v="0"/>
    <s v="Monday"/>
    <s v="Cool"/>
    <s v="Joe"/>
    <n v="41.7"/>
  </r>
  <r>
    <n v="15"/>
    <n v="26"/>
    <d v="2018-04-23T00:00:00"/>
    <n v="4"/>
    <x v="1"/>
    <s v="Monday"/>
    <s v="Cool"/>
    <s v="Yalonda"/>
    <n v="27.8"/>
  </r>
  <r>
    <n v="18"/>
    <n v="71"/>
    <d v="2018-04-23T00:00:00"/>
    <n v="7"/>
    <x v="3"/>
    <s v="Monday"/>
    <s v="Warm"/>
    <s v="Crystal"/>
    <n v="48.65"/>
  </r>
  <r>
    <n v="18"/>
    <n v="26"/>
    <d v="2018-04-23T00:00:00"/>
    <n v="3"/>
    <x v="1"/>
    <s v="Monday"/>
    <s v="Cool"/>
    <s v="Crystal"/>
    <n v="20.85"/>
  </r>
  <r>
    <n v="34"/>
    <n v="25"/>
    <d v="2018-04-23T00:00:00"/>
    <n v="7"/>
    <x v="0"/>
    <s v="Monday"/>
    <s v="Cool"/>
    <s v="Wayne"/>
    <n v="48.65"/>
  </r>
  <r>
    <n v="34"/>
    <n v="71"/>
    <d v="2018-04-24T00:00:00"/>
    <n v="1"/>
    <x v="3"/>
    <s v="Tuesday"/>
    <s v="Warm"/>
    <s v="Wayne"/>
    <n v="6.95"/>
  </r>
  <r>
    <n v="18"/>
    <n v="26"/>
    <d v="2018-04-24T00:00:00"/>
    <n v="9"/>
    <x v="1"/>
    <s v="Tuesday"/>
    <s v="Cool"/>
    <s v="Crystal"/>
    <n v="62.550000000000004"/>
  </r>
  <r>
    <n v="45"/>
    <n v="71"/>
    <d v="2018-04-24T00:00:00"/>
    <n v="5"/>
    <x v="3"/>
    <s v="Tuesday"/>
    <s v="Warm"/>
    <s v="Pat"/>
    <n v="34.75"/>
  </r>
  <r>
    <n v="37"/>
    <n v="32"/>
    <d v="2018-04-24T00:00:00"/>
    <n v="10"/>
    <x v="5"/>
    <s v="Tuesday"/>
    <s v="Cool"/>
    <s v="Alicia"/>
    <n v="89.5"/>
  </r>
  <r>
    <n v="13"/>
    <n v="48"/>
    <d v="2018-04-24T00:00:00"/>
    <n v="1"/>
    <x v="4"/>
    <s v="Tuesday"/>
    <s v="Cool"/>
    <s v="Phillip"/>
    <n v="8.9499999999999993"/>
  </r>
  <r>
    <n v="15"/>
    <n v="25"/>
    <d v="2018-04-24T00:00:00"/>
    <n v="2"/>
    <x v="0"/>
    <s v="Tuesday"/>
    <s v="Cool"/>
    <s v="Yalonda"/>
    <n v="13.9"/>
  </r>
  <r>
    <n v="45"/>
    <n v="97"/>
    <d v="2018-04-24T00:00:00"/>
    <n v="9"/>
    <x v="2"/>
    <s v="Tuesday"/>
    <s v="Cool"/>
    <s v="Pat"/>
    <n v="71.55"/>
  </r>
  <r>
    <n v="23"/>
    <n v="48"/>
    <d v="2018-04-24T00:00:00"/>
    <n v="6"/>
    <x v="4"/>
    <s v="Tuesday"/>
    <s v="Cool"/>
    <s v="Joe"/>
    <n v="53.699999999999996"/>
  </r>
  <r>
    <n v="18"/>
    <n v="32"/>
    <d v="2018-04-24T00:00:00"/>
    <n v="1"/>
    <x v="5"/>
    <s v="Tuesday"/>
    <s v="Cool"/>
    <s v="Crystal"/>
    <n v="8.9499999999999993"/>
  </r>
  <r>
    <n v="34"/>
    <n v="25"/>
    <d v="2018-04-24T00:00:00"/>
    <n v="3"/>
    <x v="0"/>
    <s v="Tuesday"/>
    <s v="Cool"/>
    <s v="Wayne"/>
    <n v="20.85"/>
  </r>
  <r>
    <n v="34"/>
    <n v="97"/>
    <d v="2018-04-24T00:00:00"/>
    <n v="2"/>
    <x v="2"/>
    <s v="Tuesday"/>
    <s v="Cool"/>
    <s v="Wayne"/>
    <n v="15.9"/>
  </r>
  <r>
    <n v="23"/>
    <n v="48"/>
    <d v="2018-04-24T00:00:00"/>
    <n v="8"/>
    <x v="4"/>
    <s v="Tuesday"/>
    <s v="Cool"/>
    <s v="Joe"/>
    <n v="71.599999999999994"/>
  </r>
  <r>
    <n v="23"/>
    <n v="25"/>
    <d v="2018-04-24T00:00:00"/>
    <n v="7"/>
    <x v="0"/>
    <s v="Tuesday"/>
    <s v="Cool"/>
    <s v="Joe"/>
    <n v="48.65"/>
  </r>
  <r>
    <n v="37"/>
    <n v="48"/>
    <d v="2018-04-24T00:00:00"/>
    <n v="8"/>
    <x v="4"/>
    <s v="Tuesday"/>
    <s v="Cool"/>
    <s v="Alicia"/>
    <n v="71.599999999999994"/>
  </r>
  <r>
    <n v="45"/>
    <n v="32"/>
    <d v="2018-04-24T00:00:00"/>
    <n v="7"/>
    <x v="5"/>
    <s v="Tuesday"/>
    <s v="Cool"/>
    <s v="Pat"/>
    <n v="62.649999999999991"/>
  </r>
  <r>
    <n v="23"/>
    <n v="25"/>
    <d v="2018-04-24T00:00:00"/>
    <n v="10"/>
    <x v="0"/>
    <s v="Tuesday"/>
    <s v="Cool"/>
    <s v="Joe"/>
    <n v="69.5"/>
  </r>
  <r>
    <n v="45"/>
    <n v="71"/>
    <d v="2018-04-24T00:00:00"/>
    <n v="6"/>
    <x v="3"/>
    <s v="Tuesday"/>
    <s v="Warm"/>
    <s v="Pat"/>
    <n v="41.7"/>
  </r>
  <r>
    <n v="18"/>
    <n v="32"/>
    <d v="2018-04-24T00:00:00"/>
    <n v="4"/>
    <x v="5"/>
    <s v="Tuesday"/>
    <s v="Cool"/>
    <s v="Crystal"/>
    <n v="35.799999999999997"/>
  </r>
  <r>
    <n v="45"/>
    <n v="97"/>
    <d v="2018-04-24T00:00:00"/>
    <n v="8"/>
    <x v="2"/>
    <s v="Tuesday"/>
    <s v="Cool"/>
    <s v="Pat"/>
    <n v="63.6"/>
  </r>
  <r>
    <n v="18"/>
    <n v="97"/>
    <d v="2018-04-24T00:00:00"/>
    <n v="6"/>
    <x v="2"/>
    <s v="Tuesday"/>
    <s v="Cool"/>
    <s v="Crystal"/>
    <n v="47.7"/>
  </r>
  <r>
    <n v="13"/>
    <n v="71"/>
    <d v="2018-04-24T00:00:00"/>
    <n v="1"/>
    <x v="3"/>
    <s v="Tuesday"/>
    <s v="Warm"/>
    <s v="Phillip"/>
    <n v="6.95"/>
  </r>
  <r>
    <n v="18"/>
    <n v="71"/>
    <d v="2018-04-24T00:00:00"/>
    <n v="8"/>
    <x v="3"/>
    <s v="Tuesday"/>
    <s v="Warm"/>
    <s v="Crystal"/>
    <n v="55.6"/>
  </r>
  <r>
    <n v="18"/>
    <n v="48"/>
    <d v="2018-04-24T00:00:00"/>
    <n v="9"/>
    <x v="4"/>
    <s v="Tuesday"/>
    <s v="Cool"/>
    <s v="Crystal"/>
    <n v="80.55"/>
  </r>
  <r>
    <n v="18"/>
    <n v="48"/>
    <d v="2018-04-24T00:00:00"/>
    <n v="5"/>
    <x v="4"/>
    <s v="Tuesday"/>
    <s v="Cool"/>
    <s v="Crystal"/>
    <n v="44.75"/>
  </r>
  <r>
    <n v="34"/>
    <n v="48"/>
    <d v="2018-04-24T00:00:00"/>
    <n v="10"/>
    <x v="4"/>
    <s v="Tuesday"/>
    <s v="Cool"/>
    <s v="Wayne"/>
    <n v="89.5"/>
  </r>
  <r>
    <n v="45"/>
    <n v="71"/>
    <d v="2018-04-24T00:00:00"/>
    <n v="3"/>
    <x v="3"/>
    <s v="Tuesday"/>
    <s v="Warm"/>
    <s v="Pat"/>
    <n v="2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B2827-C946-0144-8208-06EAF07C8B87}"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colHeaderCaption="Total Quantity">
  <location ref="A3:P6" firstHeaderRow="1" firstDataRow="3" firstDataCol="0"/>
  <pivotFields count="9">
    <pivotField subtotalTop="0" showAll="0"/>
    <pivotField subtotalTop="0" showAll="0"/>
    <pivotField numFmtId="14" subtotalTop="0" showAll="0"/>
    <pivotField dataField="1" subtotalTop="0" showAll="0"/>
    <pivotField axis="axisCol" dataField="1" subtotalTop="0" showAll="0">
      <items count="7">
        <item h="1" x="1"/>
        <item x="4"/>
        <item h="1" x="2"/>
        <item x="3"/>
        <item h="1" x="0"/>
        <item x="5"/>
        <item t="default"/>
      </items>
    </pivotField>
    <pivotField dataField="1" subtotalTop="0" showAll="0"/>
    <pivotField dataField="1" subtotalTop="0" showAll="0"/>
    <pivotField subtotalTop="0" showAll="0"/>
    <pivotField numFmtId="44" subtotalTop="0" showAll="0"/>
  </pivotFields>
  <rowItems count="1">
    <i/>
  </rowItems>
  <colFields count="2">
    <field x="-2"/>
    <field x="4"/>
  </colFields>
  <colItems count="16">
    <i>
      <x/>
      <x v="1"/>
    </i>
    <i r="1">
      <x v="3"/>
    </i>
    <i r="1">
      <x v="5"/>
    </i>
    <i i="1">
      <x v="1"/>
      <x v="1"/>
    </i>
    <i r="1" i="1">
      <x v="3"/>
    </i>
    <i r="1" i="1">
      <x v="5"/>
    </i>
    <i i="2">
      <x v="2"/>
      <x v="1"/>
    </i>
    <i r="1" i="2">
      <x v="3"/>
    </i>
    <i r="1" i="2">
      <x v="5"/>
    </i>
    <i i="3">
      <x v="3"/>
      <x v="1"/>
    </i>
    <i r="1" i="3">
      <x v="3"/>
    </i>
    <i r="1" i="3">
      <x v="5"/>
    </i>
    <i t="grand">
      <x/>
    </i>
    <i t="grand" i="1">
      <x/>
    </i>
    <i t="grand" i="2">
      <x/>
    </i>
    <i t="grand" i="3">
      <x/>
    </i>
  </colItems>
  <dataFields count="4">
    <dataField name="Day and Dessert Type" fld="3" baseField="0" baseItem="0"/>
    <dataField name="Count of Dessert" fld="4" subtotal="count" baseField="0" baseItem="0"/>
    <dataField name="Count of Day" fld="5" subtotal="count" baseField="0" baseItem="0"/>
    <dataField name="Count of Category" fld="6" subtotal="count" baseField="0" baseItem="0"/>
  </dataFields>
  <chartFormats count="12">
    <chartFormat chart="1" format="12" series="1">
      <pivotArea type="data" outline="0" fieldPosition="0">
        <references count="2">
          <reference field="4294967294" count="1" selected="0">
            <x v="0"/>
          </reference>
          <reference field="4" count="1" selected="0">
            <x v="1"/>
          </reference>
        </references>
      </pivotArea>
    </chartFormat>
    <chartFormat chart="1" format="13" series="1">
      <pivotArea type="data" outline="0" fieldPosition="0">
        <references count="2">
          <reference field="4294967294" count="1" selected="0">
            <x v="0"/>
          </reference>
          <reference field="4" count="1" selected="0">
            <x v="3"/>
          </reference>
        </references>
      </pivotArea>
    </chartFormat>
    <chartFormat chart="1" format="14" series="1">
      <pivotArea type="data" outline="0" fieldPosition="0">
        <references count="2">
          <reference field="4294967294" count="1" selected="0">
            <x v="0"/>
          </reference>
          <reference field="4" count="1" selected="0">
            <x v="5"/>
          </reference>
        </references>
      </pivotArea>
    </chartFormat>
    <chartFormat chart="1" format="15" series="1">
      <pivotArea type="data" outline="0" fieldPosition="0">
        <references count="2">
          <reference field="4294967294" count="1" selected="0">
            <x v="1"/>
          </reference>
          <reference field="4" count="1" selected="0">
            <x v="1"/>
          </reference>
        </references>
      </pivotArea>
    </chartFormat>
    <chartFormat chart="1" format="16" series="1">
      <pivotArea type="data" outline="0" fieldPosition="0">
        <references count="2">
          <reference field="4294967294" count="1" selected="0">
            <x v="1"/>
          </reference>
          <reference field="4" count="1" selected="0">
            <x v="3"/>
          </reference>
        </references>
      </pivotArea>
    </chartFormat>
    <chartFormat chart="1" format="17" series="1">
      <pivotArea type="data" outline="0" fieldPosition="0">
        <references count="2">
          <reference field="4294967294" count="1" selected="0">
            <x v="1"/>
          </reference>
          <reference field="4" count="1" selected="0">
            <x v="5"/>
          </reference>
        </references>
      </pivotArea>
    </chartFormat>
    <chartFormat chart="1" format="18" series="1">
      <pivotArea type="data" outline="0" fieldPosition="0">
        <references count="2">
          <reference field="4294967294" count="1" selected="0">
            <x v="2"/>
          </reference>
          <reference field="4" count="1" selected="0">
            <x v="1"/>
          </reference>
        </references>
      </pivotArea>
    </chartFormat>
    <chartFormat chart="1" format="19" series="1">
      <pivotArea type="data" outline="0" fieldPosition="0">
        <references count="2">
          <reference field="4294967294" count="1" selected="0">
            <x v="2"/>
          </reference>
          <reference field="4" count="1" selected="0">
            <x v="3"/>
          </reference>
        </references>
      </pivotArea>
    </chartFormat>
    <chartFormat chart="1" format="20" series="1">
      <pivotArea type="data" outline="0" fieldPosition="0">
        <references count="2">
          <reference field="4294967294" count="1" selected="0">
            <x v="2"/>
          </reference>
          <reference field="4" count="1" selected="0">
            <x v="5"/>
          </reference>
        </references>
      </pivotArea>
    </chartFormat>
    <chartFormat chart="1" format="21" series="1">
      <pivotArea type="data" outline="0" fieldPosition="0">
        <references count="2">
          <reference field="4294967294" count="1" selected="0">
            <x v="3"/>
          </reference>
          <reference field="4" count="1" selected="0">
            <x v="1"/>
          </reference>
        </references>
      </pivotArea>
    </chartFormat>
    <chartFormat chart="1" format="22" series="1">
      <pivotArea type="data" outline="0" fieldPosition="0">
        <references count="2">
          <reference field="4294967294" count="1" selected="0">
            <x v="3"/>
          </reference>
          <reference field="4" count="1" selected="0">
            <x v="3"/>
          </reference>
        </references>
      </pivotArea>
    </chartFormat>
    <chartFormat chart="1" format="23" series="1">
      <pivotArea type="data" outline="0" fieldPosition="0">
        <references count="2">
          <reference field="4294967294" count="1" selected="0">
            <x v="3"/>
          </reference>
          <reference field="4" count="1" selected="0">
            <x v="5"/>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sert" xr10:uid="{07624F2F-B459-B444-972C-D88A7EB61AAF}" sourceName="Dessert">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Name" xr10:uid="{10135FDD-921D-8943-989E-A4BFB41EB80E}" sourceName="Emp Name">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sert" xr10:uid="{3F9DF526-6EF3-4A44-9A7C-0D1CC2766561}" cache="Slicer_Dessert" caption="Dessert" style="SlicerStyleDark4" rowHeight="230716"/>
  <slicer name="Emp Name" xr10:uid="{A4CC60ED-4756-E24D-B30F-D94F32AE4CE2}" cache="Slicer_Emp_Name" caption="Employee" columnCount="2" style="SlicerStyleDark4" rowHeight="230716"/>
  <slicer name="Emp Name 1" xr10:uid="{5D5CC62A-72C0-694A-A36E-56494A81B515}" cache="Slicer_Emp_Name" caption="Emp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99F463-5CDD-B346-B576-BFB672C829F5}" name="Table1" displayName="Table1" ref="A10:I210" totalsRowShown="0" headerRowDxfId="5" dataDxfId="6" headerRowBorderDxfId="11" tableBorderDxfId="12">
  <autoFilter ref="A10:I210" xr:uid="{9268E3A7-1A4D-E241-8816-395076A6D670}">
    <filterColumn colId="4">
      <filters>
        <filter val="Carrot Cake"/>
        <filter val="Double Chocolate Delight"/>
        <filter val="New York Cheesecake"/>
      </filters>
    </filterColumn>
    <filterColumn colId="7">
      <filters>
        <filter val="Joe"/>
        <filter val="Wayne"/>
      </filters>
    </filterColumn>
  </autoFilter>
  <tableColumns count="9">
    <tableColumn id="1" xr3:uid="{451FC7E3-E779-CE43-8CDB-29DD78AAB237}" name="Emp ID" dataDxfId="10"/>
    <tableColumn id="2" xr3:uid="{8A99288C-7300-7947-BE5C-706FBBEFA133}" name="Dessert ID" dataDxfId="9"/>
    <tableColumn id="3" xr3:uid="{31842482-6E62-AF4B-A6B6-5907A01C5CAF}" name="Date Sold" dataDxfId="8"/>
    <tableColumn id="4" xr3:uid="{EB7A0D1A-D2B5-4349-81AD-E18A1C8141D0}" name="Qty" dataDxfId="7"/>
    <tableColumn id="5" xr3:uid="{63384A68-154C-0A49-8F19-08F1AE4EA7D4}" name="Dessert" dataDxfId="4">
      <calculatedColumnFormula>VLOOKUP(B11,DessertList,2,FALSE)</calculatedColumnFormula>
    </tableColumn>
    <tableColumn id="6" xr3:uid="{D5F6474C-7AE5-3241-9F7B-E0404E2CE8BA}" name="Day" dataDxfId="3">
      <calculatedColumnFormula>INDEX(DailyGoal,1,WEEKDAY(C11,1))</calculatedColumnFormula>
    </tableColumn>
    <tableColumn id="7" xr3:uid="{DCEEFDEE-7932-DA49-8234-A1F1E3338433}" name="Category" dataDxfId="2">
      <calculatedColumnFormula>IF(OR(E11="Crème Brulee",E11="Dutch Apple Pie"),"Warm","Cool")</calculatedColumnFormula>
    </tableColumn>
    <tableColumn id="8" xr3:uid="{18E9A413-D6D9-B145-A042-C0F2E964EB38}" name="Emp Name" dataDxfId="1">
      <calculatedColumnFormula>VLOOKUP(A11,EmployeeList,2,FALSE)</calculatedColumnFormula>
    </tableColumn>
    <tableColumn id="9" xr3:uid="{209A51C5-A5D2-CF4A-843A-00FCED29C4F9}" name="Revenue" dataDxfId="0" dataCellStyle="Currency">
      <calculatedColumnFormula>VLOOKUP(B11,DessertList,4,FALSE)*D11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15"/>
  <sheetViews>
    <sheetView tabSelected="1" zoomScaleNormal="100" workbookViewId="0">
      <selection activeCell="A215" sqref="A215"/>
    </sheetView>
  </sheetViews>
  <sheetFormatPr baseColWidth="10" defaultColWidth="8.83203125" defaultRowHeight="15"/>
  <cols>
    <col min="1" max="1" width="9.83203125" customWidth="1"/>
    <col min="2" max="2" width="19.6640625" bestFit="1" customWidth="1"/>
    <col min="3" max="3" width="13.83203125" customWidth="1"/>
    <col min="4" max="4" width="7.33203125" customWidth="1"/>
    <col min="5" max="5" width="24" bestFit="1" customWidth="1"/>
    <col min="6" max="6" width="8" bestFit="1" customWidth="1"/>
    <col min="7" max="7" width="10.5" bestFit="1" customWidth="1"/>
    <col min="8" max="8" width="11.83203125" bestFit="1" customWidth="1"/>
    <col min="9" max="9" width="10.5" bestFit="1" customWidth="1"/>
  </cols>
  <sheetData>
    <row r="1" spans="1:9">
      <c r="A1" s="1" t="s">
        <v>3</v>
      </c>
      <c r="B1" s="1" t="s">
        <v>4</v>
      </c>
      <c r="C1" s="1" t="s">
        <v>5</v>
      </c>
      <c r="D1" s="1" t="s">
        <v>6</v>
      </c>
      <c r="E1" s="1" t="s">
        <v>43</v>
      </c>
      <c r="F1" s="1" t="s">
        <v>69</v>
      </c>
      <c r="G1" s="1" t="s">
        <v>51</v>
      </c>
      <c r="H1" s="1" t="s">
        <v>70</v>
      </c>
      <c r="I1" s="1" t="s">
        <v>71</v>
      </c>
    </row>
    <row r="2" spans="1:9">
      <c r="F2" t="s">
        <v>15</v>
      </c>
      <c r="G2" t="s">
        <v>72</v>
      </c>
    </row>
    <row r="5" spans="1:9">
      <c r="B5" s="1" t="s">
        <v>0</v>
      </c>
      <c r="C5" s="2">
        <f>SUBTOTAL(1,Revenue)</f>
        <v>37.567307692307686</v>
      </c>
    </row>
    <row r="6" spans="1:9">
      <c r="B6" s="1" t="s">
        <v>1</v>
      </c>
      <c r="C6" s="4">
        <f>SUBTOTAL(3,Dessert_ID)</f>
        <v>26</v>
      </c>
    </row>
    <row r="7" spans="1:9">
      <c r="B7" s="1" t="s">
        <v>2</v>
      </c>
      <c r="C7" s="4">
        <f>SUBTOTAL(9,Qty)</f>
        <v>125</v>
      </c>
    </row>
    <row r="10" spans="1:9">
      <c r="A10" s="34" t="s">
        <v>3</v>
      </c>
      <c r="B10" s="34" t="s">
        <v>4</v>
      </c>
      <c r="C10" s="34" t="s">
        <v>5</v>
      </c>
      <c r="D10" s="34" t="s">
        <v>6</v>
      </c>
      <c r="E10" s="34" t="s">
        <v>43</v>
      </c>
      <c r="F10" s="34" t="s">
        <v>69</v>
      </c>
      <c r="G10" s="34" t="s">
        <v>51</v>
      </c>
      <c r="H10" s="34" t="s">
        <v>70</v>
      </c>
      <c r="I10" s="34" t="s">
        <v>71</v>
      </c>
    </row>
    <row r="11" spans="1:9" hidden="1">
      <c r="A11" s="5">
        <v>34</v>
      </c>
      <c r="B11" s="5">
        <v>25</v>
      </c>
      <c r="C11" s="6">
        <v>43209</v>
      </c>
      <c r="D11" s="5">
        <v>4</v>
      </c>
      <c r="E11" s="35" t="str">
        <f>VLOOKUP(B11,DessertList,2,FALSE)</f>
        <v>Key Lime Pie</v>
      </c>
      <c r="F11" s="7" t="str">
        <f>INDEX(DailyGoal,1,WEEKDAY(C11,1))</f>
        <v>Thursday</v>
      </c>
      <c r="G11" s="7" t="str">
        <f t="shared" ref="G11:G42" si="0">IF(OR(E11="Crème Brulee",E11="Dutch Apple Pie"),"Warm","Cool")</f>
        <v>Cool</v>
      </c>
      <c r="H11" s="7" t="str">
        <f>VLOOKUP(A11,EmployeeList,2,FALSE)</f>
        <v>Wayne</v>
      </c>
      <c r="I11" s="36">
        <f>VLOOKUP(B11,DessertList,4,FALSE)*D11</f>
        <v>27.8</v>
      </c>
    </row>
    <row r="12" spans="1:9" hidden="1">
      <c r="A12" s="5">
        <v>37</v>
      </c>
      <c r="B12" s="5">
        <v>26</v>
      </c>
      <c r="C12" s="6">
        <v>43209</v>
      </c>
      <c r="D12" s="5">
        <v>6</v>
      </c>
      <c r="E12" s="5" t="str">
        <f>VLOOKUP(B12,DessertList,2,FALSE)</f>
        <v>Carrot Cake</v>
      </c>
      <c r="F12" s="7" t="str">
        <f>INDEX(DailyGoal,1,WEEKDAY(C12,1))</f>
        <v>Thursday</v>
      </c>
      <c r="G12" s="7" t="str">
        <f t="shared" si="0"/>
        <v>Cool</v>
      </c>
      <c r="H12" s="7" t="str">
        <f>VLOOKUP(A12,EmployeeList,2,FALSE)</f>
        <v>Alicia</v>
      </c>
      <c r="I12" s="36">
        <f>VLOOKUP(B12,DessertList,4,FALSE)*D12</f>
        <v>41.7</v>
      </c>
    </row>
    <row r="13" spans="1:9" hidden="1">
      <c r="A13" s="5">
        <v>45</v>
      </c>
      <c r="B13" s="5">
        <v>97</v>
      </c>
      <c r="C13" s="6">
        <v>43209</v>
      </c>
      <c r="D13" s="5">
        <v>1</v>
      </c>
      <c r="E13" s="5" t="str">
        <f>VLOOKUP(B13,DessertList,2,FALSE)</f>
        <v>Double Chocolate Delight</v>
      </c>
      <c r="F13" s="7" t="str">
        <f>INDEX(DailyGoal,1,WEEKDAY(C13,1))</f>
        <v>Thursday</v>
      </c>
      <c r="G13" s="7" t="str">
        <f t="shared" si="0"/>
        <v>Cool</v>
      </c>
      <c r="H13" s="7" t="str">
        <f>VLOOKUP(A13,EmployeeList,2,FALSE)</f>
        <v>Pat</v>
      </c>
      <c r="I13" s="36">
        <f>VLOOKUP(B13,DessertList,4,FALSE)*D13</f>
        <v>7.95</v>
      </c>
    </row>
    <row r="14" spans="1:9" hidden="1">
      <c r="A14" s="5">
        <v>34</v>
      </c>
      <c r="B14" s="5">
        <v>71</v>
      </c>
      <c r="C14" s="6">
        <v>43209</v>
      </c>
      <c r="D14" s="5">
        <v>3</v>
      </c>
      <c r="E14" s="5" t="str">
        <f>VLOOKUP(B14,DessertList,2,FALSE)</f>
        <v>Dutch Apple Pie</v>
      </c>
      <c r="F14" s="7" t="str">
        <f>INDEX(DailyGoal,1,WEEKDAY(C14,1))</f>
        <v>Thursday</v>
      </c>
      <c r="G14" s="7" t="str">
        <f t="shared" si="0"/>
        <v>Warm</v>
      </c>
      <c r="H14" s="7" t="str">
        <f>VLOOKUP(A14,EmployeeList,2,FALSE)</f>
        <v>Wayne</v>
      </c>
      <c r="I14" s="36">
        <f>VLOOKUP(B14,DessertList,4,FALSE)*D14</f>
        <v>20.85</v>
      </c>
    </row>
    <row r="15" spans="1:9">
      <c r="A15" s="5">
        <v>34</v>
      </c>
      <c r="B15" s="5">
        <v>26</v>
      </c>
      <c r="C15" s="6">
        <v>43209</v>
      </c>
      <c r="D15" s="5">
        <v>8</v>
      </c>
      <c r="E15" s="5" t="str">
        <f>VLOOKUP(B15,DessertList,2,FALSE)</f>
        <v>Carrot Cake</v>
      </c>
      <c r="F15" s="7" t="str">
        <f>INDEX(DailyGoal,1,WEEKDAY(C15,1))</f>
        <v>Thursday</v>
      </c>
      <c r="G15" s="7" t="str">
        <f t="shared" si="0"/>
        <v>Cool</v>
      </c>
      <c r="H15" s="7" t="str">
        <f>VLOOKUP(A15,EmployeeList,2,FALSE)</f>
        <v>Wayne</v>
      </c>
      <c r="I15" s="36">
        <f>VLOOKUP(B15,DessertList,4,FALSE)*D15</f>
        <v>55.6</v>
      </c>
    </row>
    <row r="16" spans="1:9" hidden="1">
      <c r="A16" s="5">
        <v>18</v>
      </c>
      <c r="B16" s="5">
        <v>48</v>
      </c>
      <c r="C16" s="6">
        <v>43209</v>
      </c>
      <c r="D16" s="5">
        <v>4</v>
      </c>
      <c r="E16" s="5" t="str">
        <f>VLOOKUP(B16,DessertList,2,FALSE)</f>
        <v>Creme Brulee</v>
      </c>
      <c r="F16" s="7" t="str">
        <f>INDEX(DailyGoal,1,WEEKDAY(C16,1))</f>
        <v>Thursday</v>
      </c>
      <c r="G16" s="7" t="str">
        <f t="shared" si="0"/>
        <v>Cool</v>
      </c>
      <c r="H16" s="7" t="str">
        <f>VLOOKUP(A16,EmployeeList,2,FALSE)</f>
        <v>Crystal</v>
      </c>
      <c r="I16" s="36">
        <f>VLOOKUP(B16,DessertList,4,FALSE)*D16</f>
        <v>35.799999999999997</v>
      </c>
    </row>
    <row r="17" spans="1:9" hidden="1">
      <c r="A17" s="5">
        <v>45</v>
      </c>
      <c r="B17" s="5">
        <v>71</v>
      </c>
      <c r="C17" s="6">
        <v>43209</v>
      </c>
      <c r="D17" s="5">
        <v>2</v>
      </c>
      <c r="E17" s="5" t="str">
        <f>VLOOKUP(B17,DessertList,2,FALSE)</f>
        <v>Dutch Apple Pie</v>
      </c>
      <c r="F17" s="7" t="str">
        <f>INDEX(DailyGoal,1,WEEKDAY(C17,1))</f>
        <v>Thursday</v>
      </c>
      <c r="G17" s="7" t="str">
        <f t="shared" si="0"/>
        <v>Warm</v>
      </c>
      <c r="H17" s="7" t="str">
        <f>VLOOKUP(A17,EmployeeList,2,FALSE)</f>
        <v>Pat</v>
      </c>
      <c r="I17" s="36">
        <f>VLOOKUP(B17,DessertList,4,FALSE)*D17</f>
        <v>13.9</v>
      </c>
    </row>
    <row r="18" spans="1:9" hidden="1">
      <c r="A18" s="5">
        <v>37</v>
      </c>
      <c r="B18" s="5">
        <v>71</v>
      </c>
      <c r="C18" s="6">
        <v>43209</v>
      </c>
      <c r="D18" s="5">
        <v>1</v>
      </c>
      <c r="E18" s="5" t="str">
        <f>VLOOKUP(B18,DessertList,2,FALSE)</f>
        <v>Dutch Apple Pie</v>
      </c>
      <c r="F18" s="7" t="str">
        <f>INDEX(DailyGoal,1,WEEKDAY(C18,1))</f>
        <v>Thursday</v>
      </c>
      <c r="G18" s="7" t="str">
        <f t="shared" si="0"/>
        <v>Warm</v>
      </c>
      <c r="H18" s="7" t="str">
        <f>VLOOKUP(A18,EmployeeList,2,FALSE)</f>
        <v>Alicia</v>
      </c>
      <c r="I18" s="36">
        <f>VLOOKUP(B18,DessertList,4,FALSE)*D18</f>
        <v>6.95</v>
      </c>
    </row>
    <row r="19" spans="1:9" hidden="1">
      <c r="A19" s="5">
        <v>18</v>
      </c>
      <c r="B19" s="5">
        <v>71</v>
      </c>
      <c r="C19" s="6">
        <v>43209</v>
      </c>
      <c r="D19" s="5">
        <v>10</v>
      </c>
      <c r="E19" s="5" t="str">
        <f>VLOOKUP(B19,DessertList,2,FALSE)</f>
        <v>Dutch Apple Pie</v>
      </c>
      <c r="F19" s="7" t="str">
        <f>INDEX(DailyGoal,1,WEEKDAY(C19,1))</f>
        <v>Thursday</v>
      </c>
      <c r="G19" s="7" t="str">
        <f t="shared" si="0"/>
        <v>Warm</v>
      </c>
      <c r="H19" s="7" t="str">
        <f>VLOOKUP(A19,EmployeeList,2,FALSE)</f>
        <v>Crystal</v>
      </c>
      <c r="I19" s="36">
        <f>VLOOKUP(B19,DessertList,4,FALSE)*D19</f>
        <v>69.5</v>
      </c>
    </row>
    <row r="20" spans="1:9" hidden="1">
      <c r="A20" s="5">
        <v>18</v>
      </c>
      <c r="B20" s="5">
        <v>32</v>
      </c>
      <c r="C20" s="6">
        <v>43209</v>
      </c>
      <c r="D20" s="5">
        <v>2</v>
      </c>
      <c r="E20" s="5" t="str">
        <f>VLOOKUP(B20,DessertList,2,FALSE)</f>
        <v>New York Cheesecake</v>
      </c>
      <c r="F20" s="7" t="str">
        <f>INDEX(DailyGoal,1,WEEKDAY(C20,1))</f>
        <v>Thursday</v>
      </c>
      <c r="G20" s="7" t="str">
        <f t="shared" si="0"/>
        <v>Cool</v>
      </c>
      <c r="H20" s="7" t="str">
        <f>VLOOKUP(A20,EmployeeList,2,FALSE)</f>
        <v>Crystal</v>
      </c>
      <c r="I20" s="36">
        <f>VLOOKUP(B20,DessertList,4,FALSE)*D20</f>
        <v>17.899999999999999</v>
      </c>
    </row>
    <row r="21" spans="1:9" hidden="1">
      <c r="A21" s="5">
        <v>18</v>
      </c>
      <c r="B21" s="5">
        <v>25</v>
      </c>
      <c r="C21" s="6">
        <v>43209</v>
      </c>
      <c r="D21" s="5">
        <v>1</v>
      </c>
      <c r="E21" s="5" t="str">
        <f>VLOOKUP(B21,DessertList,2,FALSE)</f>
        <v>Key Lime Pie</v>
      </c>
      <c r="F21" s="7" t="str">
        <f>INDEX(DailyGoal,1,WEEKDAY(C21,1))</f>
        <v>Thursday</v>
      </c>
      <c r="G21" s="7" t="str">
        <f t="shared" si="0"/>
        <v>Cool</v>
      </c>
      <c r="H21" s="7" t="str">
        <f>VLOOKUP(A21,EmployeeList,2,FALSE)</f>
        <v>Crystal</v>
      </c>
      <c r="I21" s="36">
        <f>VLOOKUP(B21,DessertList,4,FALSE)*D21</f>
        <v>6.95</v>
      </c>
    </row>
    <row r="22" spans="1:9" hidden="1">
      <c r="A22" s="5">
        <v>37</v>
      </c>
      <c r="B22" s="5">
        <v>48</v>
      </c>
      <c r="C22" s="6">
        <v>43209</v>
      </c>
      <c r="D22" s="5">
        <v>9</v>
      </c>
      <c r="E22" s="5" t="str">
        <f>VLOOKUP(B22,DessertList,2,FALSE)</f>
        <v>Creme Brulee</v>
      </c>
      <c r="F22" s="7" t="str">
        <f>INDEX(DailyGoal,1,WEEKDAY(C22,1))</f>
        <v>Thursday</v>
      </c>
      <c r="G22" s="7" t="str">
        <f t="shared" si="0"/>
        <v>Cool</v>
      </c>
      <c r="H22" s="7" t="str">
        <f>VLOOKUP(A22,EmployeeList,2,FALSE)</f>
        <v>Alicia</v>
      </c>
      <c r="I22" s="36">
        <f>VLOOKUP(B22,DessertList,4,FALSE)*D22</f>
        <v>80.55</v>
      </c>
    </row>
    <row r="23" spans="1:9" hidden="1">
      <c r="A23" s="5">
        <v>18</v>
      </c>
      <c r="B23" s="5">
        <v>26</v>
      </c>
      <c r="C23" s="6">
        <v>43209</v>
      </c>
      <c r="D23" s="5">
        <v>3</v>
      </c>
      <c r="E23" s="5" t="str">
        <f>VLOOKUP(B23,DessertList,2,FALSE)</f>
        <v>Carrot Cake</v>
      </c>
      <c r="F23" s="7" t="str">
        <f>INDEX(DailyGoal,1,WEEKDAY(C23,1))</f>
        <v>Thursday</v>
      </c>
      <c r="G23" s="7" t="str">
        <f t="shared" si="0"/>
        <v>Cool</v>
      </c>
      <c r="H23" s="7" t="str">
        <f>VLOOKUP(A23,EmployeeList,2,FALSE)</f>
        <v>Crystal</v>
      </c>
      <c r="I23" s="36">
        <f>VLOOKUP(B23,DessertList,4,FALSE)*D23</f>
        <v>20.85</v>
      </c>
    </row>
    <row r="24" spans="1:9" hidden="1">
      <c r="A24" s="5">
        <v>18</v>
      </c>
      <c r="B24" s="5">
        <v>48</v>
      </c>
      <c r="C24" s="6">
        <v>43209</v>
      </c>
      <c r="D24" s="5">
        <v>2</v>
      </c>
      <c r="E24" s="5" t="str">
        <f>VLOOKUP(B24,DessertList,2,FALSE)</f>
        <v>Creme Brulee</v>
      </c>
      <c r="F24" s="7" t="str">
        <f>INDEX(DailyGoal,1,WEEKDAY(C24,1))</f>
        <v>Thursday</v>
      </c>
      <c r="G24" s="7" t="str">
        <f t="shared" si="0"/>
        <v>Cool</v>
      </c>
      <c r="H24" s="7" t="str">
        <f>VLOOKUP(A24,EmployeeList,2,FALSE)</f>
        <v>Crystal</v>
      </c>
      <c r="I24" s="36">
        <f>VLOOKUP(B24,DessertList,4,FALSE)*D24</f>
        <v>17.899999999999999</v>
      </c>
    </row>
    <row r="25" spans="1:9" hidden="1">
      <c r="A25" s="5">
        <v>37</v>
      </c>
      <c r="B25" s="5">
        <v>32</v>
      </c>
      <c r="C25" s="6">
        <v>43209</v>
      </c>
      <c r="D25" s="5">
        <v>3</v>
      </c>
      <c r="E25" s="5" t="str">
        <f>VLOOKUP(B25,DessertList,2,FALSE)</f>
        <v>New York Cheesecake</v>
      </c>
      <c r="F25" s="7" t="str">
        <f>INDEX(DailyGoal,1,WEEKDAY(C25,1))</f>
        <v>Thursday</v>
      </c>
      <c r="G25" s="7" t="str">
        <f t="shared" si="0"/>
        <v>Cool</v>
      </c>
      <c r="H25" s="7" t="str">
        <f>VLOOKUP(A25,EmployeeList,2,FALSE)</f>
        <v>Alicia</v>
      </c>
      <c r="I25" s="36">
        <f>VLOOKUP(B25,DessertList,4,FALSE)*D25</f>
        <v>26.849999999999998</v>
      </c>
    </row>
    <row r="26" spans="1:9" hidden="1">
      <c r="A26" s="5">
        <v>23</v>
      </c>
      <c r="B26" s="5">
        <v>71</v>
      </c>
      <c r="C26" s="6">
        <v>43209</v>
      </c>
      <c r="D26" s="5">
        <v>7</v>
      </c>
      <c r="E26" s="5" t="str">
        <f>VLOOKUP(B26,DessertList,2,FALSE)</f>
        <v>Dutch Apple Pie</v>
      </c>
      <c r="F26" s="7" t="str">
        <f>INDEX(DailyGoal,1,WEEKDAY(C26,1))</f>
        <v>Thursday</v>
      </c>
      <c r="G26" s="7" t="str">
        <f t="shared" si="0"/>
        <v>Warm</v>
      </c>
      <c r="H26" s="7" t="str">
        <f>VLOOKUP(A26,EmployeeList,2,FALSE)</f>
        <v>Joe</v>
      </c>
      <c r="I26" s="36">
        <f>VLOOKUP(B26,DessertList,4,FALSE)*D26</f>
        <v>48.65</v>
      </c>
    </row>
    <row r="27" spans="1:9" hidden="1">
      <c r="A27" s="5">
        <v>45</v>
      </c>
      <c r="B27" s="5">
        <v>26</v>
      </c>
      <c r="C27" s="6">
        <v>43209</v>
      </c>
      <c r="D27" s="5">
        <v>1</v>
      </c>
      <c r="E27" s="5" t="str">
        <f>VLOOKUP(B27,DessertList,2,FALSE)</f>
        <v>Carrot Cake</v>
      </c>
      <c r="F27" s="7" t="str">
        <f>INDEX(DailyGoal,1,WEEKDAY(C27,1))</f>
        <v>Thursday</v>
      </c>
      <c r="G27" s="7" t="str">
        <f t="shared" si="0"/>
        <v>Cool</v>
      </c>
      <c r="H27" s="7" t="str">
        <f>VLOOKUP(A27,EmployeeList,2,FALSE)</f>
        <v>Pat</v>
      </c>
      <c r="I27" s="36">
        <f>VLOOKUP(B27,DessertList,4,FALSE)*D27</f>
        <v>6.95</v>
      </c>
    </row>
    <row r="28" spans="1:9" hidden="1">
      <c r="A28" s="5">
        <v>37</v>
      </c>
      <c r="B28" s="5">
        <v>26</v>
      </c>
      <c r="C28" s="6">
        <v>43209</v>
      </c>
      <c r="D28" s="5">
        <v>10</v>
      </c>
      <c r="E28" s="5" t="str">
        <f>VLOOKUP(B28,DessertList,2,FALSE)</f>
        <v>Carrot Cake</v>
      </c>
      <c r="F28" s="7" t="str">
        <f>INDEX(DailyGoal,1,WEEKDAY(C28,1))</f>
        <v>Thursday</v>
      </c>
      <c r="G28" s="7" t="str">
        <f t="shared" si="0"/>
        <v>Cool</v>
      </c>
      <c r="H28" s="7" t="str">
        <f>VLOOKUP(A28,EmployeeList,2,FALSE)</f>
        <v>Alicia</v>
      </c>
      <c r="I28" s="36">
        <f>VLOOKUP(B28,DessertList,4,FALSE)*D28</f>
        <v>69.5</v>
      </c>
    </row>
    <row r="29" spans="1:9">
      <c r="A29" s="5">
        <v>34</v>
      </c>
      <c r="B29" s="5">
        <v>26</v>
      </c>
      <c r="C29" s="6">
        <v>43209</v>
      </c>
      <c r="D29" s="5">
        <v>10</v>
      </c>
      <c r="E29" s="5" t="str">
        <f>VLOOKUP(B29,DessertList,2,FALSE)</f>
        <v>Carrot Cake</v>
      </c>
      <c r="F29" s="7" t="str">
        <f>INDEX(DailyGoal,1,WEEKDAY(C29,1))</f>
        <v>Thursday</v>
      </c>
      <c r="G29" s="7" t="str">
        <f t="shared" si="0"/>
        <v>Cool</v>
      </c>
      <c r="H29" s="7" t="str">
        <f>VLOOKUP(A29,EmployeeList,2,FALSE)</f>
        <v>Wayne</v>
      </c>
      <c r="I29" s="36">
        <f>VLOOKUP(B29,DessertList,4,FALSE)*D29</f>
        <v>69.5</v>
      </c>
    </row>
    <row r="30" spans="1:9" hidden="1">
      <c r="A30" s="5">
        <v>15</v>
      </c>
      <c r="B30" s="5">
        <v>26</v>
      </c>
      <c r="C30" s="6">
        <v>43209</v>
      </c>
      <c r="D30" s="5">
        <v>9</v>
      </c>
      <c r="E30" s="5" t="str">
        <f>VLOOKUP(B30,DessertList,2,FALSE)</f>
        <v>Carrot Cake</v>
      </c>
      <c r="F30" s="7" t="str">
        <f>INDEX(DailyGoal,1,WEEKDAY(C30,1))</f>
        <v>Thursday</v>
      </c>
      <c r="G30" s="7" t="str">
        <f t="shared" si="0"/>
        <v>Cool</v>
      </c>
      <c r="H30" s="7" t="str">
        <f>VLOOKUP(A30,EmployeeList,2,FALSE)</f>
        <v>Yalonda</v>
      </c>
      <c r="I30" s="36">
        <f>VLOOKUP(B30,DessertList,4,FALSE)*D30</f>
        <v>62.550000000000004</v>
      </c>
    </row>
    <row r="31" spans="1:9" hidden="1">
      <c r="A31" s="5">
        <v>18</v>
      </c>
      <c r="B31" s="5">
        <v>48</v>
      </c>
      <c r="C31" s="6">
        <v>43209</v>
      </c>
      <c r="D31" s="5">
        <v>4</v>
      </c>
      <c r="E31" s="5" t="str">
        <f>VLOOKUP(B31,DessertList,2,FALSE)</f>
        <v>Creme Brulee</v>
      </c>
      <c r="F31" s="7" t="str">
        <f>INDEX(DailyGoal,1,WEEKDAY(C31,1))</f>
        <v>Thursday</v>
      </c>
      <c r="G31" s="7" t="str">
        <f t="shared" si="0"/>
        <v>Cool</v>
      </c>
      <c r="H31" s="7" t="str">
        <f>VLOOKUP(A31,EmployeeList,2,FALSE)</f>
        <v>Crystal</v>
      </c>
      <c r="I31" s="36">
        <f>VLOOKUP(B31,DessertList,4,FALSE)*D31</f>
        <v>35.799999999999997</v>
      </c>
    </row>
    <row r="32" spans="1:9" hidden="1">
      <c r="A32" s="5">
        <v>18</v>
      </c>
      <c r="B32" s="5">
        <v>48</v>
      </c>
      <c r="C32" s="6">
        <v>43209</v>
      </c>
      <c r="D32" s="5">
        <v>6</v>
      </c>
      <c r="E32" s="5" t="str">
        <f>VLOOKUP(B32,DessertList,2,FALSE)</f>
        <v>Creme Brulee</v>
      </c>
      <c r="F32" s="7" t="str">
        <f>INDEX(DailyGoal,1,WEEKDAY(C32,1))</f>
        <v>Thursday</v>
      </c>
      <c r="G32" s="7" t="str">
        <f t="shared" si="0"/>
        <v>Cool</v>
      </c>
      <c r="H32" s="7" t="str">
        <f>VLOOKUP(A32,EmployeeList,2,FALSE)</f>
        <v>Crystal</v>
      </c>
      <c r="I32" s="36">
        <f>VLOOKUP(B32,DessertList,4,FALSE)*D32</f>
        <v>53.699999999999996</v>
      </c>
    </row>
    <row r="33" spans="1:9" hidden="1">
      <c r="A33" s="5">
        <v>37</v>
      </c>
      <c r="B33" s="5">
        <v>97</v>
      </c>
      <c r="C33" s="6">
        <v>43209</v>
      </c>
      <c r="D33" s="5">
        <v>9</v>
      </c>
      <c r="E33" s="5" t="str">
        <f>VLOOKUP(B33,DessertList,2,FALSE)</f>
        <v>Double Chocolate Delight</v>
      </c>
      <c r="F33" s="7" t="str">
        <f>INDEX(DailyGoal,1,WEEKDAY(C33,1))</f>
        <v>Thursday</v>
      </c>
      <c r="G33" s="7" t="str">
        <f t="shared" si="0"/>
        <v>Cool</v>
      </c>
      <c r="H33" s="7" t="str">
        <f>VLOOKUP(A33,EmployeeList,2,FALSE)</f>
        <v>Alicia</v>
      </c>
      <c r="I33" s="36">
        <f>VLOOKUP(B33,DessertList,4,FALSE)*D33</f>
        <v>71.55</v>
      </c>
    </row>
    <row r="34" spans="1:9" hidden="1">
      <c r="A34" s="5">
        <v>45</v>
      </c>
      <c r="B34" s="5">
        <v>32</v>
      </c>
      <c r="C34" s="6">
        <v>43209</v>
      </c>
      <c r="D34" s="5">
        <v>2</v>
      </c>
      <c r="E34" s="5" t="str">
        <f>VLOOKUP(B34,DessertList,2,FALSE)</f>
        <v>New York Cheesecake</v>
      </c>
      <c r="F34" s="7" t="str">
        <f>INDEX(DailyGoal,1,WEEKDAY(C34,1))</f>
        <v>Thursday</v>
      </c>
      <c r="G34" s="7" t="str">
        <f t="shared" si="0"/>
        <v>Cool</v>
      </c>
      <c r="H34" s="7" t="str">
        <f>VLOOKUP(A34,EmployeeList,2,FALSE)</f>
        <v>Pat</v>
      </c>
      <c r="I34" s="36">
        <f>VLOOKUP(B34,DessertList,4,FALSE)*D34</f>
        <v>17.899999999999999</v>
      </c>
    </row>
    <row r="35" spans="1:9" hidden="1">
      <c r="A35" s="5">
        <v>18</v>
      </c>
      <c r="B35" s="5">
        <v>32</v>
      </c>
      <c r="C35" s="6">
        <v>43209</v>
      </c>
      <c r="D35" s="5">
        <v>7</v>
      </c>
      <c r="E35" s="5" t="str">
        <f>VLOOKUP(B35,DessertList,2,FALSE)</f>
        <v>New York Cheesecake</v>
      </c>
      <c r="F35" s="7" t="str">
        <f>INDEX(DailyGoal,1,WEEKDAY(C35,1))</f>
        <v>Thursday</v>
      </c>
      <c r="G35" s="7" t="str">
        <f t="shared" si="0"/>
        <v>Cool</v>
      </c>
      <c r="H35" s="7" t="str">
        <f>VLOOKUP(A35,EmployeeList,2,FALSE)</f>
        <v>Crystal</v>
      </c>
      <c r="I35" s="36">
        <f>VLOOKUP(B35,DessertList,4,FALSE)*D35</f>
        <v>62.649999999999991</v>
      </c>
    </row>
    <row r="36" spans="1:9" hidden="1">
      <c r="A36" s="5">
        <v>37</v>
      </c>
      <c r="B36" s="5">
        <v>25</v>
      </c>
      <c r="C36" s="6">
        <v>43209</v>
      </c>
      <c r="D36" s="5">
        <v>7</v>
      </c>
      <c r="E36" s="5" t="str">
        <f>VLOOKUP(B36,DessertList,2,FALSE)</f>
        <v>Key Lime Pie</v>
      </c>
      <c r="F36" s="7" t="str">
        <f>INDEX(DailyGoal,1,WEEKDAY(C36,1))</f>
        <v>Thursday</v>
      </c>
      <c r="G36" s="7" t="str">
        <f t="shared" si="0"/>
        <v>Cool</v>
      </c>
      <c r="H36" s="7" t="str">
        <f>VLOOKUP(A36,EmployeeList,2,FALSE)</f>
        <v>Alicia</v>
      </c>
      <c r="I36" s="36">
        <f>VLOOKUP(B36,DessertList,4,FALSE)*D36</f>
        <v>48.65</v>
      </c>
    </row>
    <row r="37" spans="1:9" hidden="1">
      <c r="A37" s="5">
        <v>34</v>
      </c>
      <c r="B37" s="5">
        <v>71</v>
      </c>
      <c r="C37" s="6">
        <v>43209</v>
      </c>
      <c r="D37" s="5">
        <v>9</v>
      </c>
      <c r="E37" s="5" t="str">
        <f>VLOOKUP(B37,DessertList,2,FALSE)</f>
        <v>Dutch Apple Pie</v>
      </c>
      <c r="F37" s="7" t="str">
        <f>INDEX(DailyGoal,1,WEEKDAY(C37,1))</f>
        <v>Thursday</v>
      </c>
      <c r="G37" s="7" t="str">
        <f t="shared" si="0"/>
        <v>Warm</v>
      </c>
      <c r="H37" s="7" t="str">
        <f>VLOOKUP(A37,EmployeeList,2,FALSE)</f>
        <v>Wayne</v>
      </c>
      <c r="I37" s="36">
        <f>VLOOKUP(B37,DessertList,4,FALSE)*D37</f>
        <v>62.550000000000004</v>
      </c>
    </row>
    <row r="38" spans="1:9" hidden="1">
      <c r="A38" s="5">
        <v>13</v>
      </c>
      <c r="B38" s="5">
        <v>32</v>
      </c>
      <c r="C38" s="6">
        <v>43209</v>
      </c>
      <c r="D38" s="5">
        <v>3</v>
      </c>
      <c r="E38" s="5" t="str">
        <f>VLOOKUP(B38,DessertList,2,FALSE)</f>
        <v>New York Cheesecake</v>
      </c>
      <c r="F38" s="7" t="str">
        <f>INDEX(DailyGoal,1,WEEKDAY(C38,1))</f>
        <v>Thursday</v>
      </c>
      <c r="G38" s="7" t="str">
        <f t="shared" si="0"/>
        <v>Cool</v>
      </c>
      <c r="H38" s="7" t="str">
        <f>VLOOKUP(A38,EmployeeList,2,FALSE)</f>
        <v>Phillip</v>
      </c>
      <c r="I38" s="36">
        <f>VLOOKUP(B38,DessertList,4,FALSE)*D38</f>
        <v>26.849999999999998</v>
      </c>
    </row>
    <row r="39" spans="1:9" hidden="1">
      <c r="A39" s="5">
        <v>15</v>
      </c>
      <c r="B39" s="5">
        <v>25</v>
      </c>
      <c r="C39" s="6">
        <v>43209</v>
      </c>
      <c r="D39" s="5">
        <v>7</v>
      </c>
      <c r="E39" s="5" t="str">
        <f>VLOOKUP(B39,DessertList,2,FALSE)</f>
        <v>Key Lime Pie</v>
      </c>
      <c r="F39" s="7" t="str">
        <f>INDEX(DailyGoal,1,WEEKDAY(C39,1))</f>
        <v>Thursday</v>
      </c>
      <c r="G39" s="7" t="str">
        <f t="shared" si="0"/>
        <v>Cool</v>
      </c>
      <c r="H39" s="7" t="str">
        <f>VLOOKUP(A39,EmployeeList,2,FALSE)</f>
        <v>Yalonda</v>
      </c>
      <c r="I39" s="36">
        <f>VLOOKUP(B39,DessertList,4,FALSE)*D39</f>
        <v>48.65</v>
      </c>
    </row>
    <row r="40" spans="1:9" hidden="1">
      <c r="A40" s="5">
        <v>15</v>
      </c>
      <c r="B40" s="5">
        <v>71</v>
      </c>
      <c r="C40" s="6">
        <v>43210</v>
      </c>
      <c r="D40" s="5">
        <v>5</v>
      </c>
      <c r="E40" s="5" t="str">
        <f>VLOOKUP(B40,DessertList,2,FALSE)</f>
        <v>Dutch Apple Pie</v>
      </c>
      <c r="F40" s="7" t="str">
        <f>INDEX(DailyGoal,1,WEEKDAY(C40,1))</f>
        <v>Friday</v>
      </c>
      <c r="G40" s="7" t="str">
        <f t="shared" si="0"/>
        <v>Warm</v>
      </c>
      <c r="H40" s="7" t="str">
        <f>VLOOKUP(A40,EmployeeList,2,FALSE)</f>
        <v>Yalonda</v>
      </c>
      <c r="I40" s="36">
        <f>VLOOKUP(B40,DessertList,4,FALSE)*D40</f>
        <v>34.75</v>
      </c>
    </row>
    <row r="41" spans="1:9" hidden="1">
      <c r="A41" s="5">
        <v>34</v>
      </c>
      <c r="B41" s="5">
        <v>25</v>
      </c>
      <c r="C41" s="6">
        <v>43210</v>
      </c>
      <c r="D41" s="5">
        <v>5</v>
      </c>
      <c r="E41" s="5" t="str">
        <f>VLOOKUP(B41,DessertList,2,FALSE)</f>
        <v>Key Lime Pie</v>
      </c>
      <c r="F41" s="7" t="str">
        <f>INDEX(DailyGoal,1,WEEKDAY(C41,1))</f>
        <v>Friday</v>
      </c>
      <c r="G41" s="7" t="str">
        <f t="shared" si="0"/>
        <v>Cool</v>
      </c>
      <c r="H41" s="7" t="str">
        <f>VLOOKUP(A41,EmployeeList,2,FALSE)</f>
        <v>Wayne</v>
      </c>
      <c r="I41" s="36">
        <f>VLOOKUP(B41,DessertList,4,FALSE)*D41</f>
        <v>34.75</v>
      </c>
    </row>
    <row r="42" spans="1:9" hidden="1">
      <c r="A42" s="5">
        <v>15</v>
      </c>
      <c r="B42" s="5">
        <v>25</v>
      </c>
      <c r="C42" s="6">
        <v>43210</v>
      </c>
      <c r="D42" s="5">
        <v>6</v>
      </c>
      <c r="E42" s="5" t="str">
        <f>VLOOKUP(B42,DessertList,2,FALSE)</f>
        <v>Key Lime Pie</v>
      </c>
      <c r="F42" s="7" t="str">
        <f>INDEX(DailyGoal,1,WEEKDAY(C42,1))</f>
        <v>Friday</v>
      </c>
      <c r="G42" s="7" t="str">
        <f t="shared" si="0"/>
        <v>Cool</v>
      </c>
      <c r="H42" s="7" t="str">
        <f>VLOOKUP(A42,EmployeeList,2,FALSE)</f>
        <v>Yalonda</v>
      </c>
      <c r="I42" s="36">
        <f>VLOOKUP(B42,DessertList,4,FALSE)*D42</f>
        <v>41.7</v>
      </c>
    </row>
    <row r="43" spans="1:9" hidden="1">
      <c r="A43" s="5">
        <v>34</v>
      </c>
      <c r="B43" s="5">
        <v>48</v>
      </c>
      <c r="C43" s="6">
        <v>43210</v>
      </c>
      <c r="D43" s="5">
        <v>1</v>
      </c>
      <c r="E43" s="5" t="str">
        <f>VLOOKUP(B43,DessertList,2,FALSE)</f>
        <v>Creme Brulee</v>
      </c>
      <c r="F43" s="7" t="str">
        <f>INDEX(DailyGoal,1,WEEKDAY(C43,1))</f>
        <v>Friday</v>
      </c>
      <c r="G43" s="7" t="str">
        <f t="shared" ref="G43:G74" si="1">IF(OR(E43="Crème Brulee",E43="Dutch Apple Pie"),"Warm","Cool")</f>
        <v>Cool</v>
      </c>
      <c r="H43" s="7" t="str">
        <f>VLOOKUP(A43,EmployeeList,2,FALSE)</f>
        <v>Wayne</v>
      </c>
      <c r="I43" s="36">
        <f>VLOOKUP(B43,DessertList,4,FALSE)*D43</f>
        <v>8.9499999999999993</v>
      </c>
    </row>
    <row r="44" spans="1:9">
      <c r="A44" s="5">
        <v>23</v>
      </c>
      <c r="B44" s="5">
        <v>97</v>
      </c>
      <c r="C44" s="6">
        <v>43210</v>
      </c>
      <c r="D44" s="5">
        <v>7</v>
      </c>
      <c r="E44" s="5" t="str">
        <f>VLOOKUP(B44,DessertList,2,FALSE)</f>
        <v>Double Chocolate Delight</v>
      </c>
      <c r="F44" s="7" t="str">
        <f>INDEX(DailyGoal,1,WEEKDAY(C44,1))</f>
        <v>Friday</v>
      </c>
      <c r="G44" s="7" t="str">
        <f t="shared" si="1"/>
        <v>Cool</v>
      </c>
      <c r="H44" s="7" t="str">
        <f>VLOOKUP(A44,EmployeeList,2,FALSE)</f>
        <v>Joe</v>
      </c>
      <c r="I44" s="36">
        <f>VLOOKUP(B44,DessertList,4,FALSE)*D44</f>
        <v>55.65</v>
      </c>
    </row>
    <row r="45" spans="1:9" hidden="1">
      <c r="A45" s="5">
        <v>37</v>
      </c>
      <c r="B45" s="5">
        <v>97</v>
      </c>
      <c r="C45" s="6">
        <v>43210</v>
      </c>
      <c r="D45" s="5">
        <v>8</v>
      </c>
      <c r="E45" s="5" t="str">
        <f>VLOOKUP(B45,DessertList,2,FALSE)</f>
        <v>Double Chocolate Delight</v>
      </c>
      <c r="F45" s="7" t="str">
        <f>INDEX(DailyGoal,1,WEEKDAY(C45,1))</f>
        <v>Friday</v>
      </c>
      <c r="G45" s="7" t="str">
        <f t="shared" si="1"/>
        <v>Cool</v>
      </c>
      <c r="H45" s="7" t="str">
        <f>VLOOKUP(A45,EmployeeList,2,FALSE)</f>
        <v>Alicia</v>
      </c>
      <c r="I45" s="36">
        <f>VLOOKUP(B45,DessertList,4,FALSE)*D45</f>
        <v>63.6</v>
      </c>
    </row>
    <row r="46" spans="1:9" hidden="1">
      <c r="A46" s="5">
        <v>15</v>
      </c>
      <c r="B46" s="5">
        <v>25</v>
      </c>
      <c r="C46" s="6">
        <v>43210</v>
      </c>
      <c r="D46" s="5">
        <v>5</v>
      </c>
      <c r="E46" s="5" t="str">
        <f>VLOOKUP(B46,DessertList,2,FALSE)</f>
        <v>Key Lime Pie</v>
      </c>
      <c r="F46" s="7" t="str">
        <f>INDEX(DailyGoal,1,WEEKDAY(C46,1))</f>
        <v>Friday</v>
      </c>
      <c r="G46" s="7" t="str">
        <f t="shared" si="1"/>
        <v>Cool</v>
      </c>
      <c r="H46" s="7" t="str">
        <f>VLOOKUP(A46,EmployeeList,2,FALSE)</f>
        <v>Yalonda</v>
      </c>
      <c r="I46" s="36">
        <f>VLOOKUP(B46,DessertList,4,FALSE)*D46</f>
        <v>34.75</v>
      </c>
    </row>
    <row r="47" spans="1:9" hidden="1">
      <c r="A47" s="5">
        <v>13</v>
      </c>
      <c r="B47" s="5">
        <v>71</v>
      </c>
      <c r="C47" s="6">
        <v>43210</v>
      </c>
      <c r="D47" s="5">
        <v>6</v>
      </c>
      <c r="E47" s="5" t="str">
        <f>VLOOKUP(B47,DessertList,2,FALSE)</f>
        <v>Dutch Apple Pie</v>
      </c>
      <c r="F47" s="7" t="str">
        <f>INDEX(DailyGoal,1,WEEKDAY(C47,1))</f>
        <v>Friday</v>
      </c>
      <c r="G47" s="7" t="str">
        <f t="shared" si="1"/>
        <v>Warm</v>
      </c>
      <c r="H47" s="7" t="str">
        <f>VLOOKUP(A47,EmployeeList,2,FALSE)</f>
        <v>Phillip</v>
      </c>
      <c r="I47" s="36">
        <f>VLOOKUP(B47,DessertList,4,FALSE)*D47</f>
        <v>41.7</v>
      </c>
    </row>
    <row r="48" spans="1:9" hidden="1">
      <c r="A48" s="5">
        <v>45</v>
      </c>
      <c r="B48" s="8">
        <v>71</v>
      </c>
      <c r="C48" s="6">
        <v>43210</v>
      </c>
      <c r="D48" s="5">
        <v>6</v>
      </c>
      <c r="E48" s="5" t="str">
        <f>VLOOKUP(B48,DessertList,2,FALSE)</f>
        <v>Dutch Apple Pie</v>
      </c>
      <c r="F48" s="7" t="str">
        <f>INDEX(DailyGoal,1,WEEKDAY(C48,1))</f>
        <v>Friday</v>
      </c>
      <c r="G48" s="7" t="str">
        <f t="shared" si="1"/>
        <v>Warm</v>
      </c>
      <c r="H48" s="7" t="str">
        <f>VLOOKUP(A48,EmployeeList,2,FALSE)</f>
        <v>Pat</v>
      </c>
      <c r="I48" s="36">
        <f>VLOOKUP(B48,DessertList,4,FALSE)*D48</f>
        <v>41.7</v>
      </c>
    </row>
    <row r="49" spans="1:9" hidden="1">
      <c r="A49" s="5">
        <v>37</v>
      </c>
      <c r="B49" s="5">
        <v>25</v>
      </c>
      <c r="C49" s="6">
        <v>43210</v>
      </c>
      <c r="D49" s="5">
        <v>6</v>
      </c>
      <c r="E49" s="5" t="str">
        <f>VLOOKUP(B49,DessertList,2,FALSE)</f>
        <v>Key Lime Pie</v>
      </c>
      <c r="F49" s="7" t="str">
        <f>INDEX(DailyGoal,1,WEEKDAY(C49,1))</f>
        <v>Friday</v>
      </c>
      <c r="G49" s="7" t="str">
        <f t="shared" si="1"/>
        <v>Cool</v>
      </c>
      <c r="H49" s="7" t="str">
        <f>VLOOKUP(A49,EmployeeList,2,FALSE)</f>
        <v>Alicia</v>
      </c>
      <c r="I49" s="36">
        <f>VLOOKUP(B49,DessertList,4,FALSE)*D49</f>
        <v>41.7</v>
      </c>
    </row>
    <row r="50" spans="1:9" hidden="1">
      <c r="A50" s="5">
        <v>18</v>
      </c>
      <c r="B50" s="5">
        <v>48</v>
      </c>
      <c r="C50" s="6">
        <v>43210</v>
      </c>
      <c r="D50" s="5">
        <v>4</v>
      </c>
      <c r="E50" s="5" t="str">
        <f>VLOOKUP(B50,DessertList,2,FALSE)</f>
        <v>Creme Brulee</v>
      </c>
      <c r="F50" s="7" t="str">
        <f>INDEX(DailyGoal,1,WEEKDAY(C50,1))</f>
        <v>Friday</v>
      </c>
      <c r="G50" s="7" t="str">
        <f t="shared" si="1"/>
        <v>Cool</v>
      </c>
      <c r="H50" s="7" t="str">
        <f>VLOOKUP(A50,EmployeeList,2,FALSE)</f>
        <v>Crystal</v>
      </c>
      <c r="I50" s="36">
        <f>VLOOKUP(B50,DessertList,4,FALSE)*D50</f>
        <v>35.799999999999997</v>
      </c>
    </row>
    <row r="51" spans="1:9" hidden="1">
      <c r="A51" s="5">
        <v>15</v>
      </c>
      <c r="B51" s="5">
        <v>48</v>
      </c>
      <c r="C51" s="6">
        <v>43210</v>
      </c>
      <c r="D51" s="5">
        <v>6</v>
      </c>
      <c r="E51" s="5" t="str">
        <f>VLOOKUP(B51,DessertList,2,FALSE)</f>
        <v>Creme Brulee</v>
      </c>
      <c r="F51" s="7" t="str">
        <f>INDEX(DailyGoal,1,WEEKDAY(C51,1))</f>
        <v>Friday</v>
      </c>
      <c r="G51" s="7" t="str">
        <f t="shared" si="1"/>
        <v>Cool</v>
      </c>
      <c r="H51" s="7" t="str">
        <f>VLOOKUP(A51,EmployeeList,2,FALSE)</f>
        <v>Yalonda</v>
      </c>
      <c r="I51" s="36">
        <f>VLOOKUP(B51,DessertList,4,FALSE)*D51</f>
        <v>53.699999999999996</v>
      </c>
    </row>
    <row r="52" spans="1:9" hidden="1">
      <c r="A52" s="5">
        <v>37</v>
      </c>
      <c r="B52" s="5">
        <v>25</v>
      </c>
      <c r="C52" s="6">
        <v>43210</v>
      </c>
      <c r="D52" s="5">
        <v>6</v>
      </c>
      <c r="E52" s="5" t="str">
        <f>VLOOKUP(B52,DessertList,2,FALSE)</f>
        <v>Key Lime Pie</v>
      </c>
      <c r="F52" s="7" t="str">
        <f>INDEX(DailyGoal,1,WEEKDAY(C52,1))</f>
        <v>Friday</v>
      </c>
      <c r="G52" s="7" t="str">
        <f t="shared" si="1"/>
        <v>Cool</v>
      </c>
      <c r="H52" s="7" t="str">
        <f>VLOOKUP(A52,EmployeeList,2,FALSE)</f>
        <v>Alicia</v>
      </c>
      <c r="I52" s="36">
        <f>VLOOKUP(B52,DessertList,4,FALSE)*D52</f>
        <v>41.7</v>
      </c>
    </row>
    <row r="53" spans="1:9" hidden="1">
      <c r="A53" s="5">
        <v>13</v>
      </c>
      <c r="B53" s="5">
        <v>25</v>
      </c>
      <c r="C53" s="6">
        <v>43210</v>
      </c>
      <c r="D53" s="5">
        <v>1</v>
      </c>
      <c r="E53" s="5" t="str">
        <f>VLOOKUP(B53,DessertList,2,FALSE)</f>
        <v>Key Lime Pie</v>
      </c>
      <c r="F53" s="7" t="str">
        <f>INDEX(DailyGoal,1,WEEKDAY(C53,1))</f>
        <v>Friday</v>
      </c>
      <c r="G53" s="7" t="str">
        <f t="shared" si="1"/>
        <v>Cool</v>
      </c>
      <c r="H53" s="7" t="str">
        <f>VLOOKUP(A53,EmployeeList,2,FALSE)</f>
        <v>Phillip</v>
      </c>
      <c r="I53" s="36">
        <f>VLOOKUP(B53,DessertList,4,FALSE)*D53</f>
        <v>6.95</v>
      </c>
    </row>
    <row r="54" spans="1:9">
      <c r="A54" s="5">
        <v>23</v>
      </c>
      <c r="B54" s="5">
        <v>97</v>
      </c>
      <c r="C54" s="6">
        <v>43210</v>
      </c>
      <c r="D54" s="5">
        <v>2</v>
      </c>
      <c r="E54" s="5" t="str">
        <f>VLOOKUP(B54,DessertList,2,FALSE)</f>
        <v>Double Chocolate Delight</v>
      </c>
      <c r="F54" s="7" t="str">
        <f>INDEX(DailyGoal,1,WEEKDAY(C54,1))</f>
        <v>Friday</v>
      </c>
      <c r="G54" s="7" t="str">
        <f t="shared" si="1"/>
        <v>Cool</v>
      </c>
      <c r="H54" s="7" t="str">
        <f>VLOOKUP(A54,EmployeeList,2,FALSE)</f>
        <v>Joe</v>
      </c>
      <c r="I54" s="36">
        <f>VLOOKUP(B54,DessertList,4,FALSE)*D54</f>
        <v>15.9</v>
      </c>
    </row>
    <row r="55" spans="1:9" hidden="1">
      <c r="A55" s="5">
        <v>34</v>
      </c>
      <c r="B55" s="5">
        <v>48</v>
      </c>
      <c r="C55" s="6">
        <v>43210</v>
      </c>
      <c r="D55" s="5">
        <v>1</v>
      </c>
      <c r="E55" s="5" t="str">
        <f>VLOOKUP(B55,DessertList,2,FALSE)</f>
        <v>Creme Brulee</v>
      </c>
      <c r="F55" s="7" t="str">
        <f>INDEX(DailyGoal,1,WEEKDAY(C55,1))</f>
        <v>Friday</v>
      </c>
      <c r="G55" s="7" t="str">
        <f t="shared" si="1"/>
        <v>Cool</v>
      </c>
      <c r="H55" s="7" t="str">
        <f>VLOOKUP(A55,EmployeeList,2,FALSE)</f>
        <v>Wayne</v>
      </c>
      <c r="I55" s="36">
        <f>VLOOKUP(B55,DessertList,4,FALSE)*D55</f>
        <v>8.9499999999999993</v>
      </c>
    </row>
    <row r="56" spans="1:9">
      <c r="A56" s="5">
        <v>23</v>
      </c>
      <c r="B56" s="5">
        <v>97</v>
      </c>
      <c r="C56" s="6">
        <v>43210</v>
      </c>
      <c r="D56" s="5">
        <v>4</v>
      </c>
      <c r="E56" s="5" t="str">
        <f>VLOOKUP(B56,DessertList,2,FALSE)</f>
        <v>Double Chocolate Delight</v>
      </c>
      <c r="F56" s="7" t="str">
        <f>INDEX(DailyGoal,1,WEEKDAY(C56,1))</f>
        <v>Friday</v>
      </c>
      <c r="G56" s="7" t="str">
        <f t="shared" si="1"/>
        <v>Cool</v>
      </c>
      <c r="H56" s="7" t="str">
        <f>VLOOKUP(A56,EmployeeList,2,FALSE)</f>
        <v>Joe</v>
      </c>
      <c r="I56" s="36">
        <f>VLOOKUP(B56,DessertList,4,FALSE)*D56</f>
        <v>31.8</v>
      </c>
    </row>
    <row r="57" spans="1:9" hidden="1">
      <c r="A57" s="5">
        <v>37</v>
      </c>
      <c r="B57" s="5">
        <v>25</v>
      </c>
      <c r="C57" s="6">
        <v>43210</v>
      </c>
      <c r="D57" s="5">
        <v>5</v>
      </c>
      <c r="E57" s="5" t="str">
        <f>VLOOKUP(B57,DessertList,2,FALSE)</f>
        <v>Key Lime Pie</v>
      </c>
      <c r="F57" s="7" t="str">
        <f>INDEX(DailyGoal,1,WEEKDAY(C57,1))</f>
        <v>Friday</v>
      </c>
      <c r="G57" s="7" t="str">
        <f t="shared" si="1"/>
        <v>Cool</v>
      </c>
      <c r="H57" s="7" t="str">
        <f>VLOOKUP(A57,EmployeeList,2,FALSE)</f>
        <v>Alicia</v>
      </c>
      <c r="I57" s="36">
        <f>VLOOKUP(B57,DessertList,4,FALSE)*D57</f>
        <v>34.75</v>
      </c>
    </row>
    <row r="58" spans="1:9" hidden="1">
      <c r="A58" s="5">
        <v>15</v>
      </c>
      <c r="B58" s="5">
        <v>26</v>
      </c>
      <c r="C58" s="6">
        <v>43210</v>
      </c>
      <c r="D58" s="5">
        <v>2</v>
      </c>
      <c r="E58" s="5" t="str">
        <f>VLOOKUP(B58,DessertList,2,FALSE)</f>
        <v>Carrot Cake</v>
      </c>
      <c r="F58" s="7" t="str">
        <f>INDEX(DailyGoal,1,WEEKDAY(C58,1))</f>
        <v>Friday</v>
      </c>
      <c r="G58" s="7" t="str">
        <f t="shared" si="1"/>
        <v>Cool</v>
      </c>
      <c r="H58" s="7" t="str">
        <f>VLOOKUP(A58,EmployeeList,2,FALSE)</f>
        <v>Yalonda</v>
      </c>
      <c r="I58" s="36">
        <f>VLOOKUP(B58,DessertList,4,FALSE)*D58</f>
        <v>13.9</v>
      </c>
    </row>
    <row r="59" spans="1:9">
      <c r="A59" s="5">
        <v>23</v>
      </c>
      <c r="B59" s="5">
        <v>97</v>
      </c>
      <c r="C59" s="6">
        <v>43210</v>
      </c>
      <c r="D59" s="5">
        <v>2</v>
      </c>
      <c r="E59" s="5" t="str">
        <f>VLOOKUP(B59,DessertList,2,FALSE)</f>
        <v>Double Chocolate Delight</v>
      </c>
      <c r="F59" s="7" t="str">
        <f>INDEX(DailyGoal,1,WEEKDAY(C59,1))</f>
        <v>Friday</v>
      </c>
      <c r="G59" s="7" t="str">
        <f t="shared" si="1"/>
        <v>Cool</v>
      </c>
      <c r="H59" s="7" t="str">
        <f>VLOOKUP(A59,EmployeeList,2,FALSE)</f>
        <v>Joe</v>
      </c>
      <c r="I59" s="36">
        <f>VLOOKUP(B59,DessertList,4,FALSE)*D59</f>
        <v>15.9</v>
      </c>
    </row>
    <row r="60" spans="1:9" hidden="1">
      <c r="A60" s="5">
        <v>15</v>
      </c>
      <c r="B60" s="5">
        <v>71</v>
      </c>
      <c r="C60" s="6">
        <v>43210</v>
      </c>
      <c r="D60" s="5">
        <v>10</v>
      </c>
      <c r="E60" s="5" t="str">
        <f>VLOOKUP(B60,DessertList,2,FALSE)</f>
        <v>Dutch Apple Pie</v>
      </c>
      <c r="F60" s="7" t="str">
        <f>INDEX(DailyGoal,1,WEEKDAY(C60,1))</f>
        <v>Friday</v>
      </c>
      <c r="G60" s="7" t="str">
        <f t="shared" si="1"/>
        <v>Warm</v>
      </c>
      <c r="H60" s="7" t="str">
        <f>VLOOKUP(A60,EmployeeList,2,FALSE)</f>
        <v>Yalonda</v>
      </c>
      <c r="I60" s="36">
        <f>VLOOKUP(B60,DessertList,4,FALSE)*D60</f>
        <v>69.5</v>
      </c>
    </row>
    <row r="61" spans="1:9">
      <c r="A61" s="5">
        <v>23</v>
      </c>
      <c r="B61" s="5">
        <v>32</v>
      </c>
      <c r="C61" s="6">
        <v>43210</v>
      </c>
      <c r="D61" s="5">
        <v>7</v>
      </c>
      <c r="E61" s="5" t="str">
        <f>VLOOKUP(B61,DessertList,2,FALSE)</f>
        <v>New York Cheesecake</v>
      </c>
      <c r="F61" s="7" t="str">
        <f>INDEX(DailyGoal,1,WEEKDAY(C61,1))</f>
        <v>Friday</v>
      </c>
      <c r="G61" s="7" t="str">
        <f t="shared" si="1"/>
        <v>Cool</v>
      </c>
      <c r="H61" s="7" t="str">
        <f>VLOOKUP(A61,EmployeeList,2,FALSE)</f>
        <v>Joe</v>
      </c>
      <c r="I61" s="36">
        <f>VLOOKUP(B61,DessertList,4,FALSE)*D61</f>
        <v>62.649999999999991</v>
      </c>
    </row>
    <row r="62" spans="1:9" hidden="1">
      <c r="A62" s="5">
        <v>18</v>
      </c>
      <c r="B62" s="5">
        <v>97</v>
      </c>
      <c r="C62" s="6">
        <v>43210</v>
      </c>
      <c r="D62" s="5">
        <v>3</v>
      </c>
      <c r="E62" s="5" t="str">
        <f>VLOOKUP(B62,DessertList,2,FALSE)</f>
        <v>Double Chocolate Delight</v>
      </c>
      <c r="F62" s="7" t="str">
        <f>INDEX(DailyGoal,1,WEEKDAY(C62,1))</f>
        <v>Friday</v>
      </c>
      <c r="G62" s="7" t="str">
        <f t="shared" si="1"/>
        <v>Cool</v>
      </c>
      <c r="H62" s="7" t="str">
        <f>VLOOKUP(A62,EmployeeList,2,FALSE)</f>
        <v>Crystal</v>
      </c>
      <c r="I62" s="36">
        <f>VLOOKUP(B62,DessertList,4,FALSE)*D62</f>
        <v>23.85</v>
      </c>
    </row>
    <row r="63" spans="1:9" hidden="1">
      <c r="A63" s="5">
        <v>15</v>
      </c>
      <c r="B63" s="5">
        <v>32</v>
      </c>
      <c r="C63" s="6">
        <v>43210</v>
      </c>
      <c r="D63" s="5">
        <v>3</v>
      </c>
      <c r="E63" s="5" t="str">
        <f>VLOOKUP(B63,DessertList,2,FALSE)</f>
        <v>New York Cheesecake</v>
      </c>
      <c r="F63" s="7" t="str">
        <f>INDEX(DailyGoal,1,WEEKDAY(C63,1))</f>
        <v>Friday</v>
      </c>
      <c r="G63" s="7" t="str">
        <f t="shared" si="1"/>
        <v>Cool</v>
      </c>
      <c r="H63" s="7" t="str">
        <f>VLOOKUP(A63,EmployeeList,2,FALSE)</f>
        <v>Yalonda</v>
      </c>
      <c r="I63" s="36">
        <f>VLOOKUP(B63,DessertList,4,FALSE)*D63</f>
        <v>26.849999999999998</v>
      </c>
    </row>
    <row r="64" spans="1:9" hidden="1">
      <c r="A64" s="5">
        <v>15</v>
      </c>
      <c r="B64" s="5">
        <v>32</v>
      </c>
      <c r="C64" s="6">
        <v>43210</v>
      </c>
      <c r="D64" s="5">
        <v>2</v>
      </c>
      <c r="E64" s="5" t="str">
        <f>VLOOKUP(B64,DessertList,2,FALSE)</f>
        <v>New York Cheesecake</v>
      </c>
      <c r="F64" s="7" t="str">
        <f>INDEX(DailyGoal,1,WEEKDAY(C64,1))</f>
        <v>Friday</v>
      </c>
      <c r="G64" s="7" t="str">
        <f t="shared" si="1"/>
        <v>Cool</v>
      </c>
      <c r="H64" s="7" t="str">
        <f>VLOOKUP(A64,EmployeeList,2,FALSE)</f>
        <v>Yalonda</v>
      </c>
      <c r="I64" s="36">
        <f>VLOOKUP(B64,DessertList,4,FALSE)*D64</f>
        <v>17.899999999999999</v>
      </c>
    </row>
    <row r="65" spans="1:9" hidden="1">
      <c r="A65" s="5">
        <v>15</v>
      </c>
      <c r="B65" s="5">
        <v>71</v>
      </c>
      <c r="C65" s="6">
        <v>43210</v>
      </c>
      <c r="D65" s="5">
        <v>10</v>
      </c>
      <c r="E65" s="5" t="str">
        <f>VLOOKUP(B65,DessertList,2,FALSE)</f>
        <v>Dutch Apple Pie</v>
      </c>
      <c r="F65" s="7" t="str">
        <f>INDEX(DailyGoal,1,WEEKDAY(C65,1))</f>
        <v>Friday</v>
      </c>
      <c r="G65" s="7" t="str">
        <f t="shared" si="1"/>
        <v>Warm</v>
      </c>
      <c r="H65" s="7" t="str">
        <f>VLOOKUP(A65,EmployeeList,2,FALSE)</f>
        <v>Yalonda</v>
      </c>
      <c r="I65" s="36">
        <f>VLOOKUP(B65,DessertList,4,FALSE)*D65</f>
        <v>69.5</v>
      </c>
    </row>
    <row r="66" spans="1:9" hidden="1">
      <c r="A66" s="5">
        <v>34</v>
      </c>
      <c r="B66" s="5">
        <v>48</v>
      </c>
      <c r="C66" s="6">
        <v>43210</v>
      </c>
      <c r="D66" s="5">
        <v>10</v>
      </c>
      <c r="E66" s="5" t="str">
        <f>VLOOKUP(B66,DessertList,2,FALSE)</f>
        <v>Creme Brulee</v>
      </c>
      <c r="F66" s="7" t="str">
        <f>INDEX(DailyGoal,1,WEEKDAY(C66,1))</f>
        <v>Friday</v>
      </c>
      <c r="G66" s="7" t="str">
        <f t="shared" si="1"/>
        <v>Cool</v>
      </c>
      <c r="H66" s="7" t="str">
        <f>VLOOKUP(A66,EmployeeList,2,FALSE)</f>
        <v>Wayne</v>
      </c>
      <c r="I66" s="36">
        <f>VLOOKUP(B66,DessertList,4,FALSE)*D66</f>
        <v>89.5</v>
      </c>
    </row>
    <row r="67" spans="1:9" hidden="1">
      <c r="A67" s="5">
        <v>23</v>
      </c>
      <c r="B67" s="5">
        <v>71</v>
      </c>
      <c r="C67" s="6">
        <v>43210</v>
      </c>
      <c r="D67" s="5">
        <v>2</v>
      </c>
      <c r="E67" s="5" t="str">
        <f>VLOOKUP(B67,DessertList,2,FALSE)</f>
        <v>Dutch Apple Pie</v>
      </c>
      <c r="F67" s="7" t="str">
        <f>INDEX(DailyGoal,1,WEEKDAY(C67,1))</f>
        <v>Friday</v>
      </c>
      <c r="G67" s="7" t="str">
        <f t="shared" si="1"/>
        <v>Warm</v>
      </c>
      <c r="H67" s="7" t="str">
        <f>VLOOKUP(A67,EmployeeList,2,FALSE)</f>
        <v>Joe</v>
      </c>
      <c r="I67" s="36">
        <f>VLOOKUP(B67,DessertList,4,FALSE)*D67</f>
        <v>13.9</v>
      </c>
    </row>
    <row r="68" spans="1:9" hidden="1">
      <c r="A68" s="5">
        <v>15</v>
      </c>
      <c r="B68" s="5">
        <v>32</v>
      </c>
      <c r="C68" s="6">
        <v>43210</v>
      </c>
      <c r="D68" s="5">
        <v>4</v>
      </c>
      <c r="E68" s="5" t="str">
        <f>VLOOKUP(B68,DessertList,2,FALSE)</f>
        <v>New York Cheesecake</v>
      </c>
      <c r="F68" s="7" t="str">
        <f>INDEX(DailyGoal,1,WEEKDAY(C68,1))</f>
        <v>Friday</v>
      </c>
      <c r="G68" s="7" t="str">
        <f t="shared" si="1"/>
        <v>Cool</v>
      </c>
      <c r="H68" s="7" t="str">
        <f>VLOOKUP(A68,EmployeeList,2,FALSE)</f>
        <v>Yalonda</v>
      </c>
      <c r="I68" s="36">
        <f>VLOOKUP(B68,DessertList,4,FALSE)*D68</f>
        <v>35.799999999999997</v>
      </c>
    </row>
    <row r="69" spans="1:9" hidden="1">
      <c r="A69" s="5">
        <v>18</v>
      </c>
      <c r="B69" s="5">
        <v>48</v>
      </c>
      <c r="C69" s="6">
        <v>43210</v>
      </c>
      <c r="D69" s="5">
        <v>4</v>
      </c>
      <c r="E69" s="5" t="str">
        <f>VLOOKUP(B69,DessertList,2,FALSE)</f>
        <v>Creme Brulee</v>
      </c>
      <c r="F69" s="7" t="str">
        <f>INDEX(DailyGoal,1,WEEKDAY(C69,1))</f>
        <v>Friday</v>
      </c>
      <c r="G69" s="7" t="str">
        <f t="shared" si="1"/>
        <v>Cool</v>
      </c>
      <c r="H69" s="7" t="str">
        <f>VLOOKUP(A69,EmployeeList,2,FALSE)</f>
        <v>Crystal</v>
      </c>
      <c r="I69" s="36">
        <f>VLOOKUP(B69,DessertList,4,FALSE)*D69</f>
        <v>35.799999999999997</v>
      </c>
    </row>
    <row r="70" spans="1:9" hidden="1">
      <c r="A70" s="5">
        <v>13</v>
      </c>
      <c r="B70" s="5">
        <v>32</v>
      </c>
      <c r="C70" s="6">
        <v>43210</v>
      </c>
      <c r="D70" s="5">
        <v>6</v>
      </c>
      <c r="E70" s="5" t="str">
        <f>VLOOKUP(B70,DessertList,2,FALSE)</f>
        <v>New York Cheesecake</v>
      </c>
      <c r="F70" s="7" t="str">
        <f>INDEX(DailyGoal,1,WEEKDAY(C70,1))</f>
        <v>Friday</v>
      </c>
      <c r="G70" s="7" t="str">
        <f t="shared" si="1"/>
        <v>Cool</v>
      </c>
      <c r="H70" s="7" t="str">
        <f>VLOOKUP(A70,EmployeeList,2,FALSE)</f>
        <v>Phillip</v>
      </c>
      <c r="I70" s="36">
        <f>VLOOKUP(B70,DessertList,4,FALSE)*D70</f>
        <v>53.699999999999996</v>
      </c>
    </row>
    <row r="71" spans="1:9" hidden="1">
      <c r="A71" s="5">
        <v>18</v>
      </c>
      <c r="B71" s="5">
        <v>26</v>
      </c>
      <c r="C71" s="6">
        <v>43210</v>
      </c>
      <c r="D71" s="5">
        <v>6</v>
      </c>
      <c r="E71" s="5" t="str">
        <f>VLOOKUP(B71,DessertList,2,FALSE)</f>
        <v>Carrot Cake</v>
      </c>
      <c r="F71" s="7" t="str">
        <f>INDEX(DailyGoal,1,WEEKDAY(C71,1))</f>
        <v>Friday</v>
      </c>
      <c r="G71" s="7" t="str">
        <f t="shared" si="1"/>
        <v>Cool</v>
      </c>
      <c r="H71" s="7" t="str">
        <f>VLOOKUP(A71,EmployeeList,2,FALSE)</f>
        <v>Crystal</v>
      </c>
      <c r="I71" s="36">
        <f>VLOOKUP(B71,DessertList,4,FALSE)*D71</f>
        <v>41.7</v>
      </c>
    </row>
    <row r="72" spans="1:9" hidden="1">
      <c r="A72" s="5">
        <v>45</v>
      </c>
      <c r="B72" s="5">
        <v>97</v>
      </c>
      <c r="C72" s="6">
        <v>43210</v>
      </c>
      <c r="D72" s="5">
        <v>7</v>
      </c>
      <c r="E72" s="5" t="str">
        <f>VLOOKUP(B72,DessertList,2,FALSE)</f>
        <v>Double Chocolate Delight</v>
      </c>
      <c r="F72" s="7" t="str">
        <f>INDEX(DailyGoal,1,WEEKDAY(C72,1))</f>
        <v>Friday</v>
      </c>
      <c r="G72" s="7" t="str">
        <f t="shared" si="1"/>
        <v>Cool</v>
      </c>
      <c r="H72" s="7" t="str">
        <f>VLOOKUP(A72,EmployeeList,2,FALSE)</f>
        <v>Pat</v>
      </c>
      <c r="I72" s="36">
        <f>VLOOKUP(B72,DessertList,4,FALSE)*D72</f>
        <v>55.65</v>
      </c>
    </row>
    <row r="73" spans="1:9" hidden="1">
      <c r="A73" s="5">
        <v>18</v>
      </c>
      <c r="B73" s="5">
        <v>25</v>
      </c>
      <c r="C73" s="6">
        <v>43210</v>
      </c>
      <c r="D73" s="5">
        <v>7</v>
      </c>
      <c r="E73" s="5" t="str">
        <f>VLOOKUP(B73,DessertList,2,FALSE)</f>
        <v>Key Lime Pie</v>
      </c>
      <c r="F73" s="7" t="str">
        <f>INDEX(DailyGoal,1,WEEKDAY(C73,1))</f>
        <v>Friday</v>
      </c>
      <c r="G73" s="7" t="str">
        <f t="shared" si="1"/>
        <v>Cool</v>
      </c>
      <c r="H73" s="7" t="str">
        <f>VLOOKUP(A73,EmployeeList,2,FALSE)</f>
        <v>Crystal</v>
      </c>
      <c r="I73" s="36">
        <f>VLOOKUP(B73,DessertList,4,FALSE)*D73</f>
        <v>48.65</v>
      </c>
    </row>
    <row r="74" spans="1:9" hidden="1">
      <c r="A74" s="5">
        <v>13</v>
      </c>
      <c r="B74" s="5">
        <v>48</v>
      </c>
      <c r="C74" s="6">
        <v>43211</v>
      </c>
      <c r="D74" s="5">
        <v>9</v>
      </c>
      <c r="E74" s="5" t="str">
        <f>VLOOKUP(B74,DessertList,2,FALSE)</f>
        <v>Creme Brulee</v>
      </c>
      <c r="F74" s="7" t="str">
        <f>INDEX(DailyGoal,1,WEEKDAY(C74,1))</f>
        <v>Saturday</v>
      </c>
      <c r="G74" s="7" t="str">
        <f t="shared" si="1"/>
        <v>Cool</v>
      </c>
      <c r="H74" s="7" t="str">
        <f>VLOOKUP(A74,EmployeeList,2,FALSE)</f>
        <v>Phillip</v>
      </c>
      <c r="I74" s="36">
        <f>VLOOKUP(B74,DessertList,4,FALSE)*D74</f>
        <v>80.55</v>
      </c>
    </row>
    <row r="75" spans="1:9">
      <c r="A75" s="5">
        <v>34</v>
      </c>
      <c r="B75" s="5">
        <v>26</v>
      </c>
      <c r="C75" s="6">
        <v>43211</v>
      </c>
      <c r="D75" s="5">
        <v>1</v>
      </c>
      <c r="E75" s="5" t="str">
        <f>VLOOKUP(B75,DessertList,2,FALSE)</f>
        <v>Carrot Cake</v>
      </c>
      <c r="F75" s="7" t="str">
        <f>INDEX(DailyGoal,1,WEEKDAY(C75,1))</f>
        <v>Saturday</v>
      </c>
      <c r="G75" s="7" t="str">
        <f t="shared" ref="G75:G106" si="2">IF(OR(E75="Crème Brulee",E75="Dutch Apple Pie"),"Warm","Cool")</f>
        <v>Cool</v>
      </c>
      <c r="H75" s="7" t="str">
        <f>VLOOKUP(A75,EmployeeList,2,FALSE)</f>
        <v>Wayne</v>
      </c>
      <c r="I75" s="36">
        <f>VLOOKUP(B75,DessertList,4,FALSE)*D75</f>
        <v>6.95</v>
      </c>
    </row>
    <row r="76" spans="1:9" hidden="1">
      <c r="A76" s="5">
        <v>13</v>
      </c>
      <c r="B76" s="5">
        <v>25</v>
      </c>
      <c r="C76" s="6">
        <v>43211</v>
      </c>
      <c r="D76" s="5">
        <v>4</v>
      </c>
      <c r="E76" s="5" t="str">
        <f>VLOOKUP(B76,DessertList,2,FALSE)</f>
        <v>Key Lime Pie</v>
      </c>
      <c r="F76" s="7" t="str">
        <f>INDEX(DailyGoal,1,WEEKDAY(C76,1))</f>
        <v>Saturday</v>
      </c>
      <c r="G76" s="7" t="str">
        <f t="shared" si="2"/>
        <v>Cool</v>
      </c>
      <c r="H76" s="7" t="str">
        <f>VLOOKUP(A76,EmployeeList,2,FALSE)</f>
        <v>Phillip</v>
      </c>
      <c r="I76" s="36">
        <f>VLOOKUP(B76,DessertList,4,FALSE)*D76</f>
        <v>27.8</v>
      </c>
    </row>
    <row r="77" spans="1:9" hidden="1">
      <c r="A77" s="5">
        <v>37</v>
      </c>
      <c r="B77" s="5">
        <v>25</v>
      </c>
      <c r="C77" s="6">
        <v>43211</v>
      </c>
      <c r="D77" s="5">
        <v>6</v>
      </c>
      <c r="E77" s="5" t="str">
        <f>VLOOKUP(B77,DessertList,2,FALSE)</f>
        <v>Key Lime Pie</v>
      </c>
      <c r="F77" s="7" t="str">
        <f>INDEX(DailyGoal,1,WEEKDAY(C77,1))</f>
        <v>Saturday</v>
      </c>
      <c r="G77" s="7" t="str">
        <f t="shared" si="2"/>
        <v>Cool</v>
      </c>
      <c r="H77" s="7" t="str">
        <f>VLOOKUP(A77,EmployeeList,2,FALSE)</f>
        <v>Alicia</v>
      </c>
      <c r="I77" s="36">
        <f>VLOOKUP(B77,DessertList,4,FALSE)*D77</f>
        <v>41.7</v>
      </c>
    </row>
    <row r="78" spans="1:9" hidden="1">
      <c r="A78" s="5">
        <v>45</v>
      </c>
      <c r="B78" s="5">
        <v>97</v>
      </c>
      <c r="C78" s="6">
        <v>43211</v>
      </c>
      <c r="D78" s="5">
        <v>4</v>
      </c>
      <c r="E78" s="5" t="str">
        <f>VLOOKUP(B78,DessertList,2,FALSE)</f>
        <v>Double Chocolate Delight</v>
      </c>
      <c r="F78" s="7" t="str">
        <f>INDEX(DailyGoal,1,WEEKDAY(C78,1))</f>
        <v>Saturday</v>
      </c>
      <c r="G78" s="7" t="str">
        <f t="shared" si="2"/>
        <v>Cool</v>
      </c>
      <c r="H78" s="7" t="str">
        <f>VLOOKUP(A78,EmployeeList,2,FALSE)</f>
        <v>Pat</v>
      </c>
      <c r="I78" s="36">
        <f>VLOOKUP(B78,DessertList,4,FALSE)*D78</f>
        <v>31.8</v>
      </c>
    </row>
    <row r="79" spans="1:9" hidden="1">
      <c r="A79" s="5">
        <v>45</v>
      </c>
      <c r="B79" s="5">
        <v>25</v>
      </c>
      <c r="C79" s="6">
        <v>43211</v>
      </c>
      <c r="D79" s="5">
        <v>6</v>
      </c>
      <c r="E79" s="5" t="str">
        <f>VLOOKUP(B79,DessertList,2,FALSE)</f>
        <v>Key Lime Pie</v>
      </c>
      <c r="F79" s="7" t="str">
        <f>INDEX(DailyGoal,1,WEEKDAY(C79,1))</f>
        <v>Saturday</v>
      </c>
      <c r="G79" s="7" t="str">
        <f t="shared" si="2"/>
        <v>Cool</v>
      </c>
      <c r="H79" s="7" t="str">
        <f>VLOOKUP(A79,EmployeeList,2,FALSE)</f>
        <v>Pat</v>
      </c>
      <c r="I79" s="36">
        <f>VLOOKUP(B79,DessertList,4,FALSE)*D79</f>
        <v>41.7</v>
      </c>
    </row>
    <row r="80" spans="1:9" hidden="1">
      <c r="A80" s="5">
        <v>34</v>
      </c>
      <c r="B80" s="5">
        <v>48</v>
      </c>
      <c r="C80" s="6">
        <v>43211</v>
      </c>
      <c r="D80" s="5">
        <v>5</v>
      </c>
      <c r="E80" s="5" t="str">
        <f>VLOOKUP(B80,DessertList,2,FALSE)</f>
        <v>Creme Brulee</v>
      </c>
      <c r="F80" s="7" t="str">
        <f>INDEX(DailyGoal,1,WEEKDAY(C80,1))</f>
        <v>Saturday</v>
      </c>
      <c r="G80" s="7" t="str">
        <f t="shared" si="2"/>
        <v>Cool</v>
      </c>
      <c r="H80" s="7" t="str">
        <f>VLOOKUP(A80,EmployeeList,2,FALSE)</f>
        <v>Wayne</v>
      </c>
      <c r="I80" s="36">
        <f>VLOOKUP(B80,DessertList,4,FALSE)*D80</f>
        <v>44.75</v>
      </c>
    </row>
    <row r="81" spans="1:9" hidden="1">
      <c r="A81" s="5">
        <v>34</v>
      </c>
      <c r="B81" s="5">
        <v>48</v>
      </c>
      <c r="C81" s="6">
        <v>43211</v>
      </c>
      <c r="D81" s="5">
        <v>2</v>
      </c>
      <c r="E81" s="5" t="str">
        <f>VLOOKUP(B81,DessertList,2,FALSE)</f>
        <v>Creme Brulee</v>
      </c>
      <c r="F81" s="7" t="str">
        <f>INDEX(DailyGoal,1,WEEKDAY(C81,1))</f>
        <v>Saturday</v>
      </c>
      <c r="G81" s="7" t="str">
        <f t="shared" si="2"/>
        <v>Cool</v>
      </c>
      <c r="H81" s="7" t="str">
        <f>VLOOKUP(A81,EmployeeList,2,FALSE)</f>
        <v>Wayne</v>
      </c>
      <c r="I81" s="36">
        <f>VLOOKUP(B81,DessertList,4,FALSE)*D81</f>
        <v>17.899999999999999</v>
      </c>
    </row>
    <row r="82" spans="1:9" hidden="1">
      <c r="A82" s="5">
        <v>15</v>
      </c>
      <c r="B82" s="5">
        <v>26</v>
      </c>
      <c r="C82" s="6">
        <v>43211</v>
      </c>
      <c r="D82" s="5">
        <v>9</v>
      </c>
      <c r="E82" s="5" t="str">
        <f>VLOOKUP(B82,DessertList,2,FALSE)</f>
        <v>Carrot Cake</v>
      </c>
      <c r="F82" s="7" t="str">
        <f>INDEX(DailyGoal,1,WEEKDAY(C82,1))</f>
        <v>Saturday</v>
      </c>
      <c r="G82" s="7" t="str">
        <f t="shared" si="2"/>
        <v>Cool</v>
      </c>
      <c r="H82" s="7" t="str">
        <f>VLOOKUP(A82,EmployeeList,2,FALSE)</f>
        <v>Yalonda</v>
      </c>
      <c r="I82" s="36">
        <f>VLOOKUP(B82,DessertList,4,FALSE)*D82</f>
        <v>62.550000000000004</v>
      </c>
    </row>
    <row r="83" spans="1:9" hidden="1">
      <c r="A83" s="5">
        <v>23</v>
      </c>
      <c r="B83" s="5">
        <v>25</v>
      </c>
      <c r="C83" s="6">
        <v>43211</v>
      </c>
      <c r="D83" s="5">
        <v>2</v>
      </c>
      <c r="E83" s="5" t="str">
        <f>VLOOKUP(B83,DessertList,2,FALSE)</f>
        <v>Key Lime Pie</v>
      </c>
      <c r="F83" s="7" t="str">
        <f>INDEX(DailyGoal,1,WEEKDAY(C83,1))</f>
        <v>Saturday</v>
      </c>
      <c r="G83" s="7" t="str">
        <f t="shared" si="2"/>
        <v>Cool</v>
      </c>
      <c r="H83" s="7" t="str">
        <f>VLOOKUP(A83,EmployeeList,2,FALSE)</f>
        <v>Joe</v>
      </c>
      <c r="I83" s="36">
        <f>VLOOKUP(B83,DessertList,4,FALSE)*D83</f>
        <v>13.9</v>
      </c>
    </row>
    <row r="84" spans="1:9" hidden="1">
      <c r="A84" s="5">
        <v>18</v>
      </c>
      <c r="B84" s="5">
        <v>26</v>
      </c>
      <c r="C84" s="6">
        <v>43211</v>
      </c>
      <c r="D84" s="5">
        <v>6</v>
      </c>
      <c r="E84" s="5" t="str">
        <f>VLOOKUP(B84,DessertList,2,FALSE)</f>
        <v>Carrot Cake</v>
      </c>
      <c r="F84" s="7" t="str">
        <f>INDEX(DailyGoal,1,WEEKDAY(C84,1))</f>
        <v>Saturday</v>
      </c>
      <c r="G84" s="7" t="str">
        <f t="shared" si="2"/>
        <v>Cool</v>
      </c>
      <c r="H84" s="7" t="str">
        <f>VLOOKUP(A84,EmployeeList,2,FALSE)</f>
        <v>Crystal</v>
      </c>
      <c r="I84" s="36">
        <f>VLOOKUP(B84,DessertList,4,FALSE)*D84</f>
        <v>41.7</v>
      </c>
    </row>
    <row r="85" spans="1:9" hidden="1">
      <c r="A85" s="5">
        <v>13</v>
      </c>
      <c r="B85" s="5">
        <v>26</v>
      </c>
      <c r="C85" s="6">
        <v>43211</v>
      </c>
      <c r="D85" s="5">
        <v>10</v>
      </c>
      <c r="E85" s="5" t="str">
        <f>VLOOKUP(B85,DessertList,2,FALSE)</f>
        <v>Carrot Cake</v>
      </c>
      <c r="F85" s="7" t="str">
        <f>INDEX(DailyGoal,1,WEEKDAY(C85,1))</f>
        <v>Saturday</v>
      </c>
      <c r="G85" s="7" t="str">
        <f t="shared" si="2"/>
        <v>Cool</v>
      </c>
      <c r="H85" s="7" t="str">
        <f>VLOOKUP(A85,EmployeeList,2,FALSE)</f>
        <v>Phillip</v>
      </c>
      <c r="I85" s="36">
        <f>VLOOKUP(B85,DessertList,4,FALSE)*D85</f>
        <v>69.5</v>
      </c>
    </row>
    <row r="86" spans="1:9" hidden="1">
      <c r="A86" s="5">
        <v>18</v>
      </c>
      <c r="B86" s="5">
        <v>71</v>
      </c>
      <c r="C86" s="6">
        <v>43211</v>
      </c>
      <c r="D86" s="5">
        <v>8</v>
      </c>
      <c r="E86" s="5" t="str">
        <f>VLOOKUP(B86,DessertList,2,FALSE)</f>
        <v>Dutch Apple Pie</v>
      </c>
      <c r="F86" s="7" t="str">
        <f>INDEX(DailyGoal,1,WEEKDAY(C86,1))</f>
        <v>Saturday</v>
      </c>
      <c r="G86" s="7" t="str">
        <f t="shared" si="2"/>
        <v>Warm</v>
      </c>
      <c r="H86" s="7" t="str">
        <f>VLOOKUP(A86,EmployeeList,2,FALSE)</f>
        <v>Crystal</v>
      </c>
      <c r="I86" s="36">
        <f>VLOOKUP(B86,DessertList,4,FALSE)*D86</f>
        <v>55.6</v>
      </c>
    </row>
    <row r="87" spans="1:9" hidden="1">
      <c r="A87" s="5">
        <v>37</v>
      </c>
      <c r="B87" s="5">
        <v>32</v>
      </c>
      <c r="C87" s="6">
        <v>43211</v>
      </c>
      <c r="D87" s="5">
        <v>9</v>
      </c>
      <c r="E87" s="5" t="str">
        <f>VLOOKUP(B87,DessertList,2,FALSE)</f>
        <v>New York Cheesecake</v>
      </c>
      <c r="F87" s="7" t="str">
        <f>INDEX(DailyGoal,1,WEEKDAY(C87,1))</f>
        <v>Saturday</v>
      </c>
      <c r="G87" s="7" t="str">
        <f t="shared" si="2"/>
        <v>Cool</v>
      </c>
      <c r="H87" s="7" t="str">
        <f>VLOOKUP(A87,EmployeeList,2,FALSE)</f>
        <v>Alicia</v>
      </c>
      <c r="I87" s="36">
        <f>VLOOKUP(B87,DessertList,4,FALSE)*D87</f>
        <v>80.55</v>
      </c>
    </row>
    <row r="88" spans="1:9">
      <c r="A88" s="5">
        <v>23</v>
      </c>
      <c r="B88" s="5">
        <v>32</v>
      </c>
      <c r="C88" s="6">
        <v>43211</v>
      </c>
      <c r="D88" s="5">
        <v>2</v>
      </c>
      <c r="E88" s="5" t="str">
        <f>VLOOKUP(B88,DessertList,2,FALSE)</f>
        <v>New York Cheesecake</v>
      </c>
      <c r="F88" s="7" t="str">
        <f>INDEX(DailyGoal,1,WEEKDAY(C88,1))</f>
        <v>Saturday</v>
      </c>
      <c r="G88" s="7" t="str">
        <f t="shared" si="2"/>
        <v>Cool</v>
      </c>
      <c r="H88" s="7" t="str">
        <f>VLOOKUP(A88,EmployeeList,2,FALSE)</f>
        <v>Joe</v>
      </c>
      <c r="I88" s="36">
        <f>VLOOKUP(B88,DessertList,4,FALSE)*D88</f>
        <v>17.899999999999999</v>
      </c>
    </row>
    <row r="89" spans="1:9" hidden="1">
      <c r="A89" s="5">
        <v>45</v>
      </c>
      <c r="B89" s="5">
        <v>97</v>
      </c>
      <c r="C89" s="6">
        <v>43211</v>
      </c>
      <c r="D89" s="5">
        <v>2</v>
      </c>
      <c r="E89" s="5" t="str">
        <f>VLOOKUP(B89,DessertList,2,FALSE)</f>
        <v>Double Chocolate Delight</v>
      </c>
      <c r="F89" s="7" t="str">
        <f>INDEX(DailyGoal,1,WEEKDAY(C89,1))</f>
        <v>Saturday</v>
      </c>
      <c r="G89" s="7" t="str">
        <f t="shared" si="2"/>
        <v>Cool</v>
      </c>
      <c r="H89" s="7" t="str">
        <f>VLOOKUP(A89,EmployeeList,2,FALSE)</f>
        <v>Pat</v>
      </c>
      <c r="I89" s="36">
        <f>VLOOKUP(B89,DessertList,4,FALSE)*D89</f>
        <v>15.9</v>
      </c>
    </row>
    <row r="90" spans="1:9" hidden="1">
      <c r="A90" s="5">
        <v>37</v>
      </c>
      <c r="B90" s="5">
        <v>48</v>
      </c>
      <c r="C90" s="6">
        <v>43211</v>
      </c>
      <c r="D90" s="5">
        <v>5</v>
      </c>
      <c r="E90" s="5" t="str">
        <f>VLOOKUP(B90,DessertList,2,FALSE)</f>
        <v>Creme Brulee</v>
      </c>
      <c r="F90" s="7" t="str">
        <f>INDEX(DailyGoal,1,WEEKDAY(C90,1))</f>
        <v>Saturday</v>
      </c>
      <c r="G90" s="7" t="str">
        <f t="shared" si="2"/>
        <v>Cool</v>
      </c>
      <c r="H90" s="7" t="str">
        <f>VLOOKUP(A90,EmployeeList,2,FALSE)</f>
        <v>Alicia</v>
      </c>
      <c r="I90" s="36">
        <f>VLOOKUP(B90,DessertList,4,FALSE)*D90</f>
        <v>44.75</v>
      </c>
    </row>
    <row r="91" spans="1:9" hidden="1">
      <c r="A91" s="5">
        <v>45</v>
      </c>
      <c r="B91" s="5">
        <v>25</v>
      </c>
      <c r="C91" s="6">
        <v>43211</v>
      </c>
      <c r="D91" s="5">
        <v>4</v>
      </c>
      <c r="E91" s="5" t="str">
        <f>VLOOKUP(B91,DessertList,2,FALSE)</f>
        <v>Key Lime Pie</v>
      </c>
      <c r="F91" s="7" t="str">
        <f>INDEX(DailyGoal,1,WEEKDAY(C91,1))</f>
        <v>Saturday</v>
      </c>
      <c r="G91" s="7" t="str">
        <f t="shared" si="2"/>
        <v>Cool</v>
      </c>
      <c r="H91" s="7" t="str">
        <f>VLOOKUP(A91,EmployeeList,2,FALSE)</f>
        <v>Pat</v>
      </c>
      <c r="I91" s="36">
        <f>VLOOKUP(B91,DessertList,4,FALSE)*D91</f>
        <v>27.8</v>
      </c>
    </row>
    <row r="92" spans="1:9" hidden="1">
      <c r="A92" s="5">
        <v>18</v>
      </c>
      <c r="B92" s="5">
        <v>48</v>
      </c>
      <c r="C92" s="6">
        <v>43211</v>
      </c>
      <c r="D92" s="5">
        <v>4</v>
      </c>
      <c r="E92" s="5" t="str">
        <f>VLOOKUP(B92,DessertList,2,FALSE)</f>
        <v>Creme Brulee</v>
      </c>
      <c r="F92" s="7" t="str">
        <f>INDEX(DailyGoal,1,WEEKDAY(C92,1))</f>
        <v>Saturday</v>
      </c>
      <c r="G92" s="7" t="str">
        <f t="shared" si="2"/>
        <v>Cool</v>
      </c>
      <c r="H92" s="7" t="str">
        <f>VLOOKUP(A92,EmployeeList,2,FALSE)</f>
        <v>Crystal</v>
      </c>
      <c r="I92" s="36">
        <f>VLOOKUP(B92,DessertList,4,FALSE)*D92</f>
        <v>35.799999999999997</v>
      </c>
    </row>
    <row r="93" spans="1:9" hidden="1">
      <c r="A93" s="5">
        <v>37</v>
      </c>
      <c r="B93" s="5">
        <v>71</v>
      </c>
      <c r="C93" s="6">
        <v>43211</v>
      </c>
      <c r="D93" s="5">
        <v>9</v>
      </c>
      <c r="E93" s="5" t="str">
        <f>VLOOKUP(B93,DessertList,2,FALSE)</f>
        <v>Dutch Apple Pie</v>
      </c>
      <c r="F93" s="7" t="str">
        <f>INDEX(DailyGoal,1,WEEKDAY(C93,1))</f>
        <v>Saturday</v>
      </c>
      <c r="G93" s="7" t="str">
        <f t="shared" si="2"/>
        <v>Warm</v>
      </c>
      <c r="H93" s="7" t="str">
        <f>VLOOKUP(A93,EmployeeList,2,FALSE)</f>
        <v>Alicia</v>
      </c>
      <c r="I93" s="36">
        <f>VLOOKUP(B93,DessertList,4,FALSE)*D93</f>
        <v>62.550000000000004</v>
      </c>
    </row>
    <row r="94" spans="1:9" hidden="1">
      <c r="A94" s="5">
        <v>13</v>
      </c>
      <c r="B94" s="5">
        <v>48</v>
      </c>
      <c r="C94" s="6">
        <v>43211</v>
      </c>
      <c r="D94" s="5">
        <v>9</v>
      </c>
      <c r="E94" s="5" t="str">
        <f>VLOOKUP(B94,DessertList,2,FALSE)</f>
        <v>Creme Brulee</v>
      </c>
      <c r="F94" s="7" t="str">
        <f>INDEX(DailyGoal,1,WEEKDAY(C94,1))</f>
        <v>Saturday</v>
      </c>
      <c r="G94" s="7" t="str">
        <f t="shared" si="2"/>
        <v>Cool</v>
      </c>
      <c r="H94" s="7" t="str">
        <f>VLOOKUP(A94,EmployeeList,2,FALSE)</f>
        <v>Phillip</v>
      </c>
      <c r="I94" s="36">
        <f>VLOOKUP(B94,DessertList,4,FALSE)*D94</f>
        <v>80.55</v>
      </c>
    </row>
    <row r="95" spans="1:9" hidden="1">
      <c r="A95" s="5">
        <v>13</v>
      </c>
      <c r="B95" s="5">
        <v>48</v>
      </c>
      <c r="C95" s="6">
        <v>43211</v>
      </c>
      <c r="D95" s="5">
        <v>6</v>
      </c>
      <c r="E95" s="5" t="str">
        <f>VLOOKUP(B95,DessertList,2,FALSE)</f>
        <v>Creme Brulee</v>
      </c>
      <c r="F95" s="7" t="str">
        <f>INDEX(DailyGoal,1,WEEKDAY(C95,1))</f>
        <v>Saturday</v>
      </c>
      <c r="G95" s="7" t="str">
        <f t="shared" si="2"/>
        <v>Cool</v>
      </c>
      <c r="H95" s="7" t="str">
        <f>VLOOKUP(A95,EmployeeList,2,FALSE)</f>
        <v>Phillip</v>
      </c>
      <c r="I95" s="36">
        <f>VLOOKUP(B95,DessertList,4,FALSE)*D95</f>
        <v>53.699999999999996</v>
      </c>
    </row>
    <row r="96" spans="1:9" hidden="1">
      <c r="A96" s="5">
        <v>45</v>
      </c>
      <c r="B96" s="5">
        <v>97</v>
      </c>
      <c r="C96" s="6">
        <v>43211</v>
      </c>
      <c r="D96" s="5">
        <v>6</v>
      </c>
      <c r="E96" s="5" t="str">
        <f>VLOOKUP(B96,DessertList,2,FALSE)</f>
        <v>Double Chocolate Delight</v>
      </c>
      <c r="F96" s="7" t="str">
        <f>INDEX(DailyGoal,1,WEEKDAY(C96,1))</f>
        <v>Saturday</v>
      </c>
      <c r="G96" s="7" t="str">
        <f t="shared" si="2"/>
        <v>Cool</v>
      </c>
      <c r="H96" s="7" t="str">
        <f>VLOOKUP(A96,EmployeeList,2,FALSE)</f>
        <v>Pat</v>
      </c>
      <c r="I96" s="36">
        <f>VLOOKUP(B96,DessertList,4,FALSE)*D96</f>
        <v>47.7</v>
      </c>
    </row>
    <row r="97" spans="1:9" hidden="1">
      <c r="A97" s="5">
        <v>45</v>
      </c>
      <c r="B97" s="5">
        <v>48</v>
      </c>
      <c r="C97" s="6">
        <v>43211</v>
      </c>
      <c r="D97" s="5">
        <v>4</v>
      </c>
      <c r="E97" s="5" t="str">
        <f>VLOOKUP(B97,DessertList,2,FALSE)</f>
        <v>Creme Brulee</v>
      </c>
      <c r="F97" s="7" t="str">
        <f>INDEX(DailyGoal,1,WEEKDAY(C97,1))</f>
        <v>Saturday</v>
      </c>
      <c r="G97" s="7" t="str">
        <f t="shared" si="2"/>
        <v>Cool</v>
      </c>
      <c r="H97" s="7" t="str">
        <f>VLOOKUP(A97,EmployeeList,2,FALSE)</f>
        <v>Pat</v>
      </c>
      <c r="I97" s="36">
        <f>VLOOKUP(B97,DessertList,4,FALSE)*D97</f>
        <v>35.799999999999997</v>
      </c>
    </row>
    <row r="98" spans="1:9" hidden="1">
      <c r="A98" s="5">
        <v>37</v>
      </c>
      <c r="B98" s="5">
        <v>97</v>
      </c>
      <c r="C98" s="6">
        <v>43211</v>
      </c>
      <c r="D98" s="5">
        <v>6</v>
      </c>
      <c r="E98" s="5" t="str">
        <f>VLOOKUP(B98,DessertList,2,FALSE)</f>
        <v>Double Chocolate Delight</v>
      </c>
      <c r="F98" s="7" t="str">
        <f>INDEX(DailyGoal,1,WEEKDAY(C98,1))</f>
        <v>Saturday</v>
      </c>
      <c r="G98" s="7" t="str">
        <f t="shared" si="2"/>
        <v>Cool</v>
      </c>
      <c r="H98" s="7" t="str">
        <f>VLOOKUP(A98,EmployeeList,2,FALSE)</f>
        <v>Alicia</v>
      </c>
      <c r="I98" s="36">
        <f>VLOOKUP(B98,DessertList,4,FALSE)*D98</f>
        <v>47.7</v>
      </c>
    </row>
    <row r="99" spans="1:9" hidden="1">
      <c r="A99" s="5">
        <v>23</v>
      </c>
      <c r="B99" s="5">
        <v>25</v>
      </c>
      <c r="C99" s="6">
        <v>43211</v>
      </c>
      <c r="D99" s="5">
        <v>9</v>
      </c>
      <c r="E99" s="5" t="str">
        <f>VLOOKUP(B99,DessertList,2,FALSE)</f>
        <v>Key Lime Pie</v>
      </c>
      <c r="F99" s="7" t="str">
        <f>INDEX(DailyGoal,1,WEEKDAY(C99,1))</f>
        <v>Saturday</v>
      </c>
      <c r="G99" s="7" t="str">
        <f t="shared" si="2"/>
        <v>Cool</v>
      </c>
      <c r="H99" s="7" t="str">
        <f>VLOOKUP(A99,EmployeeList,2,FALSE)</f>
        <v>Joe</v>
      </c>
      <c r="I99" s="36">
        <f>VLOOKUP(B99,DessertList,4,FALSE)*D99</f>
        <v>62.550000000000004</v>
      </c>
    </row>
    <row r="100" spans="1:9" hidden="1">
      <c r="A100" s="5">
        <v>13</v>
      </c>
      <c r="B100" s="5">
        <v>71</v>
      </c>
      <c r="C100" s="6">
        <v>43211</v>
      </c>
      <c r="D100" s="5">
        <v>7</v>
      </c>
      <c r="E100" s="5" t="str">
        <f>VLOOKUP(B100,DessertList,2,FALSE)</f>
        <v>Dutch Apple Pie</v>
      </c>
      <c r="F100" s="7" t="str">
        <f>INDEX(DailyGoal,1,WEEKDAY(C100,1))</f>
        <v>Saturday</v>
      </c>
      <c r="G100" s="7" t="str">
        <f t="shared" si="2"/>
        <v>Warm</v>
      </c>
      <c r="H100" s="7" t="str">
        <f>VLOOKUP(A100,EmployeeList,2,FALSE)</f>
        <v>Phillip</v>
      </c>
      <c r="I100" s="36">
        <f>VLOOKUP(B100,DessertList,4,FALSE)*D100</f>
        <v>48.65</v>
      </c>
    </row>
    <row r="101" spans="1:9" hidden="1">
      <c r="A101" s="5">
        <v>18</v>
      </c>
      <c r="B101" s="5">
        <v>71</v>
      </c>
      <c r="C101" s="6">
        <v>43211</v>
      </c>
      <c r="D101" s="5">
        <v>6</v>
      </c>
      <c r="E101" s="5" t="str">
        <f>VLOOKUP(B101,DessertList,2,FALSE)</f>
        <v>Dutch Apple Pie</v>
      </c>
      <c r="F101" s="7" t="str">
        <f>INDEX(DailyGoal,1,WEEKDAY(C101,1))</f>
        <v>Saturday</v>
      </c>
      <c r="G101" s="7" t="str">
        <f t="shared" si="2"/>
        <v>Warm</v>
      </c>
      <c r="H101" s="7" t="str">
        <f>VLOOKUP(A101,EmployeeList,2,FALSE)</f>
        <v>Crystal</v>
      </c>
      <c r="I101" s="36">
        <f>VLOOKUP(B101,DessertList,4,FALSE)*D101</f>
        <v>41.7</v>
      </c>
    </row>
    <row r="102" spans="1:9" hidden="1">
      <c r="A102" s="5">
        <v>34</v>
      </c>
      <c r="B102" s="5">
        <v>48</v>
      </c>
      <c r="C102" s="6">
        <v>43211</v>
      </c>
      <c r="D102" s="5">
        <v>5</v>
      </c>
      <c r="E102" s="5" t="str">
        <f>VLOOKUP(B102,DessertList,2,FALSE)</f>
        <v>Creme Brulee</v>
      </c>
      <c r="F102" s="7" t="str">
        <f>INDEX(DailyGoal,1,WEEKDAY(C102,1))</f>
        <v>Saturday</v>
      </c>
      <c r="G102" s="7" t="str">
        <f t="shared" si="2"/>
        <v>Cool</v>
      </c>
      <c r="H102" s="7" t="str">
        <f>VLOOKUP(A102,EmployeeList,2,FALSE)</f>
        <v>Wayne</v>
      </c>
      <c r="I102" s="36">
        <f>VLOOKUP(B102,DessertList,4,FALSE)*D102</f>
        <v>44.75</v>
      </c>
    </row>
    <row r="103" spans="1:9" hidden="1">
      <c r="A103" s="5">
        <v>45</v>
      </c>
      <c r="B103" s="5">
        <v>32</v>
      </c>
      <c r="C103" s="6">
        <v>43211</v>
      </c>
      <c r="D103" s="5">
        <v>1</v>
      </c>
      <c r="E103" s="5" t="str">
        <f>VLOOKUP(B103,DessertList,2,FALSE)</f>
        <v>New York Cheesecake</v>
      </c>
      <c r="F103" s="7" t="str">
        <f>INDEX(DailyGoal,1,WEEKDAY(C103,1))</f>
        <v>Saturday</v>
      </c>
      <c r="G103" s="7" t="str">
        <f t="shared" si="2"/>
        <v>Cool</v>
      </c>
      <c r="H103" s="7" t="str">
        <f>VLOOKUP(A103,EmployeeList,2,FALSE)</f>
        <v>Pat</v>
      </c>
      <c r="I103" s="36">
        <f>VLOOKUP(B103,DessertList,4,FALSE)*D103</f>
        <v>8.9499999999999993</v>
      </c>
    </row>
    <row r="104" spans="1:9" hidden="1">
      <c r="A104" s="5">
        <v>13</v>
      </c>
      <c r="B104" s="5">
        <v>32</v>
      </c>
      <c r="C104" s="6">
        <v>43211</v>
      </c>
      <c r="D104" s="5">
        <v>5</v>
      </c>
      <c r="E104" s="5" t="str">
        <f>VLOOKUP(B104,DessertList,2,FALSE)</f>
        <v>New York Cheesecake</v>
      </c>
      <c r="F104" s="7" t="str">
        <f>INDEX(DailyGoal,1,WEEKDAY(C104,1))</f>
        <v>Saturday</v>
      </c>
      <c r="G104" s="7" t="str">
        <f t="shared" si="2"/>
        <v>Cool</v>
      </c>
      <c r="H104" s="7" t="str">
        <f>VLOOKUP(A104,EmployeeList,2,FALSE)</f>
        <v>Phillip</v>
      </c>
      <c r="I104" s="36">
        <f>VLOOKUP(B104,DessertList,4,FALSE)*D104</f>
        <v>44.75</v>
      </c>
    </row>
    <row r="105" spans="1:9" hidden="1">
      <c r="A105" s="5">
        <v>13</v>
      </c>
      <c r="B105" s="5">
        <v>48</v>
      </c>
      <c r="C105" s="6">
        <v>43211</v>
      </c>
      <c r="D105" s="5">
        <v>7</v>
      </c>
      <c r="E105" s="5" t="str">
        <f>VLOOKUP(B105,DessertList,2,FALSE)</f>
        <v>Creme Brulee</v>
      </c>
      <c r="F105" s="7" t="str">
        <f>INDEX(DailyGoal,1,WEEKDAY(C105,1))</f>
        <v>Saturday</v>
      </c>
      <c r="G105" s="7" t="str">
        <f t="shared" si="2"/>
        <v>Cool</v>
      </c>
      <c r="H105" s="7" t="str">
        <f>VLOOKUP(A105,EmployeeList,2,FALSE)</f>
        <v>Phillip</v>
      </c>
      <c r="I105" s="36">
        <f>VLOOKUP(B105,DessertList,4,FALSE)*D105</f>
        <v>62.649999999999991</v>
      </c>
    </row>
    <row r="106" spans="1:9" hidden="1">
      <c r="A106" s="5">
        <v>13</v>
      </c>
      <c r="B106" s="5">
        <v>71</v>
      </c>
      <c r="C106" s="6">
        <v>43211</v>
      </c>
      <c r="D106" s="5">
        <v>9</v>
      </c>
      <c r="E106" s="5" t="str">
        <f>VLOOKUP(B106,DessertList,2,FALSE)</f>
        <v>Dutch Apple Pie</v>
      </c>
      <c r="F106" s="7" t="str">
        <f>INDEX(DailyGoal,1,WEEKDAY(C106,1))</f>
        <v>Saturday</v>
      </c>
      <c r="G106" s="7" t="str">
        <f t="shared" si="2"/>
        <v>Warm</v>
      </c>
      <c r="H106" s="7" t="str">
        <f>VLOOKUP(A106,EmployeeList,2,FALSE)</f>
        <v>Phillip</v>
      </c>
      <c r="I106" s="36">
        <f>VLOOKUP(B106,DessertList,4,FALSE)*D106</f>
        <v>62.550000000000004</v>
      </c>
    </row>
    <row r="107" spans="1:9" hidden="1">
      <c r="A107" s="5">
        <v>45</v>
      </c>
      <c r="B107" s="5">
        <v>32</v>
      </c>
      <c r="C107" s="6">
        <v>43211</v>
      </c>
      <c r="D107" s="5">
        <v>1</v>
      </c>
      <c r="E107" s="5" t="str">
        <f>VLOOKUP(B107,DessertList,2,FALSE)</f>
        <v>New York Cheesecake</v>
      </c>
      <c r="F107" s="7" t="str">
        <f>INDEX(DailyGoal,1,WEEKDAY(C107,1))</f>
        <v>Saturday</v>
      </c>
      <c r="G107" s="7" t="str">
        <f t="shared" ref="G107:G138" si="3">IF(OR(E107="Crème Brulee",E107="Dutch Apple Pie"),"Warm","Cool")</f>
        <v>Cool</v>
      </c>
      <c r="H107" s="7" t="str">
        <f>VLOOKUP(A107,EmployeeList,2,FALSE)</f>
        <v>Pat</v>
      </c>
      <c r="I107" s="36">
        <f>VLOOKUP(B107,DessertList,4,FALSE)*D107</f>
        <v>8.9499999999999993</v>
      </c>
    </row>
    <row r="108" spans="1:9" hidden="1">
      <c r="A108" s="5">
        <v>37</v>
      </c>
      <c r="B108" s="5">
        <v>32</v>
      </c>
      <c r="C108" s="6">
        <v>43211</v>
      </c>
      <c r="D108" s="5">
        <v>2</v>
      </c>
      <c r="E108" s="5" t="str">
        <f>VLOOKUP(B108,DessertList,2,FALSE)</f>
        <v>New York Cheesecake</v>
      </c>
      <c r="F108" s="7" t="str">
        <f>INDEX(DailyGoal,1,WEEKDAY(C108,1))</f>
        <v>Saturday</v>
      </c>
      <c r="G108" s="7" t="str">
        <f t="shared" si="3"/>
        <v>Cool</v>
      </c>
      <c r="H108" s="7" t="str">
        <f>VLOOKUP(A108,EmployeeList,2,FALSE)</f>
        <v>Alicia</v>
      </c>
      <c r="I108" s="36">
        <f>VLOOKUP(B108,DessertList,4,FALSE)*D108</f>
        <v>17.899999999999999</v>
      </c>
    </row>
    <row r="109" spans="1:9" hidden="1">
      <c r="A109" s="5">
        <v>15</v>
      </c>
      <c r="B109" s="5">
        <v>71</v>
      </c>
      <c r="C109" s="6">
        <v>43211</v>
      </c>
      <c r="D109" s="5">
        <v>2</v>
      </c>
      <c r="E109" s="5" t="str">
        <f>VLOOKUP(B109,DessertList,2,FALSE)</f>
        <v>Dutch Apple Pie</v>
      </c>
      <c r="F109" s="7" t="str">
        <f>INDEX(DailyGoal,1,WEEKDAY(C109,1))</f>
        <v>Saturday</v>
      </c>
      <c r="G109" s="7" t="str">
        <f t="shared" si="3"/>
        <v>Warm</v>
      </c>
      <c r="H109" s="7" t="str">
        <f>VLOOKUP(A109,EmployeeList,2,FALSE)</f>
        <v>Yalonda</v>
      </c>
      <c r="I109" s="36">
        <f>VLOOKUP(B109,DessertList,4,FALSE)*D109</f>
        <v>13.9</v>
      </c>
    </row>
    <row r="110" spans="1:9" hidden="1">
      <c r="A110" s="5">
        <v>15</v>
      </c>
      <c r="B110" s="5">
        <v>48</v>
      </c>
      <c r="C110" s="6">
        <v>43211</v>
      </c>
      <c r="D110" s="5">
        <v>1</v>
      </c>
      <c r="E110" s="5" t="str">
        <f>VLOOKUP(B110,DessertList,2,FALSE)</f>
        <v>Creme Brulee</v>
      </c>
      <c r="F110" s="7" t="str">
        <f>INDEX(DailyGoal,1,WEEKDAY(C110,1))</f>
        <v>Saturday</v>
      </c>
      <c r="G110" s="7" t="str">
        <f t="shared" si="3"/>
        <v>Cool</v>
      </c>
      <c r="H110" s="7" t="str">
        <f>VLOOKUP(A110,EmployeeList,2,FALSE)</f>
        <v>Yalonda</v>
      </c>
      <c r="I110" s="36">
        <f>VLOOKUP(B110,DessertList,4,FALSE)*D110</f>
        <v>8.9499999999999993</v>
      </c>
    </row>
    <row r="111" spans="1:9" hidden="1">
      <c r="A111" s="5">
        <v>15</v>
      </c>
      <c r="B111" s="5">
        <v>97</v>
      </c>
      <c r="C111" s="6">
        <v>43211</v>
      </c>
      <c r="D111" s="5">
        <v>2</v>
      </c>
      <c r="E111" s="5" t="str">
        <f>VLOOKUP(B111,DessertList,2,FALSE)</f>
        <v>Double Chocolate Delight</v>
      </c>
      <c r="F111" s="7" t="str">
        <f>INDEX(DailyGoal,1,WEEKDAY(C111,1))</f>
        <v>Saturday</v>
      </c>
      <c r="G111" s="7" t="str">
        <f t="shared" si="3"/>
        <v>Cool</v>
      </c>
      <c r="H111" s="7" t="str">
        <f>VLOOKUP(A111,EmployeeList,2,FALSE)</f>
        <v>Yalonda</v>
      </c>
      <c r="I111" s="36">
        <f>VLOOKUP(B111,DessertList,4,FALSE)*D111</f>
        <v>15.9</v>
      </c>
    </row>
    <row r="112" spans="1:9" hidden="1">
      <c r="A112" s="5">
        <v>13</v>
      </c>
      <c r="B112" s="5">
        <v>71</v>
      </c>
      <c r="C112" s="6">
        <v>43212</v>
      </c>
      <c r="D112" s="5">
        <v>4</v>
      </c>
      <c r="E112" s="5" t="str">
        <f>VLOOKUP(B112,DessertList,2,FALSE)</f>
        <v>Dutch Apple Pie</v>
      </c>
      <c r="F112" s="7" t="str">
        <f>INDEX(DailyGoal,1,WEEKDAY(C112,1))</f>
        <v>Sunday</v>
      </c>
      <c r="G112" s="7" t="str">
        <f t="shared" si="3"/>
        <v>Warm</v>
      </c>
      <c r="H112" s="7" t="str">
        <f>VLOOKUP(A112,EmployeeList,2,FALSE)</f>
        <v>Phillip</v>
      </c>
      <c r="I112" s="36">
        <f>VLOOKUP(B112,DessertList,4,FALSE)*D112</f>
        <v>27.8</v>
      </c>
    </row>
    <row r="113" spans="1:9" hidden="1">
      <c r="A113" s="5">
        <v>34</v>
      </c>
      <c r="B113" s="5">
        <v>25</v>
      </c>
      <c r="C113" s="6">
        <v>43212</v>
      </c>
      <c r="D113" s="5">
        <v>4</v>
      </c>
      <c r="E113" s="5" t="str">
        <f>VLOOKUP(B113,DessertList,2,FALSE)</f>
        <v>Key Lime Pie</v>
      </c>
      <c r="F113" s="7" t="str">
        <f>INDEX(DailyGoal,1,WEEKDAY(C113,1))</f>
        <v>Sunday</v>
      </c>
      <c r="G113" s="7" t="str">
        <f t="shared" si="3"/>
        <v>Cool</v>
      </c>
      <c r="H113" s="7" t="str">
        <f>VLOOKUP(A113,EmployeeList,2,FALSE)</f>
        <v>Wayne</v>
      </c>
      <c r="I113" s="36">
        <f>VLOOKUP(B113,DessertList,4,FALSE)*D113</f>
        <v>27.8</v>
      </c>
    </row>
    <row r="114" spans="1:9" hidden="1">
      <c r="A114" s="5">
        <v>45</v>
      </c>
      <c r="B114" s="5">
        <v>25</v>
      </c>
      <c r="C114" s="6">
        <v>43212</v>
      </c>
      <c r="D114" s="5">
        <v>1</v>
      </c>
      <c r="E114" s="5" t="str">
        <f>VLOOKUP(B114,DessertList,2,FALSE)</f>
        <v>Key Lime Pie</v>
      </c>
      <c r="F114" s="7" t="str">
        <f>INDEX(DailyGoal,1,WEEKDAY(C114,1))</f>
        <v>Sunday</v>
      </c>
      <c r="G114" s="7" t="str">
        <f t="shared" si="3"/>
        <v>Cool</v>
      </c>
      <c r="H114" s="7" t="str">
        <f>VLOOKUP(A114,EmployeeList,2,FALSE)</f>
        <v>Pat</v>
      </c>
      <c r="I114" s="36">
        <f>VLOOKUP(B114,DessertList,4,FALSE)*D114</f>
        <v>6.95</v>
      </c>
    </row>
    <row r="115" spans="1:9">
      <c r="A115" s="5">
        <v>34</v>
      </c>
      <c r="B115" s="5">
        <v>26</v>
      </c>
      <c r="C115" s="6">
        <v>43212</v>
      </c>
      <c r="D115" s="5">
        <v>1</v>
      </c>
      <c r="E115" s="5" t="str">
        <f>VLOOKUP(B115,DessertList,2,FALSE)</f>
        <v>Carrot Cake</v>
      </c>
      <c r="F115" s="7" t="str">
        <f>INDEX(DailyGoal,1,WEEKDAY(C115,1))</f>
        <v>Sunday</v>
      </c>
      <c r="G115" s="7" t="str">
        <f t="shared" si="3"/>
        <v>Cool</v>
      </c>
      <c r="H115" s="7" t="str">
        <f>VLOOKUP(A115,EmployeeList,2,FALSE)</f>
        <v>Wayne</v>
      </c>
      <c r="I115" s="36">
        <f>VLOOKUP(B115,DessertList,4,FALSE)*D115</f>
        <v>6.95</v>
      </c>
    </row>
    <row r="116" spans="1:9" hidden="1">
      <c r="A116" s="5">
        <v>15</v>
      </c>
      <c r="B116" s="5">
        <v>71</v>
      </c>
      <c r="C116" s="6">
        <v>43212</v>
      </c>
      <c r="D116" s="5">
        <v>1</v>
      </c>
      <c r="E116" s="5" t="str">
        <f>VLOOKUP(B116,DessertList,2,FALSE)</f>
        <v>Dutch Apple Pie</v>
      </c>
      <c r="F116" s="7" t="str">
        <f>INDEX(DailyGoal,1,WEEKDAY(C116,1))</f>
        <v>Sunday</v>
      </c>
      <c r="G116" s="7" t="str">
        <f t="shared" si="3"/>
        <v>Warm</v>
      </c>
      <c r="H116" s="7" t="str">
        <f>VLOOKUP(A116,EmployeeList,2,FALSE)</f>
        <v>Yalonda</v>
      </c>
      <c r="I116" s="36">
        <f>VLOOKUP(B116,DessertList,4,FALSE)*D116</f>
        <v>6.95</v>
      </c>
    </row>
    <row r="117" spans="1:9" hidden="1">
      <c r="A117" s="5">
        <v>15</v>
      </c>
      <c r="B117" s="5">
        <v>48</v>
      </c>
      <c r="C117" s="6">
        <v>43212</v>
      </c>
      <c r="D117" s="5">
        <v>6</v>
      </c>
      <c r="E117" s="5" t="str">
        <f>VLOOKUP(B117,DessertList,2,FALSE)</f>
        <v>Creme Brulee</v>
      </c>
      <c r="F117" s="7" t="str">
        <f>INDEX(DailyGoal,1,WEEKDAY(C117,1))</f>
        <v>Sunday</v>
      </c>
      <c r="G117" s="7" t="str">
        <f t="shared" si="3"/>
        <v>Cool</v>
      </c>
      <c r="H117" s="7" t="str">
        <f>VLOOKUP(A117,EmployeeList,2,FALSE)</f>
        <v>Yalonda</v>
      </c>
      <c r="I117" s="36">
        <f>VLOOKUP(B117,DessertList,4,FALSE)*D117</f>
        <v>53.699999999999996</v>
      </c>
    </row>
    <row r="118" spans="1:9" hidden="1">
      <c r="A118" s="5">
        <v>37</v>
      </c>
      <c r="B118" s="5">
        <v>25</v>
      </c>
      <c r="C118" s="6">
        <v>43212</v>
      </c>
      <c r="D118" s="5">
        <v>2</v>
      </c>
      <c r="E118" s="5" t="str">
        <f>VLOOKUP(B118,DessertList,2,FALSE)</f>
        <v>Key Lime Pie</v>
      </c>
      <c r="F118" s="7" t="str">
        <f>INDEX(DailyGoal,1,WEEKDAY(C118,1))</f>
        <v>Sunday</v>
      </c>
      <c r="G118" s="7" t="str">
        <f t="shared" si="3"/>
        <v>Cool</v>
      </c>
      <c r="H118" s="7" t="str">
        <f>VLOOKUP(A118,EmployeeList,2,FALSE)</f>
        <v>Alicia</v>
      </c>
      <c r="I118" s="36">
        <f>VLOOKUP(B118,DessertList,4,FALSE)*D118</f>
        <v>13.9</v>
      </c>
    </row>
    <row r="119" spans="1:9" hidden="1">
      <c r="A119" s="5">
        <v>34</v>
      </c>
      <c r="B119" s="5">
        <v>71</v>
      </c>
      <c r="C119" s="6">
        <v>43212</v>
      </c>
      <c r="D119" s="5">
        <v>3</v>
      </c>
      <c r="E119" s="5" t="str">
        <f>VLOOKUP(B119,DessertList,2,FALSE)</f>
        <v>Dutch Apple Pie</v>
      </c>
      <c r="F119" s="7" t="str">
        <f>INDEX(DailyGoal,1,WEEKDAY(C119,1))</f>
        <v>Sunday</v>
      </c>
      <c r="G119" s="7" t="str">
        <f t="shared" si="3"/>
        <v>Warm</v>
      </c>
      <c r="H119" s="7" t="str">
        <f>VLOOKUP(A119,EmployeeList,2,FALSE)</f>
        <v>Wayne</v>
      </c>
      <c r="I119" s="36">
        <f>VLOOKUP(B119,DessertList,4,FALSE)*D119</f>
        <v>20.85</v>
      </c>
    </row>
    <row r="120" spans="1:9" hidden="1">
      <c r="A120" s="5">
        <v>18</v>
      </c>
      <c r="B120" s="5">
        <v>32</v>
      </c>
      <c r="C120" s="6">
        <v>43212</v>
      </c>
      <c r="D120" s="5">
        <v>9</v>
      </c>
      <c r="E120" s="5" t="str">
        <f>VLOOKUP(B120,DessertList,2,FALSE)</f>
        <v>New York Cheesecake</v>
      </c>
      <c r="F120" s="7" t="str">
        <f>INDEX(DailyGoal,1,WEEKDAY(C120,1))</f>
        <v>Sunday</v>
      </c>
      <c r="G120" s="7" t="str">
        <f t="shared" si="3"/>
        <v>Cool</v>
      </c>
      <c r="H120" s="7" t="str">
        <f>VLOOKUP(A120,EmployeeList,2,FALSE)</f>
        <v>Crystal</v>
      </c>
      <c r="I120" s="36">
        <f>VLOOKUP(B120,DessertList,4,FALSE)*D120</f>
        <v>80.55</v>
      </c>
    </row>
    <row r="121" spans="1:9" hidden="1">
      <c r="A121" s="5">
        <v>37</v>
      </c>
      <c r="B121" s="5">
        <v>26</v>
      </c>
      <c r="C121" s="6">
        <v>43212</v>
      </c>
      <c r="D121" s="5">
        <v>7</v>
      </c>
      <c r="E121" s="5" t="str">
        <f>VLOOKUP(B121,DessertList,2,FALSE)</f>
        <v>Carrot Cake</v>
      </c>
      <c r="F121" s="7" t="str">
        <f>INDEX(DailyGoal,1,WEEKDAY(C121,1))</f>
        <v>Sunday</v>
      </c>
      <c r="G121" s="7" t="str">
        <f t="shared" si="3"/>
        <v>Cool</v>
      </c>
      <c r="H121" s="7" t="str">
        <f>VLOOKUP(A121,EmployeeList,2,FALSE)</f>
        <v>Alicia</v>
      </c>
      <c r="I121" s="36">
        <f>VLOOKUP(B121,DessertList,4,FALSE)*D121</f>
        <v>48.65</v>
      </c>
    </row>
    <row r="122" spans="1:9" hidden="1">
      <c r="A122" s="5">
        <v>23</v>
      </c>
      <c r="B122" s="5">
        <v>25</v>
      </c>
      <c r="C122" s="6">
        <v>43212</v>
      </c>
      <c r="D122" s="5">
        <v>4</v>
      </c>
      <c r="E122" s="5" t="str">
        <f>VLOOKUP(B122,DessertList,2,FALSE)</f>
        <v>Key Lime Pie</v>
      </c>
      <c r="F122" s="7" t="str">
        <f>INDEX(DailyGoal,1,WEEKDAY(C122,1))</f>
        <v>Sunday</v>
      </c>
      <c r="G122" s="7" t="str">
        <f t="shared" si="3"/>
        <v>Cool</v>
      </c>
      <c r="H122" s="7" t="str">
        <f>VLOOKUP(A122,EmployeeList,2,FALSE)</f>
        <v>Joe</v>
      </c>
      <c r="I122" s="36">
        <f>VLOOKUP(B122,DessertList,4,FALSE)*D122</f>
        <v>27.8</v>
      </c>
    </row>
    <row r="123" spans="1:9">
      <c r="A123" s="5">
        <v>23</v>
      </c>
      <c r="B123" s="5">
        <v>97</v>
      </c>
      <c r="C123" s="6">
        <v>43212</v>
      </c>
      <c r="D123" s="5">
        <v>1</v>
      </c>
      <c r="E123" s="5" t="str">
        <f>VLOOKUP(B123,DessertList,2,FALSE)</f>
        <v>Double Chocolate Delight</v>
      </c>
      <c r="F123" s="7" t="str">
        <f>INDEX(DailyGoal,1,WEEKDAY(C123,1))</f>
        <v>Sunday</v>
      </c>
      <c r="G123" s="7" t="str">
        <f t="shared" si="3"/>
        <v>Cool</v>
      </c>
      <c r="H123" s="7" t="str">
        <f>VLOOKUP(A123,EmployeeList,2,FALSE)</f>
        <v>Joe</v>
      </c>
      <c r="I123" s="36">
        <f>VLOOKUP(B123,DessertList,4,FALSE)*D123</f>
        <v>7.95</v>
      </c>
    </row>
    <row r="124" spans="1:9" hidden="1">
      <c r="A124" s="5">
        <v>13</v>
      </c>
      <c r="B124" s="5">
        <v>48</v>
      </c>
      <c r="C124" s="6">
        <v>43212</v>
      </c>
      <c r="D124" s="5">
        <v>7</v>
      </c>
      <c r="E124" s="5" t="str">
        <f>VLOOKUP(B124,DessertList,2,FALSE)</f>
        <v>Creme Brulee</v>
      </c>
      <c r="F124" s="7" t="str">
        <f>INDEX(DailyGoal,1,WEEKDAY(C124,1))</f>
        <v>Sunday</v>
      </c>
      <c r="G124" s="7" t="str">
        <f t="shared" si="3"/>
        <v>Cool</v>
      </c>
      <c r="H124" s="7" t="str">
        <f>VLOOKUP(A124,EmployeeList,2,FALSE)</f>
        <v>Phillip</v>
      </c>
      <c r="I124" s="36">
        <f>VLOOKUP(B124,DessertList,4,FALSE)*D124</f>
        <v>62.649999999999991</v>
      </c>
    </row>
    <row r="125" spans="1:9" hidden="1">
      <c r="A125" s="5">
        <v>15</v>
      </c>
      <c r="B125" s="5">
        <v>25</v>
      </c>
      <c r="C125" s="6">
        <v>43212</v>
      </c>
      <c r="D125" s="5">
        <v>4</v>
      </c>
      <c r="E125" s="5" t="str">
        <f>VLOOKUP(B125,DessertList,2,FALSE)</f>
        <v>Key Lime Pie</v>
      </c>
      <c r="F125" s="7" t="str">
        <f>INDEX(DailyGoal,1,WEEKDAY(C125,1))</f>
        <v>Sunday</v>
      </c>
      <c r="G125" s="7" t="str">
        <f t="shared" si="3"/>
        <v>Cool</v>
      </c>
      <c r="H125" s="7" t="str">
        <f>VLOOKUP(A125,EmployeeList,2,FALSE)</f>
        <v>Yalonda</v>
      </c>
      <c r="I125" s="36">
        <f>VLOOKUP(B125,DessertList,4,FALSE)*D125</f>
        <v>27.8</v>
      </c>
    </row>
    <row r="126" spans="1:9" hidden="1">
      <c r="A126" s="5">
        <v>37</v>
      </c>
      <c r="B126" s="5">
        <v>48</v>
      </c>
      <c r="C126" s="6">
        <v>43212</v>
      </c>
      <c r="D126" s="5">
        <v>7</v>
      </c>
      <c r="E126" s="5" t="str">
        <f>VLOOKUP(B126,DessertList,2,FALSE)</f>
        <v>Creme Brulee</v>
      </c>
      <c r="F126" s="7" t="str">
        <f>INDEX(DailyGoal,1,WEEKDAY(C126,1))</f>
        <v>Sunday</v>
      </c>
      <c r="G126" s="7" t="str">
        <f t="shared" si="3"/>
        <v>Cool</v>
      </c>
      <c r="H126" s="7" t="str">
        <f>VLOOKUP(A126,EmployeeList,2,FALSE)</f>
        <v>Alicia</v>
      </c>
      <c r="I126" s="36">
        <f>VLOOKUP(B126,DessertList,4,FALSE)*D126</f>
        <v>62.649999999999991</v>
      </c>
    </row>
    <row r="127" spans="1:9" hidden="1">
      <c r="A127" s="5">
        <v>23</v>
      </c>
      <c r="B127" s="5">
        <v>71</v>
      </c>
      <c r="C127" s="6">
        <v>43212</v>
      </c>
      <c r="D127" s="5">
        <v>9</v>
      </c>
      <c r="E127" s="5" t="str">
        <f>VLOOKUP(B127,DessertList,2,FALSE)</f>
        <v>Dutch Apple Pie</v>
      </c>
      <c r="F127" s="7" t="str">
        <f>INDEX(DailyGoal,1,WEEKDAY(C127,1))</f>
        <v>Sunday</v>
      </c>
      <c r="G127" s="7" t="str">
        <f t="shared" si="3"/>
        <v>Warm</v>
      </c>
      <c r="H127" s="7" t="str">
        <f>VLOOKUP(A127,EmployeeList,2,FALSE)</f>
        <v>Joe</v>
      </c>
      <c r="I127" s="36">
        <f>VLOOKUP(B127,DessertList,4,FALSE)*D127</f>
        <v>62.550000000000004</v>
      </c>
    </row>
    <row r="128" spans="1:9" hidden="1">
      <c r="A128" s="5">
        <v>34</v>
      </c>
      <c r="B128" s="5">
        <v>48</v>
      </c>
      <c r="C128" s="6">
        <v>43212</v>
      </c>
      <c r="D128" s="5">
        <v>6</v>
      </c>
      <c r="E128" s="5" t="str">
        <f>VLOOKUP(B128,DessertList,2,FALSE)</f>
        <v>Creme Brulee</v>
      </c>
      <c r="F128" s="7" t="str">
        <f>INDEX(DailyGoal,1,WEEKDAY(C128,1))</f>
        <v>Sunday</v>
      </c>
      <c r="G128" s="7" t="str">
        <f t="shared" si="3"/>
        <v>Cool</v>
      </c>
      <c r="H128" s="7" t="str">
        <f>VLOOKUP(A128,EmployeeList,2,FALSE)</f>
        <v>Wayne</v>
      </c>
      <c r="I128" s="36">
        <f>VLOOKUP(B128,DessertList,4,FALSE)*D128</f>
        <v>53.699999999999996</v>
      </c>
    </row>
    <row r="129" spans="1:9" hidden="1">
      <c r="A129" s="5">
        <v>13</v>
      </c>
      <c r="B129" s="5">
        <v>71</v>
      </c>
      <c r="C129" s="6">
        <v>43212</v>
      </c>
      <c r="D129" s="5">
        <v>2</v>
      </c>
      <c r="E129" s="5" t="str">
        <f>VLOOKUP(B129,DessertList,2,FALSE)</f>
        <v>Dutch Apple Pie</v>
      </c>
      <c r="F129" s="7" t="str">
        <f>INDEX(DailyGoal,1,WEEKDAY(C129,1))</f>
        <v>Sunday</v>
      </c>
      <c r="G129" s="7" t="str">
        <f t="shared" si="3"/>
        <v>Warm</v>
      </c>
      <c r="H129" s="7" t="str">
        <f>VLOOKUP(A129,EmployeeList,2,FALSE)</f>
        <v>Phillip</v>
      </c>
      <c r="I129" s="36">
        <f>VLOOKUP(B129,DessertList,4,FALSE)*D129</f>
        <v>13.9</v>
      </c>
    </row>
    <row r="130" spans="1:9">
      <c r="A130" s="5">
        <v>34</v>
      </c>
      <c r="B130" s="5">
        <v>97</v>
      </c>
      <c r="C130" s="6">
        <v>43212</v>
      </c>
      <c r="D130" s="5">
        <v>3</v>
      </c>
      <c r="E130" s="5" t="str">
        <f>VLOOKUP(B130,DessertList,2,FALSE)</f>
        <v>Double Chocolate Delight</v>
      </c>
      <c r="F130" s="7" t="str">
        <f>INDEX(DailyGoal,1,WEEKDAY(C130,1))</f>
        <v>Sunday</v>
      </c>
      <c r="G130" s="7" t="str">
        <f t="shared" si="3"/>
        <v>Cool</v>
      </c>
      <c r="H130" s="7" t="str">
        <f>VLOOKUP(A130,EmployeeList,2,FALSE)</f>
        <v>Wayne</v>
      </c>
      <c r="I130" s="36">
        <f>VLOOKUP(B130,DessertList,4,FALSE)*D130</f>
        <v>23.85</v>
      </c>
    </row>
    <row r="131" spans="1:9" hidden="1">
      <c r="A131" s="5">
        <v>18</v>
      </c>
      <c r="B131" s="5">
        <v>26</v>
      </c>
      <c r="C131" s="6">
        <v>43212</v>
      </c>
      <c r="D131" s="5">
        <v>4</v>
      </c>
      <c r="E131" s="5" t="str">
        <f>VLOOKUP(B131,DessertList,2,FALSE)</f>
        <v>Carrot Cake</v>
      </c>
      <c r="F131" s="7" t="str">
        <f>INDEX(DailyGoal,1,WEEKDAY(C131,1))</f>
        <v>Sunday</v>
      </c>
      <c r="G131" s="7" t="str">
        <f t="shared" si="3"/>
        <v>Cool</v>
      </c>
      <c r="H131" s="7" t="str">
        <f>VLOOKUP(A131,EmployeeList,2,FALSE)</f>
        <v>Crystal</v>
      </c>
      <c r="I131" s="36">
        <f>VLOOKUP(B131,DessertList,4,FALSE)*D131</f>
        <v>27.8</v>
      </c>
    </row>
    <row r="132" spans="1:9" hidden="1">
      <c r="A132" s="5">
        <v>18</v>
      </c>
      <c r="B132" s="5">
        <v>48</v>
      </c>
      <c r="C132" s="6">
        <v>43212</v>
      </c>
      <c r="D132" s="5">
        <v>1</v>
      </c>
      <c r="E132" s="5" t="str">
        <f>VLOOKUP(B132,DessertList,2,FALSE)</f>
        <v>Creme Brulee</v>
      </c>
      <c r="F132" s="7" t="str">
        <f>INDEX(DailyGoal,1,WEEKDAY(C132,1))</f>
        <v>Sunday</v>
      </c>
      <c r="G132" s="7" t="str">
        <f t="shared" si="3"/>
        <v>Cool</v>
      </c>
      <c r="H132" s="7" t="str">
        <f>VLOOKUP(A132,EmployeeList,2,FALSE)</f>
        <v>Crystal</v>
      </c>
      <c r="I132" s="36">
        <f>VLOOKUP(B132,DessertList,4,FALSE)*D132</f>
        <v>8.9499999999999993</v>
      </c>
    </row>
    <row r="133" spans="1:9" hidden="1">
      <c r="A133" s="5">
        <v>34</v>
      </c>
      <c r="B133" s="5">
        <v>48</v>
      </c>
      <c r="C133" s="6">
        <v>43212</v>
      </c>
      <c r="D133" s="5">
        <v>8</v>
      </c>
      <c r="E133" s="5" t="str">
        <f>VLOOKUP(B133,DessertList,2,FALSE)</f>
        <v>Creme Brulee</v>
      </c>
      <c r="F133" s="7" t="str">
        <f>INDEX(DailyGoal,1,WEEKDAY(C133,1))</f>
        <v>Sunday</v>
      </c>
      <c r="G133" s="7" t="str">
        <f t="shared" si="3"/>
        <v>Cool</v>
      </c>
      <c r="H133" s="7" t="str">
        <f>VLOOKUP(A133,EmployeeList,2,FALSE)</f>
        <v>Wayne</v>
      </c>
      <c r="I133" s="36">
        <f>VLOOKUP(B133,DessertList,4,FALSE)*D133</f>
        <v>71.599999999999994</v>
      </c>
    </row>
    <row r="134" spans="1:9" hidden="1">
      <c r="A134" s="5">
        <v>15</v>
      </c>
      <c r="B134" s="5">
        <v>48</v>
      </c>
      <c r="C134" s="6">
        <v>43212</v>
      </c>
      <c r="D134" s="5">
        <v>3</v>
      </c>
      <c r="E134" s="5" t="str">
        <f>VLOOKUP(B134,DessertList,2,FALSE)</f>
        <v>Creme Brulee</v>
      </c>
      <c r="F134" s="7" t="str">
        <f>INDEX(DailyGoal,1,WEEKDAY(C134,1))</f>
        <v>Sunday</v>
      </c>
      <c r="G134" s="7" t="str">
        <f t="shared" si="3"/>
        <v>Cool</v>
      </c>
      <c r="H134" s="7" t="str">
        <f>VLOOKUP(A134,EmployeeList,2,FALSE)</f>
        <v>Yalonda</v>
      </c>
      <c r="I134" s="36">
        <f>VLOOKUP(B134,DessertList,4,FALSE)*D134</f>
        <v>26.849999999999998</v>
      </c>
    </row>
    <row r="135" spans="1:9">
      <c r="A135" s="5">
        <v>23</v>
      </c>
      <c r="B135" s="5">
        <v>26</v>
      </c>
      <c r="C135" s="6">
        <v>43212</v>
      </c>
      <c r="D135" s="5">
        <v>1</v>
      </c>
      <c r="E135" s="5" t="str">
        <f>VLOOKUP(B135,DessertList,2,FALSE)</f>
        <v>Carrot Cake</v>
      </c>
      <c r="F135" s="7" t="str">
        <f>INDEX(DailyGoal,1,WEEKDAY(C135,1))</f>
        <v>Sunday</v>
      </c>
      <c r="G135" s="7" t="str">
        <f t="shared" si="3"/>
        <v>Cool</v>
      </c>
      <c r="H135" s="7" t="str">
        <f>VLOOKUP(A135,EmployeeList,2,FALSE)</f>
        <v>Joe</v>
      </c>
      <c r="I135" s="36">
        <f>VLOOKUP(B135,DessertList,4,FALSE)*D135</f>
        <v>6.95</v>
      </c>
    </row>
    <row r="136" spans="1:9" hidden="1">
      <c r="A136" s="5">
        <v>37</v>
      </c>
      <c r="B136" s="5">
        <v>25</v>
      </c>
      <c r="C136" s="6">
        <v>43212</v>
      </c>
      <c r="D136" s="5">
        <v>7</v>
      </c>
      <c r="E136" s="5" t="str">
        <f>VLOOKUP(B136,DessertList,2,FALSE)</f>
        <v>Key Lime Pie</v>
      </c>
      <c r="F136" s="7" t="str">
        <f>INDEX(DailyGoal,1,WEEKDAY(C136,1))</f>
        <v>Sunday</v>
      </c>
      <c r="G136" s="7" t="str">
        <f t="shared" si="3"/>
        <v>Cool</v>
      </c>
      <c r="H136" s="7" t="str">
        <f>VLOOKUP(A136,EmployeeList,2,FALSE)</f>
        <v>Alicia</v>
      </c>
      <c r="I136" s="36">
        <f>VLOOKUP(B136,DessertList,4,FALSE)*D136</f>
        <v>48.65</v>
      </c>
    </row>
    <row r="137" spans="1:9" hidden="1">
      <c r="A137" s="5">
        <v>34</v>
      </c>
      <c r="B137" s="5">
        <v>48</v>
      </c>
      <c r="C137" s="6">
        <v>43212</v>
      </c>
      <c r="D137" s="5">
        <v>5</v>
      </c>
      <c r="E137" s="5" t="str">
        <f>VLOOKUP(B137,DessertList,2,FALSE)</f>
        <v>Creme Brulee</v>
      </c>
      <c r="F137" s="7" t="str">
        <f>INDEX(DailyGoal,1,WEEKDAY(C137,1))</f>
        <v>Sunday</v>
      </c>
      <c r="G137" s="7" t="str">
        <f t="shared" si="3"/>
        <v>Cool</v>
      </c>
      <c r="H137" s="7" t="str">
        <f>VLOOKUP(A137,EmployeeList,2,FALSE)</f>
        <v>Wayne</v>
      </c>
      <c r="I137" s="36">
        <f>VLOOKUP(B137,DessertList,4,FALSE)*D137</f>
        <v>44.75</v>
      </c>
    </row>
    <row r="138" spans="1:9">
      <c r="A138" s="5">
        <v>23</v>
      </c>
      <c r="B138" s="5">
        <v>26</v>
      </c>
      <c r="C138" s="6">
        <v>43212</v>
      </c>
      <c r="D138" s="5">
        <v>10</v>
      </c>
      <c r="E138" s="5" t="str">
        <f>VLOOKUP(B138,DessertList,2,FALSE)</f>
        <v>Carrot Cake</v>
      </c>
      <c r="F138" s="7" t="str">
        <f>INDEX(DailyGoal,1,WEEKDAY(C138,1))</f>
        <v>Sunday</v>
      </c>
      <c r="G138" s="7" t="str">
        <f t="shared" si="3"/>
        <v>Cool</v>
      </c>
      <c r="H138" s="7" t="str">
        <f>VLOOKUP(A138,EmployeeList,2,FALSE)</f>
        <v>Joe</v>
      </c>
      <c r="I138" s="36">
        <f>VLOOKUP(B138,DessertList,4,FALSE)*D138</f>
        <v>69.5</v>
      </c>
    </row>
    <row r="139" spans="1:9">
      <c r="A139" s="5">
        <v>23</v>
      </c>
      <c r="B139" s="5">
        <v>97</v>
      </c>
      <c r="C139" s="6">
        <v>43212</v>
      </c>
      <c r="D139" s="5">
        <v>4</v>
      </c>
      <c r="E139" s="5" t="str">
        <f>VLOOKUP(B139,DessertList,2,FALSE)</f>
        <v>Double Chocolate Delight</v>
      </c>
      <c r="F139" s="7" t="str">
        <f>INDEX(DailyGoal,1,WEEKDAY(C139,1))</f>
        <v>Sunday</v>
      </c>
      <c r="G139" s="7" t="str">
        <f t="shared" ref="G139:G170" si="4">IF(OR(E139="Crème Brulee",E139="Dutch Apple Pie"),"Warm","Cool")</f>
        <v>Cool</v>
      </c>
      <c r="H139" s="7" t="str">
        <f>VLOOKUP(A139,EmployeeList,2,FALSE)</f>
        <v>Joe</v>
      </c>
      <c r="I139" s="36">
        <f>VLOOKUP(B139,DessertList,4,FALSE)*D139</f>
        <v>31.8</v>
      </c>
    </row>
    <row r="140" spans="1:9" hidden="1">
      <c r="A140" s="5">
        <v>13</v>
      </c>
      <c r="B140" s="5">
        <v>26</v>
      </c>
      <c r="C140" s="6">
        <v>43212</v>
      </c>
      <c r="D140" s="5">
        <v>3</v>
      </c>
      <c r="E140" s="5" t="str">
        <f>VLOOKUP(B140,DessertList,2,FALSE)</f>
        <v>Carrot Cake</v>
      </c>
      <c r="F140" s="7" t="str">
        <f>INDEX(DailyGoal,1,WEEKDAY(C140,1))</f>
        <v>Sunday</v>
      </c>
      <c r="G140" s="7" t="str">
        <f t="shared" si="4"/>
        <v>Cool</v>
      </c>
      <c r="H140" s="7" t="str">
        <f>VLOOKUP(A140,EmployeeList,2,FALSE)</f>
        <v>Phillip</v>
      </c>
      <c r="I140" s="36">
        <f>VLOOKUP(B140,DessertList,4,FALSE)*D140</f>
        <v>20.85</v>
      </c>
    </row>
    <row r="141" spans="1:9" hidden="1">
      <c r="A141" s="5">
        <v>18</v>
      </c>
      <c r="B141" s="5">
        <v>25</v>
      </c>
      <c r="C141" s="6">
        <v>43212</v>
      </c>
      <c r="D141" s="5">
        <v>10</v>
      </c>
      <c r="E141" s="5" t="str">
        <f>VLOOKUP(B141,DessertList,2,FALSE)</f>
        <v>Key Lime Pie</v>
      </c>
      <c r="F141" s="7" t="str">
        <f>INDEX(DailyGoal,1,WEEKDAY(C141,1))</f>
        <v>Sunday</v>
      </c>
      <c r="G141" s="7" t="str">
        <f t="shared" si="4"/>
        <v>Cool</v>
      </c>
      <c r="H141" s="7" t="str">
        <f>VLOOKUP(A141,EmployeeList,2,FALSE)</f>
        <v>Crystal</v>
      </c>
      <c r="I141" s="36">
        <f>VLOOKUP(B141,DessertList,4,FALSE)*D141</f>
        <v>69.5</v>
      </c>
    </row>
    <row r="142" spans="1:9">
      <c r="A142" s="5">
        <v>23</v>
      </c>
      <c r="B142" s="5">
        <v>97</v>
      </c>
      <c r="C142" s="6">
        <v>43212</v>
      </c>
      <c r="D142" s="5">
        <v>5</v>
      </c>
      <c r="E142" s="5" t="str">
        <f>VLOOKUP(B142,DessertList,2,FALSE)</f>
        <v>Double Chocolate Delight</v>
      </c>
      <c r="F142" s="7" t="str">
        <f>INDEX(DailyGoal,1,WEEKDAY(C142,1))</f>
        <v>Sunday</v>
      </c>
      <c r="G142" s="7" t="str">
        <f t="shared" si="4"/>
        <v>Cool</v>
      </c>
      <c r="H142" s="7" t="str">
        <f>VLOOKUP(A142,EmployeeList,2,FALSE)</f>
        <v>Joe</v>
      </c>
      <c r="I142" s="36">
        <f>VLOOKUP(B142,DessertList,4,FALSE)*D142</f>
        <v>39.75</v>
      </c>
    </row>
    <row r="143" spans="1:9" hidden="1">
      <c r="A143" s="5">
        <v>13</v>
      </c>
      <c r="B143" s="5">
        <v>25</v>
      </c>
      <c r="C143" s="6">
        <v>43212</v>
      </c>
      <c r="D143" s="5">
        <v>4</v>
      </c>
      <c r="E143" s="5" t="str">
        <f>VLOOKUP(B143,DessertList,2,FALSE)</f>
        <v>Key Lime Pie</v>
      </c>
      <c r="F143" s="7" t="str">
        <f>INDEX(DailyGoal,1,WEEKDAY(C143,1))</f>
        <v>Sunday</v>
      </c>
      <c r="G143" s="7" t="str">
        <f t="shared" si="4"/>
        <v>Cool</v>
      </c>
      <c r="H143" s="7" t="str">
        <f>VLOOKUP(A143,EmployeeList,2,FALSE)</f>
        <v>Phillip</v>
      </c>
      <c r="I143" s="36">
        <f>VLOOKUP(B143,DessertList,4,FALSE)*D143</f>
        <v>27.8</v>
      </c>
    </row>
    <row r="144" spans="1:9">
      <c r="A144" s="5">
        <v>34</v>
      </c>
      <c r="B144" s="5">
        <v>32</v>
      </c>
      <c r="C144" s="6">
        <v>43212</v>
      </c>
      <c r="D144" s="5">
        <v>6</v>
      </c>
      <c r="E144" s="5" t="str">
        <f>VLOOKUP(B144,DessertList,2,FALSE)</f>
        <v>New York Cheesecake</v>
      </c>
      <c r="F144" s="7" t="str">
        <f>INDEX(DailyGoal,1,WEEKDAY(C144,1))</f>
        <v>Sunday</v>
      </c>
      <c r="G144" s="7" t="str">
        <f t="shared" si="4"/>
        <v>Cool</v>
      </c>
      <c r="H144" s="7" t="str">
        <f>VLOOKUP(A144,EmployeeList,2,FALSE)</f>
        <v>Wayne</v>
      </c>
      <c r="I144" s="36">
        <f>VLOOKUP(B144,DessertList,4,FALSE)*D144</f>
        <v>53.699999999999996</v>
      </c>
    </row>
    <row r="145" spans="1:9" hidden="1">
      <c r="A145" s="5">
        <v>15</v>
      </c>
      <c r="B145" s="5">
        <v>71</v>
      </c>
      <c r="C145" s="6">
        <v>43212</v>
      </c>
      <c r="D145" s="5">
        <v>2</v>
      </c>
      <c r="E145" s="5" t="str">
        <f>VLOOKUP(B145,DessertList,2,FALSE)</f>
        <v>Dutch Apple Pie</v>
      </c>
      <c r="F145" s="7" t="str">
        <f>INDEX(DailyGoal,1,WEEKDAY(C145,1))</f>
        <v>Sunday</v>
      </c>
      <c r="G145" s="7" t="str">
        <f t="shared" si="4"/>
        <v>Warm</v>
      </c>
      <c r="H145" s="7" t="str">
        <f>VLOOKUP(A145,EmployeeList,2,FALSE)</f>
        <v>Yalonda</v>
      </c>
      <c r="I145" s="36">
        <f>VLOOKUP(B145,DessertList,4,FALSE)*D145</f>
        <v>13.9</v>
      </c>
    </row>
    <row r="146" spans="1:9">
      <c r="A146" s="5">
        <v>23</v>
      </c>
      <c r="B146" s="5">
        <v>26</v>
      </c>
      <c r="C146" s="6">
        <v>43212</v>
      </c>
      <c r="D146" s="5">
        <v>5</v>
      </c>
      <c r="E146" s="5" t="str">
        <f>VLOOKUP(B146,DessertList,2,FALSE)</f>
        <v>Carrot Cake</v>
      </c>
      <c r="F146" s="7" t="str">
        <f>INDEX(DailyGoal,1,WEEKDAY(C146,1))</f>
        <v>Sunday</v>
      </c>
      <c r="G146" s="7" t="str">
        <f t="shared" si="4"/>
        <v>Cool</v>
      </c>
      <c r="H146" s="7" t="str">
        <f>VLOOKUP(A146,EmployeeList,2,FALSE)</f>
        <v>Joe</v>
      </c>
      <c r="I146" s="36">
        <f>VLOOKUP(B146,DessertList,4,FALSE)*D146</f>
        <v>34.75</v>
      </c>
    </row>
    <row r="147" spans="1:9" hidden="1">
      <c r="A147" s="5">
        <v>37</v>
      </c>
      <c r="B147" s="5">
        <v>71</v>
      </c>
      <c r="C147" s="6">
        <v>43212</v>
      </c>
      <c r="D147" s="5">
        <v>10</v>
      </c>
      <c r="E147" s="5" t="str">
        <f>VLOOKUP(B147,DessertList,2,FALSE)</f>
        <v>Dutch Apple Pie</v>
      </c>
      <c r="F147" s="7" t="str">
        <f>INDEX(DailyGoal,1,WEEKDAY(C147,1))</f>
        <v>Sunday</v>
      </c>
      <c r="G147" s="7" t="str">
        <f t="shared" si="4"/>
        <v>Warm</v>
      </c>
      <c r="H147" s="7" t="str">
        <f>VLOOKUP(A147,EmployeeList,2,FALSE)</f>
        <v>Alicia</v>
      </c>
      <c r="I147" s="36">
        <f>VLOOKUP(B147,DessertList,4,FALSE)*D147</f>
        <v>69.5</v>
      </c>
    </row>
    <row r="148" spans="1:9" hidden="1">
      <c r="A148" s="5">
        <v>34</v>
      </c>
      <c r="B148" s="5">
        <v>48</v>
      </c>
      <c r="C148" s="6">
        <v>43212</v>
      </c>
      <c r="D148" s="5">
        <v>4</v>
      </c>
      <c r="E148" s="5" t="str">
        <f>VLOOKUP(B148,DessertList,2,FALSE)</f>
        <v>Creme Brulee</v>
      </c>
      <c r="F148" s="7" t="str">
        <f>INDEX(DailyGoal,1,WEEKDAY(C148,1))</f>
        <v>Sunday</v>
      </c>
      <c r="G148" s="7" t="str">
        <f t="shared" si="4"/>
        <v>Cool</v>
      </c>
      <c r="H148" s="7" t="str">
        <f>VLOOKUP(A148,EmployeeList,2,FALSE)</f>
        <v>Wayne</v>
      </c>
      <c r="I148" s="36">
        <f>VLOOKUP(B148,DessertList,4,FALSE)*D148</f>
        <v>35.799999999999997</v>
      </c>
    </row>
    <row r="149" spans="1:9" hidden="1">
      <c r="A149" s="5">
        <v>34</v>
      </c>
      <c r="B149" s="5">
        <v>71</v>
      </c>
      <c r="C149" s="6">
        <v>43212</v>
      </c>
      <c r="D149" s="5">
        <v>1</v>
      </c>
      <c r="E149" s="5" t="str">
        <f>VLOOKUP(B149,DessertList,2,FALSE)</f>
        <v>Dutch Apple Pie</v>
      </c>
      <c r="F149" s="7" t="str">
        <f>INDEX(DailyGoal,1,WEEKDAY(C149,1))</f>
        <v>Sunday</v>
      </c>
      <c r="G149" s="7" t="str">
        <f t="shared" si="4"/>
        <v>Warm</v>
      </c>
      <c r="H149" s="7" t="str">
        <f>VLOOKUP(A149,EmployeeList,2,FALSE)</f>
        <v>Wayne</v>
      </c>
      <c r="I149" s="36">
        <f>VLOOKUP(B149,DessertList,4,FALSE)*D149</f>
        <v>6.95</v>
      </c>
    </row>
    <row r="150" spans="1:9" hidden="1">
      <c r="A150" s="5">
        <v>15</v>
      </c>
      <c r="B150" s="5">
        <v>97</v>
      </c>
      <c r="C150" s="6">
        <v>43212</v>
      </c>
      <c r="D150" s="5">
        <v>2</v>
      </c>
      <c r="E150" s="5" t="str">
        <f>VLOOKUP(B150,DessertList,2,FALSE)</f>
        <v>Double Chocolate Delight</v>
      </c>
      <c r="F150" s="7" t="str">
        <f>INDEX(DailyGoal,1,WEEKDAY(C150,1))</f>
        <v>Sunday</v>
      </c>
      <c r="G150" s="7" t="str">
        <f t="shared" si="4"/>
        <v>Cool</v>
      </c>
      <c r="H150" s="7" t="str">
        <f>VLOOKUP(A150,EmployeeList,2,FALSE)</f>
        <v>Yalonda</v>
      </c>
      <c r="I150" s="36">
        <f>VLOOKUP(B150,DessertList,4,FALSE)*D150</f>
        <v>15.9</v>
      </c>
    </row>
    <row r="151" spans="1:9">
      <c r="A151" s="5">
        <v>23</v>
      </c>
      <c r="B151" s="5">
        <v>97</v>
      </c>
      <c r="C151" s="6">
        <v>43212</v>
      </c>
      <c r="D151" s="5">
        <v>9</v>
      </c>
      <c r="E151" s="5" t="str">
        <f>VLOOKUP(B151,DessertList,2,FALSE)</f>
        <v>Double Chocolate Delight</v>
      </c>
      <c r="F151" s="7" t="str">
        <f>INDEX(DailyGoal,1,WEEKDAY(C151,1))</f>
        <v>Sunday</v>
      </c>
      <c r="G151" s="7" t="str">
        <f t="shared" si="4"/>
        <v>Cool</v>
      </c>
      <c r="H151" s="7" t="str">
        <f>VLOOKUP(A151,EmployeeList,2,FALSE)</f>
        <v>Joe</v>
      </c>
      <c r="I151" s="36">
        <f>VLOOKUP(B151,DessertList,4,FALSE)*D151</f>
        <v>71.55</v>
      </c>
    </row>
    <row r="152" spans="1:9" hidden="1">
      <c r="A152" s="5">
        <v>15</v>
      </c>
      <c r="B152" s="5">
        <v>26</v>
      </c>
      <c r="C152" s="6">
        <v>43213</v>
      </c>
      <c r="D152" s="5">
        <v>4</v>
      </c>
      <c r="E152" s="5" t="str">
        <f>VLOOKUP(B152,DessertList,2,FALSE)</f>
        <v>Carrot Cake</v>
      </c>
      <c r="F152" s="7" t="str">
        <f>INDEX(DailyGoal,1,WEEKDAY(C152,1))</f>
        <v>Monday</v>
      </c>
      <c r="G152" s="7" t="str">
        <f t="shared" si="4"/>
        <v>Cool</v>
      </c>
      <c r="H152" s="7" t="str">
        <f>VLOOKUP(A152,EmployeeList,2,FALSE)</f>
        <v>Yalonda</v>
      </c>
      <c r="I152" s="36">
        <f>VLOOKUP(B152,DessertList,4,FALSE)*D152</f>
        <v>27.8</v>
      </c>
    </row>
    <row r="153" spans="1:9" hidden="1">
      <c r="A153" s="5">
        <v>13</v>
      </c>
      <c r="B153" s="5">
        <v>26</v>
      </c>
      <c r="C153" s="6">
        <v>43213</v>
      </c>
      <c r="D153" s="5">
        <v>9</v>
      </c>
      <c r="E153" s="5" t="str">
        <f>VLOOKUP(B153,DessertList,2,FALSE)</f>
        <v>Carrot Cake</v>
      </c>
      <c r="F153" s="7" t="str">
        <f>INDEX(DailyGoal,1,WEEKDAY(C153,1))</f>
        <v>Monday</v>
      </c>
      <c r="G153" s="7" t="str">
        <f t="shared" si="4"/>
        <v>Cool</v>
      </c>
      <c r="H153" s="7" t="str">
        <f>VLOOKUP(A153,EmployeeList,2,FALSE)</f>
        <v>Phillip</v>
      </c>
      <c r="I153" s="36">
        <f>VLOOKUP(B153,DessertList,4,FALSE)*D153</f>
        <v>62.550000000000004</v>
      </c>
    </row>
    <row r="154" spans="1:9" hidden="1">
      <c r="A154" s="5">
        <v>45</v>
      </c>
      <c r="B154" s="5">
        <v>97</v>
      </c>
      <c r="C154" s="6">
        <v>43213</v>
      </c>
      <c r="D154" s="5">
        <v>4</v>
      </c>
      <c r="E154" s="5" t="str">
        <f>VLOOKUP(B154,DessertList,2,FALSE)</f>
        <v>Double Chocolate Delight</v>
      </c>
      <c r="F154" s="7" t="str">
        <f>INDEX(DailyGoal,1,WEEKDAY(C154,1))</f>
        <v>Monday</v>
      </c>
      <c r="G154" s="7" t="str">
        <f t="shared" si="4"/>
        <v>Cool</v>
      </c>
      <c r="H154" s="7" t="str">
        <f>VLOOKUP(A154,EmployeeList,2,FALSE)</f>
        <v>Pat</v>
      </c>
      <c r="I154" s="36">
        <f>VLOOKUP(B154,DessertList,4,FALSE)*D154</f>
        <v>31.8</v>
      </c>
    </row>
    <row r="155" spans="1:9" hidden="1">
      <c r="A155" s="5">
        <v>34</v>
      </c>
      <c r="B155" s="5">
        <v>48</v>
      </c>
      <c r="C155" s="6">
        <v>43213</v>
      </c>
      <c r="D155" s="5">
        <v>1</v>
      </c>
      <c r="E155" s="5" t="str">
        <f>VLOOKUP(B155,DessertList,2,FALSE)</f>
        <v>Creme Brulee</v>
      </c>
      <c r="F155" s="7" t="str">
        <f>INDEX(DailyGoal,1,WEEKDAY(C155,1))</f>
        <v>Monday</v>
      </c>
      <c r="G155" s="7" t="str">
        <f t="shared" si="4"/>
        <v>Cool</v>
      </c>
      <c r="H155" s="7" t="str">
        <f>VLOOKUP(A155,EmployeeList,2,FALSE)</f>
        <v>Wayne</v>
      </c>
      <c r="I155" s="36">
        <f>VLOOKUP(B155,DessertList,4,FALSE)*D155</f>
        <v>8.9499999999999993</v>
      </c>
    </row>
    <row r="156" spans="1:9">
      <c r="A156" s="5">
        <v>23</v>
      </c>
      <c r="B156" s="5">
        <v>26</v>
      </c>
      <c r="C156" s="6">
        <v>43213</v>
      </c>
      <c r="D156" s="5">
        <v>6</v>
      </c>
      <c r="E156" s="5" t="str">
        <f>VLOOKUP(B156,DessertList,2,FALSE)</f>
        <v>Carrot Cake</v>
      </c>
      <c r="F156" s="7" t="str">
        <f>INDEX(DailyGoal,1,WEEKDAY(C156,1))</f>
        <v>Monday</v>
      </c>
      <c r="G156" s="7" t="str">
        <f t="shared" si="4"/>
        <v>Cool</v>
      </c>
      <c r="H156" s="7" t="str">
        <f>VLOOKUP(A156,EmployeeList,2,FALSE)</f>
        <v>Joe</v>
      </c>
      <c r="I156" s="36">
        <f>VLOOKUP(B156,DessertList,4,FALSE)*D156</f>
        <v>41.7</v>
      </c>
    </row>
    <row r="157" spans="1:9">
      <c r="A157" s="5">
        <v>23</v>
      </c>
      <c r="B157" s="5">
        <v>32</v>
      </c>
      <c r="C157" s="6">
        <v>43213</v>
      </c>
      <c r="D157" s="5">
        <v>6</v>
      </c>
      <c r="E157" s="5" t="str">
        <f>VLOOKUP(B157,DessertList,2,FALSE)</f>
        <v>New York Cheesecake</v>
      </c>
      <c r="F157" s="7" t="str">
        <f>INDEX(DailyGoal,1,WEEKDAY(C157,1))</f>
        <v>Monday</v>
      </c>
      <c r="G157" s="7" t="str">
        <f t="shared" si="4"/>
        <v>Cool</v>
      </c>
      <c r="H157" s="7" t="str">
        <f>VLOOKUP(A157,EmployeeList,2,FALSE)</f>
        <v>Joe</v>
      </c>
      <c r="I157" s="36">
        <f>VLOOKUP(B157,DessertList,4,FALSE)*D157</f>
        <v>53.699999999999996</v>
      </c>
    </row>
    <row r="158" spans="1:9" hidden="1">
      <c r="A158" s="5">
        <v>18</v>
      </c>
      <c r="B158" s="5">
        <v>71</v>
      </c>
      <c r="C158" s="6">
        <v>43213</v>
      </c>
      <c r="D158" s="5">
        <v>3</v>
      </c>
      <c r="E158" s="5" t="str">
        <f>VLOOKUP(B158,DessertList,2,FALSE)</f>
        <v>Dutch Apple Pie</v>
      </c>
      <c r="F158" s="7" t="str">
        <f>INDEX(DailyGoal,1,WEEKDAY(C158,1))</f>
        <v>Monday</v>
      </c>
      <c r="G158" s="7" t="str">
        <f t="shared" si="4"/>
        <v>Warm</v>
      </c>
      <c r="H158" s="7" t="str">
        <f>VLOOKUP(A158,EmployeeList,2,FALSE)</f>
        <v>Crystal</v>
      </c>
      <c r="I158" s="36">
        <f>VLOOKUP(B158,DessertList,4,FALSE)*D158</f>
        <v>20.85</v>
      </c>
    </row>
    <row r="159" spans="1:9" hidden="1">
      <c r="A159" s="5">
        <v>34</v>
      </c>
      <c r="B159" s="5">
        <v>25</v>
      </c>
      <c r="C159" s="6">
        <v>43213</v>
      </c>
      <c r="D159" s="5">
        <v>10</v>
      </c>
      <c r="E159" s="5" t="str">
        <f>VLOOKUP(B159,DessertList,2,FALSE)</f>
        <v>Key Lime Pie</v>
      </c>
      <c r="F159" s="7" t="str">
        <f>INDEX(DailyGoal,1,WEEKDAY(C159,1))</f>
        <v>Monday</v>
      </c>
      <c r="G159" s="7" t="str">
        <f t="shared" si="4"/>
        <v>Cool</v>
      </c>
      <c r="H159" s="7" t="str">
        <f>VLOOKUP(A159,EmployeeList,2,FALSE)</f>
        <v>Wayne</v>
      </c>
      <c r="I159" s="36">
        <f>VLOOKUP(B159,DessertList,4,FALSE)*D159</f>
        <v>69.5</v>
      </c>
    </row>
    <row r="160" spans="1:9" hidden="1">
      <c r="A160" s="5">
        <v>45</v>
      </c>
      <c r="B160" s="5">
        <v>48</v>
      </c>
      <c r="C160" s="6">
        <v>43213</v>
      </c>
      <c r="D160" s="5">
        <v>1</v>
      </c>
      <c r="E160" s="5" t="str">
        <f>VLOOKUP(B160,DessertList,2,FALSE)</f>
        <v>Creme Brulee</v>
      </c>
      <c r="F160" s="7" t="str">
        <f>INDEX(DailyGoal,1,WEEKDAY(C160,1))</f>
        <v>Monday</v>
      </c>
      <c r="G160" s="7" t="str">
        <f t="shared" si="4"/>
        <v>Cool</v>
      </c>
      <c r="H160" s="7" t="str">
        <f>VLOOKUP(A160,EmployeeList,2,FALSE)</f>
        <v>Pat</v>
      </c>
      <c r="I160" s="36">
        <f>VLOOKUP(B160,DessertList,4,FALSE)*D160</f>
        <v>8.9499999999999993</v>
      </c>
    </row>
    <row r="161" spans="1:9" hidden="1">
      <c r="A161" s="5">
        <v>34</v>
      </c>
      <c r="B161" s="5">
        <v>25</v>
      </c>
      <c r="C161" s="6">
        <v>43213</v>
      </c>
      <c r="D161" s="5">
        <v>10</v>
      </c>
      <c r="E161" s="5" t="str">
        <f>VLOOKUP(B161,DessertList,2,FALSE)</f>
        <v>Key Lime Pie</v>
      </c>
      <c r="F161" s="7" t="str">
        <f>INDEX(DailyGoal,1,WEEKDAY(C161,1))</f>
        <v>Monday</v>
      </c>
      <c r="G161" s="7" t="str">
        <f t="shared" si="4"/>
        <v>Cool</v>
      </c>
      <c r="H161" s="7" t="str">
        <f>VLOOKUP(A161,EmployeeList,2,FALSE)</f>
        <v>Wayne</v>
      </c>
      <c r="I161" s="36">
        <f>VLOOKUP(B161,DessertList,4,FALSE)*D161</f>
        <v>69.5</v>
      </c>
    </row>
    <row r="162" spans="1:9" hidden="1">
      <c r="A162" s="5">
        <v>18</v>
      </c>
      <c r="B162" s="5">
        <v>25</v>
      </c>
      <c r="C162" s="6">
        <v>43213</v>
      </c>
      <c r="D162" s="5">
        <v>9</v>
      </c>
      <c r="E162" s="5" t="str">
        <f>VLOOKUP(B162,DessertList,2,FALSE)</f>
        <v>Key Lime Pie</v>
      </c>
      <c r="F162" s="7" t="str">
        <f>INDEX(DailyGoal,1,WEEKDAY(C162,1))</f>
        <v>Monday</v>
      </c>
      <c r="G162" s="7" t="str">
        <f t="shared" si="4"/>
        <v>Cool</v>
      </c>
      <c r="H162" s="7" t="str">
        <f>VLOOKUP(A162,EmployeeList,2,FALSE)</f>
        <v>Crystal</v>
      </c>
      <c r="I162" s="36">
        <f>VLOOKUP(B162,DessertList,4,FALSE)*D162</f>
        <v>62.550000000000004</v>
      </c>
    </row>
    <row r="163" spans="1:9" hidden="1">
      <c r="A163" s="5">
        <v>37</v>
      </c>
      <c r="B163" s="5">
        <v>32</v>
      </c>
      <c r="C163" s="6">
        <v>43213</v>
      </c>
      <c r="D163" s="5">
        <v>3</v>
      </c>
      <c r="E163" s="5" t="str">
        <f>VLOOKUP(B163,DessertList,2,FALSE)</f>
        <v>New York Cheesecake</v>
      </c>
      <c r="F163" s="7" t="str">
        <f>INDEX(DailyGoal,1,WEEKDAY(C163,1))</f>
        <v>Monday</v>
      </c>
      <c r="G163" s="7" t="str">
        <f t="shared" si="4"/>
        <v>Cool</v>
      </c>
      <c r="H163" s="7" t="str">
        <f>VLOOKUP(A163,EmployeeList,2,FALSE)</f>
        <v>Alicia</v>
      </c>
      <c r="I163" s="36">
        <f>VLOOKUP(B163,DessertList,4,FALSE)*D163</f>
        <v>26.849999999999998</v>
      </c>
    </row>
    <row r="164" spans="1:9" hidden="1">
      <c r="A164" s="5">
        <v>13</v>
      </c>
      <c r="B164" s="5">
        <v>71</v>
      </c>
      <c r="C164" s="6">
        <v>43213</v>
      </c>
      <c r="D164" s="5">
        <v>6</v>
      </c>
      <c r="E164" s="5" t="str">
        <f>VLOOKUP(B164,DessertList,2,FALSE)</f>
        <v>Dutch Apple Pie</v>
      </c>
      <c r="F164" s="7" t="str">
        <f>INDEX(DailyGoal,1,WEEKDAY(C164,1))</f>
        <v>Monday</v>
      </c>
      <c r="G164" s="7" t="str">
        <f t="shared" si="4"/>
        <v>Warm</v>
      </c>
      <c r="H164" s="7" t="str">
        <f>VLOOKUP(A164,EmployeeList,2,FALSE)</f>
        <v>Phillip</v>
      </c>
      <c r="I164" s="36">
        <f>VLOOKUP(B164,DessertList,4,FALSE)*D164</f>
        <v>41.7</v>
      </c>
    </row>
    <row r="165" spans="1:9">
      <c r="A165" s="5">
        <v>34</v>
      </c>
      <c r="B165" s="5">
        <v>97</v>
      </c>
      <c r="C165" s="6">
        <v>43213</v>
      </c>
      <c r="D165" s="5">
        <v>8</v>
      </c>
      <c r="E165" s="5" t="str">
        <f>VLOOKUP(B165,DessertList,2,FALSE)</f>
        <v>Double Chocolate Delight</v>
      </c>
      <c r="F165" s="7" t="str">
        <f>INDEX(DailyGoal,1,WEEKDAY(C165,1))</f>
        <v>Monday</v>
      </c>
      <c r="G165" s="7" t="str">
        <f t="shared" si="4"/>
        <v>Cool</v>
      </c>
      <c r="H165" s="7" t="str">
        <f>VLOOKUP(A165,EmployeeList,2,FALSE)</f>
        <v>Wayne</v>
      </c>
      <c r="I165" s="36">
        <f>VLOOKUP(B165,DessertList,4,FALSE)*D165</f>
        <v>63.6</v>
      </c>
    </row>
    <row r="166" spans="1:9">
      <c r="A166" s="5">
        <v>34</v>
      </c>
      <c r="B166" s="5">
        <v>32</v>
      </c>
      <c r="C166" s="6">
        <v>43213</v>
      </c>
      <c r="D166" s="5">
        <v>4</v>
      </c>
      <c r="E166" s="5" t="str">
        <f>VLOOKUP(B166,DessertList,2,FALSE)</f>
        <v>New York Cheesecake</v>
      </c>
      <c r="F166" s="7" t="str">
        <f>INDEX(DailyGoal,1,WEEKDAY(C166,1))</f>
        <v>Monday</v>
      </c>
      <c r="G166" s="7" t="str">
        <f t="shared" si="4"/>
        <v>Cool</v>
      </c>
      <c r="H166" s="7" t="str">
        <f>VLOOKUP(A166,EmployeeList,2,FALSE)</f>
        <v>Wayne</v>
      </c>
      <c r="I166" s="36">
        <f>VLOOKUP(B166,DessertList,4,FALSE)*D166</f>
        <v>35.799999999999997</v>
      </c>
    </row>
    <row r="167" spans="1:9" hidden="1">
      <c r="A167" s="5">
        <v>13</v>
      </c>
      <c r="B167" s="5">
        <v>25</v>
      </c>
      <c r="C167" s="6">
        <v>43213</v>
      </c>
      <c r="D167" s="5">
        <v>4</v>
      </c>
      <c r="E167" s="5" t="str">
        <f>VLOOKUP(B167,DessertList,2,FALSE)</f>
        <v>Key Lime Pie</v>
      </c>
      <c r="F167" s="7" t="str">
        <f>INDEX(DailyGoal,1,WEEKDAY(C167,1))</f>
        <v>Monday</v>
      </c>
      <c r="G167" s="7" t="str">
        <f t="shared" si="4"/>
        <v>Cool</v>
      </c>
      <c r="H167" s="7" t="str">
        <f>VLOOKUP(A167,EmployeeList,2,FALSE)</f>
        <v>Phillip</v>
      </c>
      <c r="I167" s="36">
        <f>VLOOKUP(B167,DessertList,4,FALSE)*D167</f>
        <v>27.8</v>
      </c>
    </row>
    <row r="168" spans="1:9" hidden="1">
      <c r="A168" s="5">
        <v>15</v>
      </c>
      <c r="B168" s="5">
        <v>25</v>
      </c>
      <c r="C168" s="6">
        <v>43213</v>
      </c>
      <c r="D168" s="5">
        <v>10</v>
      </c>
      <c r="E168" s="5" t="str">
        <f>VLOOKUP(B168,DessertList,2,FALSE)</f>
        <v>Key Lime Pie</v>
      </c>
      <c r="F168" s="7" t="str">
        <f>INDEX(DailyGoal,1,WEEKDAY(C168,1))</f>
        <v>Monday</v>
      </c>
      <c r="G168" s="7" t="str">
        <f t="shared" si="4"/>
        <v>Cool</v>
      </c>
      <c r="H168" s="7" t="str">
        <f>VLOOKUP(A168,EmployeeList,2,FALSE)</f>
        <v>Yalonda</v>
      </c>
      <c r="I168" s="36">
        <f>VLOOKUP(B168,DessertList,4,FALSE)*D168</f>
        <v>69.5</v>
      </c>
    </row>
    <row r="169" spans="1:9" hidden="1">
      <c r="A169" s="5">
        <v>15</v>
      </c>
      <c r="B169" s="5">
        <v>26</v>
      </c>
      <c r="C169" s="6">
        <v>43213</v>
      </c>
      <c r="D169" s="5">
        <v>5</v>
      </c>
      <c r="E169" s="5" t="str">
        <f>VLOOKUP(B169,DessertList,2,FALSE)</f>
        <v>Carrot Cake</v>
      </c>
      <c r="F169" s="7" t="str">
        <f>INDEX(DailyGoal,1,WEEKDAY(C169,1))</f>
        <v>Monday</v>
      </c>
      <c r="G169" s="7" t="str">
        <f t="shared" si="4"/>
        <v>Cool</v>
      </c>
      <c r="H169" s="7" t="str">
        <f>VLOOKUP(A169,EmployeeList,2,FALSE)</f>
        <v>Yalonda</v>
      </c>
      <c r="I169" s="36">
        <f>VLOOKUP(B169,DessertList,4,FALSE)*D169</f>
        <v>34.75</v>
      </c>
    </row>
    <row r="170" spans="1:9" hidden="1">
      <c r="A170" s="5">
        <v>18</v>
      </c>
      <c r="B170" s="5">
        <v>71</v>
      </c>
      <c r="C170" s="6">
        <v>43213</v>
      </c>
      <c r="D170" s="5">
        <v>3</v>
      </c>
      <c r="E170" s="5" t="str">
        <f>VLOOKUP(B170,DessertList,2,FALSE)</f>
        <v>Dutch Apple Pie</v>
      </c>
      <c r="F170" s="7" t="str">
        <f>INDEX(DailyGoal,1,WEEKDAY(C170,1))</f>
        <v>Monday</v>
      </c>
      <c r="G170" s="7" t="str">
        <f t="shared" si="4"/>
        <v>Warm</v>
      </c>
      <c r="H170" s="7" t="str">
        <f>VLOOKUP(A170,EmployeeList,2,FALSE)</f>
        <v>Crystal</v>
      </c>
      <c r="I170" s="36">
        <f>VLOOKUP(B170,DessertList,4,FALSE)*D170</f>
        <v>20.85</v>
      </c>
    </row>
    <row r="171" spans="1:9" hidden="1">
      <c r="A171" s="5">
        <v>45</v>
      </c>
      <c r="B171" s="5">
        <v>71</v>
      </c>
      <c r="C171" s="6">
        <v>43213</v>
      </c>
      <c r="D171" s="5">
        <v>6</v>
      </c>
      <c r="E171" s="5" t="str">
        <f>VLOOKUP(B171,DessertList,2,FALSE)</f>
        <v>Dutch Apple Pie</v>
      </c>
      <c r="F171" s="7" t="str">
        <f>INDEX(DailyGoal,1,WEEKDAY(C171,1))</f>
        <v>Monday</v>
      </c>
      <c r="G171" s="7" t="str">
        <f t="shared" ref="G171:G202" si="5">IF(OR(E171="Crème Brulee",E171="Dutch Apple Pie"),"Warm","Cool")</f>
        <v>Warm</v>
      </c>
      <c r="H171" s="7" t="str">
        <f>VLOOKUP(A171,EmployeeList,2,FALSE)</f>
        <v>Pat</v>
      </c>
      <c r="I171" s="36">
        <f>VLOOKUP(B171,DessertList,4,FALSE)*D171</f>
        <v>41.7</v>
      </c>
    </row>
    <row r="172" spans="1:9" hidden="1">
      <c r="A172" s="5">
        <v>37</v>
      </c>
      <c r="B172" s="5">
        <v>32</v>
      </c>
      <c r="C172" s="6">
        <v>43213</v>
      </c>
      <c r="D172" s="5">
        <v>3</v>
      </c>
      <c r="E172" s="5" t="str">
        <f>VLOOKUP(B172,DessertList,2,FALSE)</f>
        <v>New York Cheesecake</v>
      </c>
      <c r="F172" s="7" t="str">
        <f>INDEX(DailyGoal,1,WEEKDAY(C172,1))</f>
        <v>Monday</v>
      </c>
      <c r="G172" s="7" t="str">
        <f t="shared" si="5"/>
        <v>Cool</v>
      </c>
      <c r="H172" s="7" t="str">
        <f>VLOOKUP(A172,EmployeeList,2,FALSE)</f>
        <v>Alicia</v>
      </c>
      <c r="I172" s="36">
        <f>VLOOKUP(B172,DessertList,4,FALSE)*D172</f>
        <v>26.849999999999998</v>
      </c>
    </row>
    <row r="173" spans="1:9">
      <c r="A173" s="5">
        <v>23</v>
      </c>
      <c r="B173" s="5">
        <v>97</v>
      </c>
      <c r="C173" s="6">
        <v>43213</v>
      </c>
      <c r="D173" s="5">
        <v>9</v>
      </c>
      <c r="E173" s="5" t="str">
        <f>VLOOKUP(B173,DessertList,2,FALSE)</f>
        <v>Double Chocolate Delight</v>
      </c>
      <c r="F173" s="7" t="str">
        <f>INDEX(DailyGoal,1,WEEKDAY(C173,1))</f>
        <v>Monday</v>
      </c>
      <c r="G173" s="7" t="str">
        <f t="shared" si="5"/>
        <v>Cool</v>
      </c>
      <c r="H173" s="7" t="str">
        <f>VLOOKUP(A173,EmployeeList,2,FALSE)</f>
        <v>Joe</v>
      </c>
      <c r="I173" s="36">
        <f>VLOOKUP(B173,DessertList,4,FALSE)*D173</f>
        <v>71.55</v>
      </c>
    </row>
    <row r="174" spans="1:9" hidden="1">
      <c r="A174" s="5">
        <v>13</v>
      </c>
      <c r="B174" s="5">
        <v>71</v>
      </c>
      <c r="C174" s="6">
        <v>43213</v>
      </c>
      <c r="D174" s="5">
        <v>8</v>
      </c>
      <c r="E174" s="5" t="str">
        <f>VLOOKUP(B174,DessertList,2,FALSE)</f>
        <v>Dutch Apple Pie</v>
      </c>
      <c r="F174" s="7" t="str">
        <f>INDEX(DailyGoal,1,WEEKDAY(C174,1))</f>
        <v>Monday</v>
      </c>
      <c r="G174" s="7" t="str">
        <f t="shared" si="5"/>
        <v>Warm</v>
      </c>
      <c r="H174" s="7" t="str">
        <f>VLOOKUP(A174,EmployeeList,2,FALSE)</f>
        <v>Phillip</v>
      </c>
      <c r="I174" s="36">
        <f>VLOOKUP(B174,DessertList,4,FALSE)*D174</f>
        <v>55.6</v>
      </c>
    </row>
    <row r="175" spans="1:9" hidden="1">
      <c r="A175" s="5">
        <v>37</v>
      </c>
      <c r="B175" s="5">
        <v>97</v>
      </c>
      <c r="C175" s="6">
        <v>43213</v>
      </c>
      <c r="D175" s="5">
        <v>10</v>
      </c>
      <c r="E175" s="5" t="str">
        <f>VLOOKUP(B175,DessertList,2,FALSE)</f>
        <v>Double Chocolate Delight</v>
      </c>
      <c r="F175" s="7" t="str">
        <f>INDEX(DailyGoal,1,WEEKDAY(C175,1))</f>
        <v>Monday</v>
      </c>
      <c r="G175" s="7" t="str">
        <f t="shared" si="5"/>
        <v>Cool</v>
      </c>
      <c r="H175" s="7" t="str">
        <f>VLOOKUP(A175,EmployeeList,2,FALSE)</f>
        <v>Alicia</v>
      </c>
      <c r="I175" s="36">
        <f>VLOOKUP(B175,DessertList,4,FALSE)*D175</f>
        <v>79.5</v>
      </c>
    </row>
    <row r="176" spans="1:9" hidden="1">
      <c r="A176" s="5">
        <v>23</v>
      </c>
      <c r="B176" s="5">
        <v>71</v>
      </c>
      <c r="C176" s="6">
        <v>43213</v>
      </c>
      <c r="D176" s="5">
        <v>9</v>
      </c>
      <c r="E176" s="5" t="str">
        <f>VLOOKUP(B176,DessertList,2,FALSE)</f>
        <v>Dutch Apple Pie</v>
      </c>
      <c r="F176" s="7" t="str">
        <f>INDEX(DailyGoal,1,WEEKDAY(C176,1))</f>
        <v>Monday</v>
      </c>
      <c r="G176" s="7" t="str">
        <f t="shared" si="5"/>
        <v>Warm</v>
      </c>
      <c r="H176" s="7" t="str">
        <f>VLOOKUP(A176,EmployeeList,2,FALSE)</f>
        <v>Joe</v>
      </c>
      <c r="I176" s="36">
        <f>VLOOKUP(B176,DessertList,4,FALSE)*D176</f>
        <v>62.550000000000004</v>
      </c>
    </row>
    <row r="177" spans="1:9">
      <c r="A177" s="5">
        <v>34</v>
      </c>
      <c r="B177" s="5">
        <v>97</v>
      </c>
      <c r="C177" s="6">
        <v>43213</v>
      </c>
      <c r="D177" s="5">
        <v>2</v>
      </c>
      <c r="E177" s="5" t="str">
        <f>VLOOKUP(B177,DessertList,2,FALSE)</f>
        <v>Double Chocolate Delight</v>
      </c>
      <c r="F177" s="7" t="str">
        <f>INDEX(DailyGoal,1,WEEKDAY(C177,1))</f>
        <v>Monday</v>
      </c>
      <c r="G177" s="7" t="str">
        <f t="shared" si="5"/>
        <v>Cool</v>
      </c>
      <c r="H177" s="7" t="str">
        <f>VLOOKUP(A177,EmployeeList,2,FALSE)</f>
        <v>Wayne</v>
      </c>
      <c r="I177" s="36">
        <f>VLOOKUP(B177,DessertList,4,FALSE)*D177</f>
        <v>15.9</v>
      </c>
    </row>
    <row r="178" spans="1:9" hidden="1">
      <c r="A178" s="5">
        <v>15</v>
      </c>
      <c r="B178" s="5">
        <v>26</v>
      </c>
      <c r="C178" s="6">
        <v>43213</v>
      </c>
      <c r="D178" s="5">
        <v>3</v>
      </c>
      <c r="E178" s="5" t="str">
        <f>VLOOKUP(B178,DessertList,2,FALSE)</f>
        <v>Carrot Cake</v>
      </c>
      <c r="F178" s="7" t="str">
        <f>INDEX(DailyGoal,1,WEEKDAY(C178,1))</f>
        <v>Monday</v>
      </c>
      <c r="G178" s="7" t="str">
        <f t="shared" si="5"/>
        <v>Cool</v>
      </c>
      <c r="H178" s="7" t="str">
        <f>VLOOKUP(A178,EmployeeList,2,FALSE)</f>
        <v>Yalonda</v>
      </c>
      <c r="I178" s="36">
        <f>VLOOKUP(B178,DessertList,4,FALSE)*D178</f>
        <v>20.85</v>
      </c>
    </row>
    <row r="179" spans="1:9" hidden="1">
      <c r="A179" s="5">
        <v>45</v>
      </c>
      <c r="B179" s="5">
        <v>32</v>
      </c>
      <c r="C179" s="6">
        <v>43213</v>
      </c>
      <c r="D179" s="5">
        <v>8</v>
      </c>
      <c r="E179" s="5" t="str">
        <f>VLOOKUP(B179,DessertList,2,FALSE)</f>
        <v>New York Cheesecake</v>
      </c>
      <c r="F179" s="7" t="str">
        <f>INDEX(DailyGoal,1,WEEKDAY(C179,1))</f>
        <v>Monday</v>
      </c>
      <c r="G179" s="7" t="str">
        <f t="shared" si="5"/>
        <v>Cool</v>
      </c>
      <c r="H179" s="7" t="str">
        <f>VLOOKUP(A179,EmployeeList,2,FALSE)</f>
        <v>Pat</v>
      </c>
      <c r="I179" s="36">
        <f>VLOOKUP(B179,DessertList,4,FALSE)*D179</f>
        <v>71.599999999999994</v>
      </c>
    </row>
    <row r="180" spans="1:9" hidden="1">
      <c r="A180" s="5">
        <v>23</v>
      </c>
      <c r="B180" s="5">
        <v>25</v>
      </c>
      <c r="C180" s="6">
        <v>43213</v>
      </c>
      <c r="D180" s="5">
        <v>6</v>
      </c>
      <c r="E180" s="5" t="str">
        <f>VLOOKUP(B180,DessertList,2,FALSE)</f>
        <v>Key Lime Pie</v>
      </c>
      <c r="F180" s="7" t="str">
        <f>INDEX(DailyGoal,1,WEEKDAY(C180,1))</f>
        <v>Monday</v>
      </c>
      <c r="G180" s="7" t="str">
        <f t="shared" si="5"/>
        <v>Cool</v>
      </c>
      <c r="H180" s="7" t="str">
        <f>VLOOKUP(A180,EmployeeList,2,FALSE)</f>
        <v>Joe</v>
      </c>
      <c r="I180" s="36">
        <f>VLOOKUP(B180,DessertList,4,FALSE)*D180</f>
        <v>41.7</v>
      </c>
    </row>
    <row r="181" spans="1:9" hidden="1">
      <c r="A181" s="5">
        <v>15</v>
      </c>
      <c r="B181" s="5">
        <v>26</v>
      </c>
      <c r="C181" s="6">
        <v>43213</v>
      </c>
      <c r="D181" s="5">
        <v>4</v>
      </c>
      <c r="E181" s="5" t="str">
        <f>VLOOKUP(B181,DessertList,2,FALSE)</f>
        <v>Carrot Cake</v>
      </c>
      <c r="F181" s="7" t="str">
        <f>INDEX(DailyGoal,1,WEEKDAY(C181,1))</f>
        <v>Monday</v>
      </c>
      <c r="G181" s="7" t="str">
        <f t="shared" si="5"/>
        <v>Cool</v>
      </c>
      <c r="H181" s="7" t="str">
        <f>VLOOKUP(A181,EmployeeList,2,FALSE)</f>
        <v>Yalonda</v>
      </c>
      <c r="I181" s="36">
        <f>VLOOKUP(B181,DessertList,4,FALSE)*D181</f>
        <v>27.8</v>
      </c>
    </row>
    <row r="182" spans="1:9" hidden="1">
      <c r="A182" s="5">
        <v>18</v>
      </c>
      <c r="B182" s="5">
        <v>71</v>
      </c>
      <c r="C182" s="6">
        <v>43213</v>
      </c>
      <c r="D182" s="5">
        <v>7</v>
      </c>
      <c r="E182" s="5" t="str">
        <f>VLOOKUP(B182,DessertList,2,FALSE)</f>
        <v>Dutch Apple Pie</v>
      </c>
      <c r="F182" s="7" t="str">
        <f>INDEX(DailyGoal,1,WEEKDAY(C182,1))</f>
        <v>Monday</v>
      </c>
      <c r="G182" s="7" t="str">
        <f t="shared" si="5"/>
        <v>Warm</v>
      </c>
      <c r="H182" s="7" t="str">
        <f>VLOOKUP(A182,EmployeeList,2,FALSE)</f>
        <v>Crystal</v>
      </c>
      <c r="I182" s="36">
        <f>VLOOKUP(B182,DessertList,4,FALSE)*D182</f>
        <v>48.65</v>
      </c>
    </row>
    <row r="183" spans="1:9" hidden="1">
      <c r="A183" s="5">
        <v>18</v>
      </c>
      <c r="B183" s="5">
        <v>26</v>
      </c>
      <c r="C183" s="6">
        <v>43213</v>
      </c>
      <c r="D183" s="5">
        <v>3</v>
      </c>
      <c r="E183" s="5" t="str">
        <f>VLOOKUP(B183,DessertList,2,FALSE)</f>
        <v>Carrot Cake</v>
      </c>
      <c r="F183" s="7" t="str">
        <f>INDEX(DailyGoal,1,WEEKDAY(C183,1))</f>
        <v>Monday</v>
      </c>
      <c r="G183" s="7" t="str">
        <f t="shared" si="5"/>
        <v>Cool</v>
      </c>
      <c r="H183" s="7" t="str">
        <f>VLOOKUP(A183,EmployeeList,2,FALSE)</f>
        <v>Crystal</v>
      </c>
      <c r="I183" s="36">
        <f>VLOOKUP(B183,DessertList,4,FALSE)*D183</f>
        <v>20.85</v>
      </c>
    </row>
    <row r="184" spans="1:9" hidden="1">
      <c r="A184" s="5">
        <v>34</v>
      </c>
      <c r="B184" s="5">
        <v>25</v>
      </c>
      <c r="C184" s="6">
        <v>43213</v>
      </c>
      <c r="D184" s="5">
        <v>7</v>
      </c>
      <c r="E184" s="5" t="str">
        <f>VLOOKUP(B184,DessertList,2,FALSE)</f>
        <v>Key Lime Pie</v>
      </c>
      <c r="F184" s="7" t="str">
        <f>INDEX(DailyGoal,1,WEEKDAY(C184,1))</f>
        <v>Monday</v>
      </c>
      <c r="G184" s="7" t="str">
        <f t="shared" si="5"/>
        <v>Cool</v>
      </c>
      <c r="H184" s="7" t="str">
        <f>VLOOKUP(A184,EmployeeList,2,FALSE)</f>
        <v>Wayne</v>
      </c>
      <c r="I184" s="36">
        <f>VLOOKUP(B184,DessertList,4,FALSE)*D184</f>
        <v>48.65</v>
      </c>
    </row>
    <row r="185" spans="1:9" hidden="1">
      <c r="A185" s="5">
        <v>34</v>
      </c>
      <c r="B185" s="5">
        <v>71</v>
      </c>
      <c r="C185" s="6">
        <v>43214</v>
      </c>
      <c r="D185" s="5">
        <v>1</v>
      </c>
      <c r="E185" s="5" t="str">
        <f>VLOOKUP(B185,DessertList,2,FALSE)</f>
        <v>Dutch Apple Pie</v>
      </c>
      <c r="F185" s="7" t="str">
        <f>INDEX(DailyGoal,1,WEEKDAY(C185,1))</f>
        <v>Tuesday</v>
      </c>
      <c r="G185" s="7" t="str">
        <f t="shared" si="5"/>
        <v>Warm</v>
      </c>
      <c r="H185" s="7" t="str">
        <f>VLOOKUP(A185,EmployeeList,2,FALSE)</f>
        <v>Wayne</v>
      </c>
      <c r="I185" s="36">
        <f>VLOOKUP(B185,DessertList,4,FALSE)*D185</f>
        <v>6.95</v>
      </c>
    </row>
    <row r="186" spans="1:9" hidden="1">
      <c r="A186" s="5">
        <v>18</v>
      </c>
      <c r="B186" s="5">
        <v>26</v>
      </c>
      <c r="C186" s="6">
        <v>43214</v>
      </c>
      <c r="D186" s="5">
        <v>9</v>
      </c>
      <c r="E186" s="5" t="str">
        <f>VLOOKUP(B186,DessertList,2,FALSE)</f>
        <v>Carrot Cake</v>
      </c>
      <c r="F186" s="7" t="str">
        <f>INDEX(DailyGoal,1,WEEKDAY(C186,1))</f>
        <v>Tuesday</v>
      </c>
      <c r="G186" s="7" t="str">
        <f t="shared" si="5"/>
        <v>Cool</v>
      </c>
      <c r="H186" s="7" t="str">
        <f>VLOOKUP(A186,EmployeeList,2,FALSE)</f>
        <v>Crystal</v>
      </c>
      <c r="I186" s="36">
        <f>VLOOKUP(B186,DessertList,4,FALSE)*D186</f>
        <v>62.550000000000004</v>
      </c>
    </row>
    <row r="187" spans="1:9" hidden="1">
      <c r="A187" s="5">
        <v>45</v>
      </c>
      <c r="B187" s="5">
        <v>71</v>
      </c>
      <c r="C187" s="6">
        <v>43214</v>
      </c>
      <c r="D187" s="5">
        <v>5</v>
      </c>
      <c r="E187" s="5" t="str">
        <f>VLOOKUP(B187,DessertList,2,FALSE)</f>
        <v>Dutch Apple Pie</v>
      </c>
      <c r="F187" s="7" t="str">
        <f>INDEX(DailyGoal,1,WEEKDAY(C187,1))</f>
        <v>Tuesday</v>
      </c>
      <c r="G187" s="7" t="str">
        <f t="shared" si="5"/>
        <v>Warm</v>
      </c>
      <c r="H187" s="7" t="str">
        <f>VLOOKUP(A187,EmployeeList,2,FALSE)</f>
        <v>Pat</v>
      </c>
      <c r="I187" s="36">
        <f>VLOOKUP(B187,DessertList,4,FALSE)*D187</f>
        <v>34.75</v>
      </c>
    </row>
    <row r="188" spans="1:9" hidden="1">
      <c r="A188" s="5">
        <v>37</v>
      </c>
      <c r="B188" s="5">
        <v>32</v>
      </c>
      <c r="C188" s="6">
        <v>43214</v>
      </c>
      <c r="D188" s="5">
        <v>10</v>
      </c>
      <c r="E188" s="5" t="str">
        <f>VLOOKUP(B188,DessertList,2,FALSE)</f>
        <v>New York Cheesecake</v>
      </c>
      <c r="F188" s="7" t="str">
        <f>INDEX(DailyGoal,1,WEEKDAY(C188,1))</f>
        <v>Tuesday</v>
      </c>
      <c r="G188" s="7" t="str">
        <f t="shared" si="5"/>
        <v>Cool</v>
      </c>
      <c r="H188" s="7" t="str">
        <f>VLOOKUP(A188,EmployeeList,2,FALSE)</f>
        <v>Alicia</v>
      </c>
      <c r="I188" s="36">
        <f>VLOOKUP(B188,DessertList,4,FALSE)*D188</f>
        <v>89.5</v>
      </c>
    </row>
    <row r="189" spans="1:9" hidden="1">
      <c r="A189" s="5">
        <v>13</v>
      </c>
      <c r="B189" s="5">
        <v>48</v>
      </c>
      <c r="C189" s="6">
        <v>43214</v>
      </c>
      <c r="D189" s="5">
        <v>1</v>
      </c>
      <c r="E189" s="5" t="str">
        <f>VLOOKUP(B189,DessertList,2,FALSE)</f>
        <v>Creme Brulee</v>
      </c>
      <c r="F189" s="7" t="str">
        <f>INDEX(DailyGoal,1,WEEKDAY(C189,1))</f>
        <v>Tuesday</v>
      </c>
      <c r="G189" s="7" t="str">
        <f t="shared" si="5"/>
        <v>Cool</v>
      </c>
      <c r="H189" s="7" t="str">
        <f>VLOOKUP(A189,EmployeeList,2,FALSE)</f>
        <v>Phillip</v>
      </c>
      <c r="I189" s="36">
        <f>VLOOKUP(B189,DessertList,4,FALSE)*D189</f>
        <v>8.9499999999999993</v>
      </c>
    </row>
    <row r="190" spans="1:9" hidden="1">
      <c r="A190" s="5">
        <v>15</v>
      </c>
      <c r="B190" s="5">
        <v>25</v>
      </c>
      <c r="C190" s="6">
        <v>43214</v>
      </c>
      <c r="D190" s="5">
        <v>2</v>
      </c>
      <c r="E190" s="5" t="str">
        <f>VLOOKUP(B190,DessertList,2,FALSE)</f>
        <v>Key Lime Pie</v>
      </c>
      <c r="F190" s="7" t="str">
        <f>INDEX(DailyGoal,1,WEEKDAY(C190,1))</f>
        <v>Tuesday</v>
      </c>
      <c r="G190" s="7" t="str">
        <f t="shared" si="5"/>
        <v>Cool</v>
      </c>
      <c r="H190" s="7" t="str">
        <f>VLOOKUP(A190,EmployeeList,2,FALSE)</f>
        <v>Yalonda</v>
      </c>
      <c r="I190" s="36">
        <f>VLOOKUP(B190,DessertList,4,FALSE)*D190</f>
        <v>13.9</v>
      </c>
    </row>
    <row r="191" spans="1:9" hidden="1">
      <c r="A191" s="5">
        <v>45</v>
      </c>
      <c r="B191" s="5">
        <v>97</v>
      </c>
      <c r="C191" s="6">
        <v>43214</v>
      </c>
      <c r="D191" s="5">
        <v>9</v>
      </c>
      <c r="E191" s="5" t="str">
        <f>VLOOKUP(B191,DessertList,2,FALSE)</f>
        <v>Double Chocolate Delight</v>
      </c>
      <c r="F191" s="7" t="str">
        <f>INDEX(DailyGoal,1,WEEKDAY(C191,1))</f>
        <v>Tuesday</v>
      </c>
      <c r="G191" s="7" t="str">
        <f t="shared" si="5"/>
        <v>Cool</v>
      </c>
      <c r="H191" s="7" t="str">
        <f>VLOOKUP(A191,EmployeeList,2,FALSE)</f>
        <v>Pat</v>
      </c>
      <c r="I191" s="36">
        <f>VLOOKUP(B191,DessertList,4,FALSE)*D191</f>
        <v>71.55</v>
      </c>
    </row>
    <row r="192" spans="1:9" hidden="1">
      <c r="A192" s="5">
        <v>23</v>
      </c>
      <c r="B192" s="5">
        <v>48</v>
      </c>
      <c r="C192" s="6">
        <v>43214</v>
      </c>
      <c r="D192" s="5">
        <v>6</v>
      </c>
      <c r="E192" s="5" t="str">
        <f>VLOOKUP(B192,DessertList,2,FALSE)</f>
        <v>Creme Brulee</v>
      </c>
      <c r="F192" s="7" t="str">
        <f>INDEX(DailyGoal,1,WEEKDAY(C192,1))</f>
        <v>Tuesday</v>
      </c>
      <c r="G192" s="7" t="str">
        <f t="shared" si="5"/>
        <v>Cool</v>
      </c>
      <c r="H192" s="7" t="str">
        <f>VLOOKUP(A192,EmployeeList,2,FALSE)</f>
        <v>Joe</v>
      </c>
      <c r="I192" s="36">
        <f>VLOOKUP(B192,DessertList,4,FALSE)*D192</f>
        <v>53.699999999999996</v>
      </c>
    </row>
    <row r="193" spans="1:9" hidden="1">
      <c r="A193" s="5">
        <v>18</v>
      </c>
      <c r="B193" s="5">
        <v>32</v>
      </c>
      <c r="C193" s="6">
        <v>43214</v>
      </c>
      <c r="D193" s="5">
        <v>1</v>
      </c>
      <c r="E193" s="5" t="str">
        <f>VLOOKUP(B193,DessertList,2,FALSE)</f>
        <v>New York Cheesecake</v>
      </c>
      <c r="F193" s="7" t="str">
        <f>INDEX(DailyGoal,1,WEEKDAY(C193,1))</f>
        <v>Tuesday</v>
      </c>
      <c r="G193" s="7" t="str">
        <f t="shared" si="5"/>
        <v>Cool</v>
      </c>
      <c r="H193" s="7" t="str">
        <f>VLOOKUP(A193,EmployeeList,2,FALSE)</f>
        <v>Crystal</v>
      </c>
      <c r="I193" s="36">
        <f>VLOOKUP(B193,DessertList,4,FALSE)*D193</f>
        <v>8.9499999999999993</v>
      </c>
    </row>
    <row r="194" spans="1:9" hidden="1">
      <c r="A194" s="5">
        <v>34</v>
      </c>
      <c r="B194" s="5">
        <v>25</v>
      </c>
      <c r="C194" s="6">
        <v>43214</v>
      </c>
      <c r="D194" s="5">
        <v>3</v>
      </c>
      <c r="E194" s="5" t="str">
        <f>VLOOKUP(B194,DessertList,2,FALSE)</f>
        <v>Key Lime Pie</v>
      </c>
      <c r="F194" s="7" t="str">
        <f>INDEX(DailyGoal,1,WEEKDAY(C194,1))</f>
        <v>Tuesday</v>
      </c>
      <c r="G194" s="7" t="str">
        <f t="shared" si="5"/>
        <v>Cool</v>
      </c>
      <c r="H194" s="7" t="str">
        <f>VLOOKUP(A194,EmployeeList,2,FALSE)</f>
        <v>Wayne</v>
      </c>
      <c r="I194" s="36">
        <f>VLOOKUP(B194,DessertList,4,FALSE)*D194</f>
        <v>20.85</v>
      </c>
    </row>
    <row r="195" spans="1:9">
      <c r="A195" s="5">
        <v>34</v>
      </c>
      <c r="B195" s="5">
        <v>97</v>
      </c>
      <c r="C195" s="6">
        <v>43214</v>
      </c>
      <c r="D195" s="5">
        <v>2</v>
      </c>
      <c r="E195" s="5" t="str">
        <f>VLOOKUP(B195,DessertList,2,FALSE)</f>
        <v>Double Chocolate Delight</v>
      </c>
      <c r="F195" s="7" t="str">
        <f>INDEX(DailyGoal,1,WEEKDAY(C195,1))</f>
        <v>Tuesday</v>
      </c>
      <c r="G195" s="7" t="str">
        <f t="shared" si="5"/>
        <v>Cool</v>
      </c>
      <c r="H195" s="7" t="str">
        <f>VLOOKUP(A195,EmployeeList,2,FALSE)</f>
        <v>Wayne</v>
      </c>
      <c r="I195" s="36">
        <f>VLOOKUP(B195,DessertList,4,FALSE)*D195</f>
        <v>15.9</v>
      </c>
    </row>
    <row r="196" spans="1:9" hidden="1">
      <c r="A196" s="5">
        <v>23</v>
      </c>
      <c r="B196" s="5">
        <v>48</v>
      </c>
      <c r="C196" s="6">
        <v>43214</v>
      </c>
      <c r="D196" s="5">
        <v>8</v>
      </c>
      <c r="E196" s="5" t="str">
        <f>VLOOKUP(B196,DessertList,2,FALSE)</f>
        <v>Creme Brulee</v>
      </c>
      <c r="F196" s="7" t="str">
        <f>INDEX(DailyGoal,1,WEEKDAY(C196,1))</f>
        <v>Tuesday</v>
      </c>
      <c r="G196" s="7" t="str">
        <f t="shared" si="5"/>
        <v>Cool</v>
      </c>
      <c r="H196" s="7" t="str">
        <f>VLOOKUP(A196,EmployeeList,2,FALSE)</f>
        <v>Joe</v>
      </c>
      <c r="I196" s="36">
        <f>VLOOKUP(B196,DessertList,4,FALSE)*D196</f>
        <v>71.599999999999994</v>
      </c>
    </row>
    <row r="197" spans="1:9" hidden="1">
      <c r="A197" s="5">
        <v>23</v>
      </c>
      <c r="B197" s="5">
        <v>25</v>
      </c>
      <c r="C197" s="6">
        <v>43214</v>
      </c>
      <c r="D197" s="5">
        <v>7</v>
      </c>
      <c r="E197" s="5" t="str">
        <f>VLOOKUP(B197,DessertList,2,FALSE)</f>
        <v>Key Lime Pie</v>
      </c>
      <c r="F197" s="7" t="str">
        <f>INDEX(DailyGoal,1,WEEKDAY(C197,1))</f>
        <v>Tuesday</v>
      </c>
      <c r="G197" s="7" t="str">
        <f t="shared" si="5"/>
        <v>Cool</v>
      </c>
      <c r="H197" s="7" t="str">
        <f>VLOOKUP(A197,EmployeeList,2,FALSE)</f>
        <v>Joe</v>
      </c>
      <c r="I197" s="36">
        <f>VLOOKUP(B197,DessertList,4,FALSE)*D197</f>
        <v>48.65</v>
      </c>
    </row>
    <row r="198" spans="1:9" hidden="1">
      <c r="A198" s="5">
        <v>37</v>
      </c>
      <c r="B198" s="5">
        <v>48</v>
      </c>
      <c r="C198" s="6">
        <v>43214</v>
      </c>
      <c r="D198" s="5">
        <v>8</v>
      </c>
      <c r="E198" s="5" t="str">
        <f>VLOOKUP(B198,DessertList,2,FALSE)</f>
        <v>Creme Brulee</v>
      </c>
      <c r="F198" s="7" t="str">
        <f>INDEX(DailyGoal,1,WEEKDAY(C198,1))</f>
        <v>Tuesday</v>
      </c>
      <c r="G198" s="7" t="str">
        <f t="shared" si="5"/>
        <v>Cool</v>
      </c>
      <c r="H198" s="7" t="str">
        <f>VLOOKUP(A198,EmployeeList,2,FALSE)</f>
        <v>Alicia</v>
      </c>
      <c r="I198" s="36">
        <f>VLOOKUP(B198,DessertList,4,FALSE)*D198</f>
        <v>71.599999999999994</v>
      </c>
    </row>
    <row r="199" spans="1:9" hidden="1">
      <c r="A199" s="5">
        <v>45</v>
      </c>
      <c r="B199" s="5">
        <v>32</v>
      </c>
      <c r="C199" s="6">
        <v>43214</v>
      </c>
      <c r="D199" s="5">
        <v>7</v>
      </c>
      <c r="E199" s="5" t="str">
        <f>VLOOKUP(B199,DessertList,2,FALSE)</f>
        <v>New York Cheesecake</v>
      </c>
      <c r="F199" s="7" t="str">
        <f>INDEX(DailyGoal,1,WEEKDAY(C199,1))</f>
        <v>Tuesday</v>
      </c>
      <c r="G199" s="7" t="str">
        <f t="shared" si="5"/>
        <v>Cool</v>
      </c>
      <c r="H199" s="7" t="str">
        <f>VLOOKUP(A199,EmployeeList,2,FALSE)</f>
        <v>Pat</v>
      </c>
      <c r="I199" s="36">
        <f>VLOOKUP(B199,DessertList,4,FALSE)*D199</f>
        <v>62.649999999999991</v>
      </c>
    </row>
    <row r="200" spans="1:9" hidden="1">
      <c r="A200" s="5">
        <v>23</v>
      </c>
      <c r="B200" s="5">
        <v>25</v>
      </c>
      <c r="C200" s="6">
        <v>43214</v>
      </c>
      <c r="D200" s="5">
        <v>10</v>
      </c>
      <c r="E200" s="5" t="str">
        <f>VLOOKUP(B200,DessertList,2,FALSE)</f>
        <v>Key Lime Pie</v>
      </c>
      <c r="F200" s="7" t="str">
        <f>INDEX(DailyGoal,1,WEEKDAY(C200,1))</f>
        <v>Tuesday</v>
      </c>
      <c r="G200" s="7" t="str">
        <f t="shared" si="5"/>
        <v>Cool</v>
      </c>
      <c r="H200" s="7" t="str">
        <f>VLOOKUP(A200,EmployeeList,2,FALSE)</f>
        <v>Joe</v>
      </c>
      <c r="I200" s="36">
        <f>VLOOKUP(B200,DessertList,4,FALSE)*D200</f>
        <v>69.5</v>
      </c>
    </row>
    <row r="201" spans="1:9" hidden="1">
      <c r="A201" s="5">
        <v>45</v>
      </c>
      <c r="B201" s="5">
        <v>71</v>
      </c>
      <c r="C201" s="6">
        <v>43214</v>
      </c>
      <c r="D201" s="5">
        <v>6</v>
      </c>
      <c r="E201" s="5" t="str">
        <f>VLOOKUP(B201,DessertList,2,FALSE)</f>
        <v>Dutch Apple Pie</v>
      </c>
      <c r="F201" s="7" t="str">
        <f>INDEX(DailyGoal,1,WEEKDAY(C201,1))</f>
        <v>Tuesday</v>
      </c>
      <c r="G201" s="7" t="str">
        <f t="shared" si="5"/>
        <v>Warm</v>
      </c>
      <c r="H201" s="7" t="str">
        <f>VLOOKUP(A201,EmployeeList,2,FALSE)</f>
        <v>Pat</v>
      </c>
      <c r="I201" s="36">
        <f>VLOOKUP(B201,DessertList,4,FALSE)*D201</f>
        <v>41.7</v>
      </c>
    </row>
    <row r="202" spans="1:9" hidden="1">
      <c r="A202" s="5">
        <v>18</v>
      </c>
      <c r="B202" s="5">
        <v>32</v>
      </c>
      <c r="C202" s="6">
        <v>43214</v>
      </c>
      <c r="D202" s="5">
        <v>4</v>
      </c>
      <c r="E202" s="5" t="str">
        <f>VLOOKUP(B202,DessertList,2,FALSE)</f>
        <v>New York Cheesecake</v>
      </c>
      <c r="F202" s="7" t="str">
        <f>INDEX(DailyGoal,1,WEEKDAY(C202,1))</f>
        <v>Tuesday</v>
      </c>
      <c r="G202" s="7" t="str">
        <f t="shared" si="5"/>
        <v>Cool</v>
      </c>
      <c r="H202" s="7" t="str">
        <f>VLOOKUP(A202,EmployeeList,2,FALSE)</f>
        <v>Crystal</v>
      </c>
      <c r="I202" s="36">
        <f>VLOOKUP(B202,DessertList,4,FALSE)*D202</f>
        <v>35.799999999999997</v>
      </c>
    </row>
    <row r="203" spans="1:9" hidden="1">
      <c r="A203" s="5">
        <v>45</v>
      </c>
      <c r="B203" s="5">
        <v>97</v>
      </c>
      <c r="C203" s="6">
        <v>43214</v>
      </c>
      <c r="D203" s="5">
        <v>8</v>
      </c>
      <c r="E203" s="5" t="str">
        <f>VLOOKUP(B203,DessertList,2,FALSE)</f>
        <v>Double Chocolate Delight</v>
      </c>
      <c r="F203" s="7" t="str">
        <f>INDEX(DailyGoal,1,WEEKDAY(C203,1))</f>
        <v>Tuesday</v>
      </c>
      <c r="G203" s="7" t="str">
        <f t="shared" ref="G203:G210" si="6">IF(OR(E203="Crème Brulee",E203="Dutch Apple Pie"),"Warm","Cool")</f>
        <v>Cool</v>
      </c>
      <c r="H203" s="7" t="str">
        <f>VLOOKUP(A203,EmployeeList,2,FALSE)</f>
        <v>Pat</v>
      </c>
      <c r="I203" s="36">
        <f>VLOOKUP(B203,DessertList,4,FALSE)*D203</f>
        <v>63.6</v>
      </c>
    </row>
    <row r="204" spans="1:9" hidden="1">
      <c r="A204" s="5">
        <v>18</v>
      </c>
      <c r="B204" s="5">
        <v>97</v>
      </c>
      <c r="C204" s="6">
        <v>43214</v>
      </c>
      <c r="D204" s="5">
        <v>6</v>
      </c>
      <c r="E204" s="5" t="str">
        <f>VLOOKUP(B204,DessertList,2,FALSE)</f>
        <v>Double Chocolate Delight</v>
      </c>
      <c r="F204" s="7" t="str">
        <f>INDEX(DailyGoal,1,WEEKDAY(C204,1))</f>
        <v>Tuesday</v>
      </c>
      <c r="G204" s="7" t="str">
        <f t="shared" si="6"/>
        <v>Cool</v>
      </c>
      <c r="H204" s="7" t="str">
        <f>VLOOKUP(A204,EmployeeList,2,FALSE)</f>
        <v>Crystal</v>
      </c>
      <c r="I204" s="36">
        <f>VLOOKUP(B204,DessertList,4,FALSE)*D204</f>
        <v>47.7</v>
      </c>
    </row>
    <row r="205" spans="1:9" hidden="1">
      <c r="A205" s="5">
        <v>13</v>
      </c>
      <c r="B205" s="5">
        <v>71</v>
      </c>
      <c r="C205" s="6">
        <v>43214</v>
      </c>
      <c r="D205" s="5">
        <v>1</v>
      </c>
      <c r="E205" s="5" t="str">
        <f>VLOOKUP(B205,DessertList,2,FALSE)</f>
        <v>Dutch Apple Pie</v>
      </c>
      <c r="F205" s="7" t="str">
        <f>INDEX(DailyGoal,1,WEEKDAY(C205,1))</f>
        <v>Tuesday</v>
      </c>
      <c r="G205" s="7" t="str">
        <f t="shared" si="6"/>
        <v>Warm</v>
      </c>
      <c r="H205" s="7" t="str">
        <f>VLOOKUP(A205,EmployeeList,2,FALSE)</f>
        <v>Phillip</v>
      </c>
      <c r="I205" s="36">
        <f>VLOOKUP(B205,DessertList,4,FALSE)*D205</f>
        <v>6.95</v>
      </c>
    </row>
    <row r="206" spans="1:9" hidden="1">
      <c r="A206" s="5">
        <v>18</v>
      </c>
      <c r="B206" s="5">
        <v>71</v>
      </c>
      <c r="C206" s="6">
        <v>43214</v>
      </c>
      <c r="D206" s="5">
        <v>8</v>
      </c>
      <c r="E206" s="5" t="str">
        <f>VLOOKUP(B206,DessertList,2,FALSE)</f>
        <v>Dutch Apple Pie</v>
      </c>
      <c r="F206" s="7" t="str">
        <f>INDEX(DailyGoal,1,WEEKDAY(C206,1))</f>
        <v>Tuesday</v>
      </c>
      <c r="G206" s="7" t="str">
        <f t="shared" si="6"/>
        <v>Warm</v>
      </c>
      <c r="H206" s="7" t="str">
        <f>VLOOKUP(A206,EmployeeList,2,FALSE)</f>
        <v>Crystal</v>
      </c>
      <c r="I206" s="36">
        <f>VLOOKUP(B206,DessertList,4,FALSE)*D206</f>
        <v>55.6</v>
      </c>
    </row>
    <row r="207" spans="1:9" hidden="1">
      <c r="A207" s="5">
        <v>18</v>
      </c>
      <c r="B207" s="5">
        <v>48</v>
      </c>
      <c r="C207" s="6">
        <v>43214</v>
      </c>
      <c r="D207" s="5">
        <v>9</v>
      </c>
      <c r="E207" s="5" t="str">
        <f>VLOOKUP(B207,DessertList,2,FALSE)</f>
        <v>Creme Brulee</v>
      </c>
      <c r="F207" s="7" t="str">
        <f>INDEX(DailyGoal,1,WEEKDAY(C207,1))</f>
        <v>Tuesday</v>
      </c>
      <c r="G207" s="7" t="str">
        <f t="shared" si="6"/>
        <v>Cool</v>
      </c>
      <c r="H207" s="7" t="str">
        <f>VLOOKUP(A207,EmployeeList,2,FALSE)</f>
        <v>Crystal</v>
      </c>
      <c r="I207" s="36">
        <f>VLOOKUP(B207,DessertList,4,FALSE)*D207</f>
        <v>80.55</v>
      </c>
    </row>
    <row r="208" spans="1:9" hidden="1">
      <c r="A208" s="5">
        <v>18</v>
      </c>
      <c r="B208" s="5">
        <v>48</v>
      </c>
      <c r="C208" s="6">
        <v>43214</v>
      </c>
      <c r="D208" s="5">
        <v>5</v>
      </c>
      <c r="E208" s="5" t="str">
        <f>VLOOKUP(B208,DessertList,2,FALSE)</f>
        <v>Creme Brulee</v>
      </c>
      <c r="F208" s="7" t="str">
        <f>INDEX(DailyGoal,1,WEEKDAY(C208,1))</f>
        <v>Tuesday</v>
      </c>
      <c r="G208" s="7" t="str">
        <f t="shared" si="6"/>
        <v>Cool</v>
      </c>
      <c r="H208" s="7" t="str">
        <f>VLOOKUP(A208,EmployeeList,2,FALSE)</f>
        <v>Crystal</v>
      </c>
      <c r="I208" s="36">
        <f>VLOOKUP(B208,DessertList,4,FALSE)*D208</f>
        <v>44.75</v>
      </c>
    </row>
    <row r="209" spans="1:9" hidden="1">
      <c r="A209" s="5">
        <v>34</v>
      </c>
      <c r="B209" s="5">
        <v>48</v>
      </c>
      <c r="C209" s="6">
        <v>43214</v>
      </c>
      <c r="D209" s="5">
        <v>10</v>
      </c>
      <c r="E209" s="5" t="str">
        <f>VLOOKUP(B209,DessertList,2,FALSE)</f>
        <v>Creme Brulee</v>
      </c>
      <c r="F209" s="7" t="str">
        <f>INDEX(DailyGoal,1,WEEKDAY(C209,1))</f>
        <v>Tuesday</v>
      </c>
      <c r="G209" s="7" t="str">
        <f t="shared" si="6"/>
        <v>Cool</v>
      </c>
      <c r="H209" s="7" t="str">
        <f>VLOOKUP(A209,EmployeeList,2,FALSE)</f>
        <v>Wayne</v>
      </c>
      <c r="I209" s="36">
        <f>VLOOKUP(B209,DessertList,4,FALSE)*D209</f>
        <v>89.5</v>
      </c>
    </row>
    <row r="210" spans="1:9" hidden="1">
      <c r="A210" s="5">
        <v>45</v>
      </c>
      <c r="B210" s="5">
        <v>71</v>
      </c>
      <c r="C210" s="6">
        <v>43214</v>
      </c>
      <c r="D210" s="5">
        <v>3</v>
      </c>
      <c r="E210" s="5" t="str">
        <f>VLOOKUP(B210,DessertList,2,FALSE)</f>
        <v>Dutch Apple Pie</v>
      </c>
      <c r="F210" s="7" t="str">
        <f>INDEX(DailyGoal,1,WEEKDAY(C210,1))</f>
        <v>Tuesday</v>
      </c>
      <c r="G210" s="7" t="str">
        <f t="shared" si="6"/>
        <v>Warm</v>
      </c>
      <c r="H210" s="7" t="str">
        <f>VLOOKUP(A210,EmployeeList,2,FALSE)</f>
        <v>Pat</v>
      </c>
      <c r="I210" s="36">
        <f>VLOOKUP(B210,DessertList,4,FALSE)*D210</f>
        <v>20.85</v>
      </c>
    </row>
    <row r="213" spans="1:9" ht="29">
      <c r="A213" s="39" t="s">
        <v>82</v>
      </c>
    </row>
    <row r="215" spans="1:9">
      <c r="A215" t="s">
        <v>83</v>
      </c>
    </row>
  </sheetData>
  <pageMargins left="0.7" right="0.7" top="0.75" bottom="0.75" header="0.3" footer="0.3"/>
  <pageSetup fitToHeight="0" orientation="portrait" r:id="rId1"/>
  <headerFooter>
    <oddFooter>&amp;L&amp;F</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786B2-0048-7844-B66B-4F66F2229082}">
  <dimension ref="A3:P6"/>
  <sheetViews>
    <sheetView topLeftCell="B1" workbookViewId="0">
      <selection activeCell="E53" sqref="E53"/>
    </sheetView>
  </sheetViews>
  <sheetFormatPr baseColWidth="10" defaultRowHeight="15"/>
  <cols>
    <col min="1" max="12" width="17.1640625" bestFit="1" customWidth="1"/>
    <col min="13" max="13" width="21.1640625" bestFit="1" customWidth="1"/>
    <col min="14" max="14" width="17.83203125" bestFit="1" customWidth="1"/>
    <col min="15" max="15" width="15" bestFit="1" customWidth="1"/>
    <col min="16" max="16" width="19" bestFit="1" customWidth="1"/>
    <col min="17" max="24" width="21.1640625" bestFit="1" customWidth="1"/>
    <col min="25" max="25" width="13.6640625" bestFit="1" customWidth="1"/>
    <col min="26" max="26" width="18.1640625" bestFit="1" customWidth="1"/>
    <col min="27" max="27" width="15" bestFit="1" customWidth="1"/>
    <col min="28" max="28" width="19.1640625" bestFit="1" customWidth="1"/>
  </cols>
  <sheetData>
    <row r="3" spans="1:16">
      <c r="A3" s="38" t="s">
        <v>79</v>
      </c>
    </row>
    <row r="4" spans="1:16">
      <c r="A4" t="s">
        <v>80</v>
      </c>
      <c r="D4" t="s">
        <v>73</v>
      </c>
      <c r="G4" t="s">
        <v>74</v>
      </c>
      <c r="J4" t="s">
        <v>75</v>
      </c>
      <c r="M4" t="s">
        <v>81</v>
      </c>
      <c r="N4" t="s">
        <v>76</v>
      </c>
      <c r="O4" t="s">
        <v>77</v>
      </c>
      <c r="P4" t="s">
        <v>78</v>
      </c>
    </row>
    <row r="5" spans="1:16">
      <c r="A5" t="s">
        <v>68</v>
      </c>
      <c r="B5" t="s">
        <v>27</v>
      </c>
      <c r="C5" t="s">
        <v>26</v>
      </c>
      <c r="D5" t="s">
        <v>68</v>
      </c>
      <c r="E5" t="s">
        <v>27</v>
      </c>
      <c r="F5" t="s">
        <v>26</v>
      </c>
      <c r="G5" t="s">
        <v>68</v>
      </c>
      <c r="H5" t="s">
        <v>27</v>
      </c>
      <c r="I5" t="s">
        <v>26</v>
      </c>
      <c r="J5" t="s">
        <v>68</v>
      </c>
      <c r="K5" t="s">
        <v>27</v>
      </c>
      <c r="L5" t="s">
        <v>26</v>
      </c>
    </row>
    <row r="6" spans="1:16">
      <c r="A6" s="37">
        <v>204</v>
      </c>
      <c r="B6" s="37">
        <v>210</v>
      </c>
      <c r="C6" s="37">
        <v>120</v>
      </c>
      <c r="D6" s="37">
        <v>40</v>
      </c>
      <c r="E6" s="37">
        <v>39</v>
      </c>
      <c r="F6" s="37">
        <v>27</v>
      </c>
      <c r="G6" s="37">
        <v>40</v>
      </c>
      <c r="H6" s="37">
        <v>39</v>
      </c>
      <c r="I6" s="37">
        <v>27</v>
      </c>
      <c r="J6" s="37">
        <v>40</v>
      </c>
      <c r="K6" s="37">
        <v>39</v>
      </c>
      <c r="L6" s="37">
        <v>27</v>
      </c>
      <c r="M6" s="37">
        <v>534</v>
      </c>
      <c r="N6" s="37">
        <v>106</v>
      </c>
      <c r="O6" s="37">
        <v>106</v>
      </c>
      <c r="P6" s="37">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M47"/>
  <sheetViews>
    <sheetView zoomScaleNormal="100" workbookViewId="0">
      <selection activeCell="L20" sqref="L20"/>
    </sheetView>
  </sheetViews>
  <sheetFormatPr baseColWidth="10" defaultColWidth="8.83203125" defaultRowHeight="15"/>
  <cols>
    <col min="1" max="1" width="13.5" bestFit="1" customWidth="1"/>
    <col min="2" max="2" width="24" bestFit="1" customWidth="1"/>
    <col min="3" max="4" width="14.83203125" customWidth="1"/>
    <col min="5" max="5" width="12.1640625" customWidth="1"/>
    <col min="6" max="13" width="11.5" customWidth="1"/>
  </cols>
  <sheetData>
    <row r="2" spans="1:13">
      <c r="A2" s="9" t="s">
        <v>7</v>
      </c>
      <c r="F2" s="9" t="s">
        <v>8</v>
      </c>
    </row>
    <row r="3" spans="1:13">
      <c r="A3" s="1" t="s">
        <v>4</v>
      </c>
      <c r="B3" s="1" t="s">
        <v>9</v>
      </c>
      <c r="C3" s="1" t="s">
        <v>10</v>
      </c>
      <c r="D3" s="1" t="s">
        <v>11</v>
      </c>
      <c r="F3" s="1" t="s">
        <v>12</v>
      </c>
      <c r="G3" s="1" t="s">
        <v>13</v>
      </c>
      <c r="H3" s="1" t="s">
        <v>14</v>
      </c>
      <c r="I3" s="1" t="s">
        <v>15</v>
      </c>
      <c r="J3" s="1" t="s">
        <v>16</v>
      </c>
      <c r="K3" s="1" t="s">
        <v>17</v>
      </c>
      <c r="L3" s="1" t="s">
        <v>18</v>
      </c>
      <c r="M3" s="1" t="s">
        <v>19</v>
      </c>
    </row>
    <row r="4" spans="1:13">
      <c r="A4" s="3">
        <v>25</v>
      </c>
      <c r="B4" s="3" t="s">
        <v>20</v>
      </c>
      <c r="C4" s="3">
        <v>5</v>
      </c>
      <c r="D4" s="10">
        <v>6.95</v>
      </c>
      <c r="F4" s="1" t="s">
        <v>21</v>
      </c>
      <c r="G4" s="3">
        <v>175</v>
      </c>
      <c r="H4" s="3">
        <v>150</v>
      </c>
      <c r="I4" s="3">
        <v>150</v>
      </c>
      <c r="J4" s="3">
        <v>150</v>
      </c>
      <c r="K4" s="11">
        <v>175</v>
      </c>
      <c r="L4" s="11">
        <v>195</v>
      </c>
      <c r="M4" s="11">
        <v>210</v>
      </c>
    </row>
    <row r="5" spans="1:13">
      <c r="A5" s="3">
        <v>26</v>
      </c>
      <c r="B5" s="3" t="s">
        <v>22</v>
      </c>
      <c r="C5" s="3">
        <v>10</v>
      </c>
      <c r="D5" s="10">
        <v>6.95</v>
      </c>
    </row>
    <row r="6" spans="1:13">
      <c r="A6" s="3">
        <v>48</v>
      </c>
      <c r="B6" s="3" t="s">
        <v>68</v>
      </c>
      <c r="C6" s="3">
        <v>2</v>
      </c>
      <c r="D6" s="10">
        <v>8.9499999999999993</v>
      </c>
      <c r="F6" s="1" t="s">
        <v>23</v>
      </c>
      <c r="G6" s="3">
        <v>10</v>
      </c>
    </row>
    <row r="7" spans="1:13">
      <c r="A7" s="3">
        <v>97</v>
      </c>
      <c r="B7" s="3" t="s">
        <v>24</v>
      </c>
      <c r="C7" s="3">
        <v>5</v>
      </c>
      <c r="D7" s="10">
        <v>7.95</v>
      </c>
      <c r="F7" s="1" t="s">
        <v>25</v>
      </c>
      <c r="G7" s="3">
        <v>5</v>
      </c>
    </row>
    <row r="8" spans="1:13">
      <c r="A8" s="3">
        <v>32</v>
      </c>
      <c r="B8" s="3" t="s">
        <v>26</v>
      </c>
      <c r="C8" s="3">
        <v>10</v>
      </c>
      <c r="D8" s="10">
        <v>8.9499999999999993</v>
      </c>
    </row>
    <row r="9" spans="1:13">
      <c r="A9" s="3">
        <v>71</v>
      </c>
      <c r="B9" s="3" t="s">
        <v>27</v>
      </c>
      <c r="C9" s="3">
        <v>0</v>
      </c>
      <c r="D9" s="10">
        <v>6.95</v>
      </c>
    </row>
    <row r="11" spans="1:13">
      <c r="A11" s="9" t="s">
        <v>28</v>
      </c>
      <c r="F11" s="9" t="s">
        <v>29</v>
      </c>
    </row>
    <row r="12" spans="1:13">
      <c r="A12" s="1" t="s">
        <v>3</v>
      </c>
      <c r="B12" s="1" t="s">
        <v>30</v>
      </c>
      <c r="F12" s="1" t="s">
        <v>31</v>
      </c>
      <c r="G12" s="1" t="s">
        <v>32</v>
      </c>
    </row>
    <row r="13" spans="1:13">
      <c r="A13" s="3">
        <v>23</v>
      </c>
      <c r="B13" s="3" t="s">
        <v>33</v>
      </c>
      <c r="F13" s="3">
        <v>0</v>
      </c>
      <c r="G13" s="3" t="s">
        <v>34</v>
      </c>
    </row>
    <row r="14" spans="1:13">
      <c r="A14" s="3">
        <v>45</v>
      </c>
      <c r="B14" s="3" t="s">
        <v>35</v>
      </c>
      <c r="F14" s="12">
        <v>0.8</v>
      </c>
      <c r="G14" s="3" t="s">
        <v>36</v>
      </c>
    </row>
    <row r="15" spans="1:13">
      <c r="A15" s="3">
        <v>13</v>
      </c>
      <c r="B15" s="3" t="s">
        <v>37</v>
      </c>
      <c r="F15" s="12">
        <v>0.9</v>
      </c>
      <c r="G15" s="3" t="s">
        <v>38</v>
      </c>
    </row>
    <row r="16" spans="1:13">
      <c r="A16" s="3">
        <v>18</v>
      </c>
      <c r="B16" s="3" t="s">
        <v>39</v>
      </c>
    </row>
    <row r="17" spans="1:2">
      <c r="A17" s="3">
        <v>34</v>
      </c>
      <c r="B17" s="3" t="s">
        <v>40</v>
      </c>
    </row>
    <row r="18" spans="1:2">
      <c r="A18" s="3">
        <v>37</v>
      </c>
      <c r="B18" s="3" t="s">
        <v>41</v>
      </c>
    </row>
    <row r="19" spans="1:2">
      <c r="A19" s="3">
        <v>15</v>
      </c>
      <c r="B19" s="3" t="s">
        <v>42</v>
      </c>
    </row>
    <row r="47" spans="2:2">
      <c r="B47" s="13"/>
    </row>
  </sheetData>
  <pageMargins left="0.7" right="0.7" top="0.75" bottom="0.75" header="0.3" footer="0.3"/>
  <pageSetup scale="71" fitToHeight="0" orientation="landscape" r:id="rId1"/>
  <headerFooter>
    <oddFooter>&amp;L&amp;F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47"/>
  <sheetViews>
    <sheetView zoomScaleNormal="100" workbookViewId="0">
      <selection activeCell="B5" sqref="B5"/>
    </sheetView>
  </sheetViews>
  <sheetFormatPr baseColWidth="10" defaultColWidth="8.83203125" defaultRowHeight="15"/>
  <cols>
    <col min="1" max="1" width="24.83203125" customWidth="1"/>
    <col min="2" max="8" width="13.5" customWidth="1"/>
  </cols>
  <sheetData>
    <row r="2" spans="1:8">
      <c r="A2" s="1" t="s">
        <v>43</v>
      </c>
      <c r="B2" s="14" t="s">
        <v>44</v>
      </c>
      <c r="C2" s="14" t="s">
        <v>45</v>
      </c>
      <c r="D2" s="14" t="s">
        <v>46</v>
      </c>
      <c r="E2" s="14" t="s">
        <v>47</v>
      </c>
      <c r="F2" s="14" t="s">
        <v>48</v>
      </c>
      <c r="G2" s="14" t="s">
        <v>49</v>
      </c>
    </row>
    <row r="3" spans="1:8">
      <c r="A3" s="1" t="s">
        <v>20</v>
      </c>
      <c r="B3" s="3">
        <f>SUMIF(Dessert,A3,Qty)</f>
        <v>205</v>
      </c>
      <c r="C3" s="3">
        <v>3</v>
      </c>
      <c r="D3" s="3">
        <v>0</v>
      </c>
      <c r="E3" s="3" t="s">
        <v>23</v>
      </c>
      <c r="F3" s="3" t="str">
        <f>IF(OR(AND(E3="DayBake",C3&lt;InputData!$G$6),AND(E3="Fresh Bake",C3&lt;InputData!$G$7)),"Low","Okay")</f>
        <v>Okay</v>
      </c>
      <c r="G3" s="3" t="str">
        <f>IF(OR(D3&gt;5,AND(F3="Low",E3="Day Bake")),"Produce More","")</f>
        <v/>
      </c>
    </row>
    <row r="4" spans="1:8">
      <c r="A4" s="1" t="s">
        <v>22</v>
      </c>
      <c r="B4" s="3">
        <f>SUMIF(Dessert,A4,Qty)</f>
        <v>155</v>
      </c>
      <c r="C4" s="3">
        <v>18</v>
      </c>
      <c r="D4" s="3">
        <v>0</v>
      </c>
      <c r="E4" s="3" t="s">
        <v>23</v>
      </c>
      <c r="F4" s="3" t="str">
        <f>IF(OR(AND(E4="DayBake",C4&lt;InputData!$G$6),AND(E4="Fresh Bake",C4&lt;InputData!$G$7)),"Low","Okay")</f>
        <v>Okay</v>
      </c>
      <c r="G4" s="3" t="str">
        <f t="shared" ref="G4:G8" si="0">IF(OR(D4&gt;5,AND(F4="Low",E4="Day Bake")),"Produce More","")</f>
        <v/>
      </c>
    </row>
    <row r="5" spans="1:8">
      <c r="A5" s="1" t="s">
        <v>68</v>
      </c>
      <c r="B5" s="3">
        <f>SUMIF(Dessert,A5,Qty)</f>
        <v>204</v>
      </c>
      <c r="C5" s="3">
        <v>1</v>
      </c>
      <c r="D5" s="3">
        <v>0</v>
      </c>
      <c r="E5" s="3" t="s">
        <v>25</v>
      </c>
      <c r="F5" s="3" t="str">
        <f>IF(OR(AND(E5="DayBake",C5&lt;InputData!$G$6),AND(E5="Fresh Bake",C5&lt;InputData!$G$7)),"Low","Okay")</f>
        <v>Low</v>
      </c>
      <c r="G5" s="3" t="str">
        <f t="shared" si="0"/>
        <v/>
      </c>
    </row>
    <row r="6" spans="1:8">
      <c r="A6" s="1" t="s">
        <v>24</v>
      </c>
      <c r="B6" s="3">
        <f>SUMIF(Dessert,A6,Qty)</f>
        <v>145</v>
      </c>
      <c r="C6" s="3">
        <v>0</v>
      </c>
      <c r="D6" s="3">
        <v>3</v>
      </c>
      <c r="E6" s="3" t="s">
        <v>23</v>
      </c>
      <c r="F6" s="3" t="str">
        <f>IF(OR(AND(E6="DayBake",C6&lt;InputData!$G$6),AND(E6="Fresh Bake",C6&lt;InputData!$G$7)),"Low","Okay")</f>
        <v>Okay</v>
      </c>
      <c r="G6" s="3" t="str">
        <f t="shared" si="0"/>
        <v/>
      </c>
    </row>
    <row r="7" spans="1:8">
      <c r="A7" s="1" t="s">
        <v>26</v>
      </c>
      <c r="B7" s="3">
        <f>SUMIF(Dessert,A7,Qty)</f>
        <v>120</v>
      </c>
      <c r="C7" s="3">
        <v>2</v>
      </c>
      <c r="D7" s="3">
        <v>0</v>
      </c>
      <c r="E7" s="3" t="s">
        <v>23</v>
      </c>
      <c r="F7" s="3" t="str">
        <f>IF(OR(AND(E7="DayBake",C7&lt;InputData!$G$6),AND(E7="Fresh Bake",C7&lt;InputData!$G$7)),"Low","Okay")</f>
        <v>Okay</v>
      </c>
      <c r="G7" s="3" t="str">
        <f t="shared" si="0"/>
        <v/>
      </c>
    </row>
    <row r="8" spans="1:8">
      <c r="A8" s="1" t="s">
        <v>27</v>
      </c>
      <c r="B8" s="3">
        <f>SUMIF(Dessert,A8,Qty)</f>
        <v>210</v>
      </c>
      <c r="C8" s="3">
        <v>0</v>
      </c>
      <c r="D8" s="3">
        <v>12</v>
      </c>
      <c r="E8" s="3" t="s">
        <v>25</v>
      </c>
      <c r="F8" s="3" t="str">
        <f>IF(OR(AND(E8="DayBake",C8&lt;InputData!$G$6),AND(E8="Fresh Bake",C8&lt;InputData!$G$7)),"Low","Okay")</f>
        <v>Low</v>
      </c>
      <c r="G8" s="3" t="str">
        <f t="shared" si="0"/>
        <v>Produce More</v>
      </c>
    </row>
    <row r="10" spans="1:8">
      <c r="A10" s="1"/>
      <c r="B10" s="14" t="s">
        <v>13</v>
      </c>
      <c r="C10" s="14" t="s">
        <v>14</v>
      </c>
      <c r="D10" s="14" t="s">
        <v>15</v>
      </c>
      <c r="E10" s="14" t="s">
        <v>16</v>
      </c>
      <c r="F10" s="14" t="s">
        <v>17</v>
      </c>
      <c r="G10" s="14" t="s">
        <v>18</v>
      </c>
      <c r="H10" s="14" t="s">
        <v>19</v>
      </c>
    </row>
    <row r="11" spans="1:8">
      <c r="A11" s="1" t="s">
        <v>20</v>
      </c>
      <c r="B11" s="3">
        <f>SUMIFS(Qty,Dessert,$A11,Day,B$10)</f>
        <v>36</v>
      </c>
      <c r="C11" s="3">
        <f>SUMIFS(Qty,Dessert,$A11,Day,C$10)</f>
        <v>56</v>
      </c>
      <c r="D11" s="3">
        <f>SUMIFS(Qty,Dessert,$A11,Day,D$10)</f>
        <v>22</v>
      </c>
      <c r="E11" s="3">
        <f>SUMIFS(Qty,Dessert,$A11,Day,E$10)</f>
        <v>0</v>
      </c>
      <c r="F11" s="3">
        <f>SUMIFS(Qty,Dessert,$A11,Day,F$10)</f>
        <v>19</v>
      </c>
      <c r="G11" s="3">
        <f>SUMIFS(Qty,Dessert,$A11,Day,G$10)</f>
        <v>41</v>
      </c>
      <c r="H11" s="3">
        <f>SUMIFS(Qty,Dessert,$A11,Day,H$10)</f>
        <v>31</v>
      </c>
    </row>
    <row r="12" spans="1:8">
      <c r="A12" s="1" t="s">
        <v>22</v>
      </c>
      <c r="B12" s="3">
        <f>SUMIFS(Qty,Dessert,$A12,Day,B$10)</f>
        <v>31</v>
      </c>
      <c r="C12" s="3">
        <f>SUMIFS(Qty,Dessert,$A12,Day,C$10)</f>
        <v>34</v>
      </c>
      <c r="D12" s="3">
        <f>SUMIFS(Qty,Dessert,$A12,Day,D$10)</f>
        <v>9</v>
      </c>
      <c r="E12" s="3">
        <f>SUMIFS(Qty,Dessert,$A12,Day,E$10)</f>
        <v>0</v>
      </c>
      <c r="F12" s="3">
        <f>SUMIFS(Qty,Dessert,$A12,Day,F$10)</f>
        <v>47</v>
      </c>
      <c r="G12" s="3">
        <f>SUMIFS(Qty,Dessert,$A12,Day,G$10)</f>
        <v>8</v>
      </c>
      <c r="H12" s="3">
        <f>SUMIFS(Qty,Dessert,$A12,Day,H$10)</f>
        <v>26</v>
      </c>
    </row>
    <row r="13" spans="1:8">
      <c r="A13" s="1" t="s">
        <v>68</v>
      </c>
      <c r="B13" s="3">
        <f>SUMIFS(Qty,Dessert,$A13,Day,B$10)</f>
        <v>47</v>
      </c>
      <c r="C13" s="3">
        <f>SUMIFS(Qty,Dessert,$A13,Day,C$10)</f>
        <v>2</v>
      </c>
      <c r="D13" s="3">
        <f>SUMIFS(Qty,Dessert,$A13,Day,D$10)</f>
        <v>47</v>
      </c>
      <c r="E13" s="3">
        <f>SUMIFS(Qty,Dessert,$A13,Day,E$10)</f>
        <v>0</v>
      </c>
      <c r="F13" s="3">
        <f>SUMIFS(Qty,Dessert,$A13,Day,F$10)</f>
        <v>25</v>
      </c>
      <c r="G13" s="3">
        <f>SUMIFS(Qty,Dessert,$A13,Day,G$10)</f>
        <v>26</v>
      </c>
      <c r="H13" s="3">
        <f>SUMIFS(Qty,Dessert,$A13,Day,H$10)</f>
        <v>57</v>
      </c>
    </row>
    <row r="14" spans="1:8">
      <c r="A14" s="1" t="s">
        <v>24</v>
      </c>
      <c r="B14" s="3">
        <f>SUMIFS(Qty,Dessert,$A14,Day,B$10)</f>
        <v>24</v>
      </c>
      <c r="C14" s="3">
        <f>SUMIFS(Qty,Dessert,$A14,Day,C$10)</f>
        <v>33</v>
      </c>
      <c r="D14" s="3">
        <f>SUMIFS(Qty,Dessert,$A14,Day,D$10)</f>
        <v>25</v>
      </c>
      <c r="E14" s="3">
        <f>SUMIFS(Qty,Dessert,$A14,Day,E$10)</f>
        <v>0</v>
      </c>
      <c r="F14" s="3">
        <f>SUMIFS(Qty,Dessert,$A14,Day,F$10)</f>
        <v>10</v>
      </c>
      <c r="G14" s="3">
        <f>SUMIFS(Qty,Dessert,$A14,Day,G$10)</f>
        <v>33</v>
      </c>
      <c r="H14" s="3">
        <f>SUMIFS(Qty,Dessert,$A14,Day,H$10)</f>
        <v>20</v>
      </c>
    </row>
    <row r="15" spans="1:8">
      <c r="A15" s="1" t="s">
        <v>26</v>
      </c>
      <c r="B15" s="3">
        <f>SUMIFS(Qty,Dessert,$A15,Day,B$10)</f>
        <v>15</v>
      </c>
      <c r="C15" s="3">
        <f>SUMIFS(Qty,Dessert,$A15,Day,C$10)</f>
        <v>24</v>
      </c>
      <c r="D15" s="3">
        <f>SUMIFS(Qty,Dessert,$A15,Day,D$10)</f>
        <v>22</v>
      </c>
      <c r="E15" s="3">
        <f>SUMIFS(Qty,Dessert,$A15,Day,E$10)</f>
        <v>0</v>
      </c>
      <c r="F15" s="3">
        <f>SUMIFS(Qty,Dessert,$A15,Day,F$10)</f>
        <v>17</v>
      </c>
      <c r="G15" s="3">
        <f>SUMIFS(Qty,Dessert,$A15,Day,G$10)</f>
        <v>22</v>
      </c>
      <c r="H15" s="3">
        <f>SUMIFS(Qty,Dessert,$A15,Day,H$10)</f>
        <v>20</v>
      </c>
    </row>
    <row r="16" spans="1:8">
      <c r="A16" s="1" t="s">
        <v>27</v>
      </c>
      <c r="B16" s="3">
        <f>SUMIFS(Qty,Dessert,$A16,Day,B$10)</f>
        <v>32</v>
      </c>
      <c r="C16" s="3">
        <f>SUMIFS(Qty,Dessert,$A16,Day,C$10)</f>
        <v>42</v>
      </c>
      <c r="D16" s="3">
        <f>SUMIFS(Qty,Dessert,$A16,Day,D$10)</f>
        <v>24</v>
      </c>
      <c r="E16" s="3">
        <f>SUMIFS(Qty,Dessert,$A16,Day,E$10)</f>
        <v>0</v>
      </c>
      <c r="F16" s="3">
        <f>SUMIFS(Qty,Dessert,$A16,Day,F$10)</f>
        <v>32</v>
      </c>
      <c r="G16" s="3">
        <f>SUMIFS(Qty,Dessert,$A16,Day,G$10)</f>
        <v>39</v>
      </c>
      <c r="H16" s="3">
        <f>SUMIFS(Qty,Dessert,$A16,Day,H$10)</f>
        <v>41</v>
      </c>
    </row>
    <row r="18" spans="1:8">
      <c r="A18" s="1" t="s">
        <v>50</v>
      </c>
      <c r="B18" s="15">
        <f>SUM(B11:B16)/HLOOKUP(B10,DailyGoal,2,FALSE)</f>
        <v>1.0571428571428572</v>
      </c>
      <c r="C18" s="15">
        <f>SUM(C11:C16)/HLOOKUP(C10,DailyGoal,2,FALSE)</f>
        <v>1.2733333333333334</v>
      </c>
      <c r="D18" s="15">
        <f>SUM(D11:D16)/HLOOKUP(D10,DailyGoal,2,FALSE)</f>
        <v>0.99333333333333329</v>
      </c>
      <c r="E18" s="15">
        <f>SUM(E11:E16)/HLOOKUP(E10,DailyGoal,2,FALSE)</f>
        <v>0</v>
      </c>
      <c r="F18" s="15">
        <f>SUM(F11:F16)/HLOOKUP(F10,DailyGoal,2,FALSE)</f>
        <v>0.8571428571428571</v>
      </c>
      <c r="G18" s="15">
        <f>SUM(G11:G16)/HLOOKUP(G10,DailyGoal,2,FALSE)</f>
        <v>0.8666666666666667</v>
      </c>
      <c r="H18" s="15">
        <f>SUM(H11:H16)/HLOOKUP(H10,DailyGoal,2,FALSE)</f>
        <v>0.9285714285714286</v>
      </c>
    </row>
    <row r="19" spans="1:8">
      <c r="A19" s="1" t="s">
        <v>29</v>
      </c>
      <c r="B19" s="3" t="str">
        <f>VLOOKUP(B18,GoalGrade,2)</f>
        <v>A</v>
      </c>
      <c r="C19" s="3" t="str">
        <f>VLOOKUP(C18,GoalGrade,2)</f>
        <v>A</v>
      </c>
      <c r="D19" s="3" t="str">
        <f>VLOOKUP(D18,GoalGrade,2)</f>
        <v>A</v>
      </c>
      <c r="E19" s="3" t="str">
        <f>VLOOKUP(E18,GoalGrade,2)</f>
        <v>C</v>
      </c>
      <c r="F19" s="3" t="str">
        <f>VLOOKUP(F18,GoalGrade,2)</f>
        <v>B</v>
      </c>
      <c r="G19" s="3" t="str">
        <f>VLOOKUP(G18,GoalGrade,2)</f>
        <v>B</v>
      </c>
      <c r="H19" s="3" t="str">
        <f>VLOOKUP(H18,GoalGrade,2)</f>
        <v>A</v>
      </c>
    </row>
    <row r="21" spans="1:8">
      <c r="A21" s="1" t="s">
        <v>51</v>
      </c>
      <c r="B21" s="16" t="s">
        <v>43</v>
      </c>
      <c r="C21" s="9"/>
    </row>
    <row r="22" spans="1:8">
      <c r="A22" s="1" t="s">
        <v>30</v>
      </c>
      <c r="B22" s="16" t="s">
        <v>22</v>
      </c>
    </row>
    <row r="23" spans="1:8">
      <c r="A23" s="1" t="s">
        <v>52</v>
      </c>
      <c r="B23" s="3" t="str">
        <f>IF(B21="Employee","Emp_Name","Dessert")</f>
        <v>Dessert</v>
      </c>
    </row>
    <row r="24" spans="1:8">
      <c r="A24" s="1" t="s">
        <v>53</v>
      </c>
      <c r="B24" s="3">
        <f ca="1">SUMIF(INDIRECT(B23),B22,Qty)</f>
        <v>155</v>
      </c>
    </row>
    <row r="25" spans="1:8">
      <c r="A25" s="1" t="s">
        <v>54</v>
      </c>
      <c r="B25" s="17">
        <f ca="1">AVERAGEIF(INDIRECT(B23),B22,Qty)</f>
        <v>5.5357142857142856</v>
      </c>
    </row>
    <row r="47" spans="2:2">
      <c r="B47" s="13"/>
    </row>
  </sheetData>
  <pageMargins left="0.7" right="0.7" top="0.75" bottom="0.75" header="0.3" footer="0.3"/>
  <pageSetup orientation="landscape" r:id="rId1"/>
  <headerFooter>
    <oddFooter>&amp;L&amp;F</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26"/>
  <sheetViews>
    <sheetView zoomScaleNormal="100" workbookViewId="0"/>
  </sheetViews>
  <sheetFormatPr baseColWidth="10" defaultColWidth="9.1640625" defaultRowHeight="15"/>
  <cols>
    <col min="1" max="1" width="12.6640625" style="18" customWidth="1"/>
    <col min="2" max="2" width="28.5" style="18" customWidth="1"/>
    <col min="3" max="4" width="48.33203125" style="18" customWidth="1"/>
    <col min="5" max="5" width="2.33203125" style="19" customWidth="1"/>
    <col min="6" max="18" width="9.1640625" style="19"/>
    <col min="19" max="16384" width="9.1640625" style="18"/>
  </cols>
  <sheetData>
    <row r="1" spans="1:18" ht="19.5" customHeight="1">
      <c r="C1" s="32"/>
      <c r="D1" s="32"/>
      <c r="Q1" s="18"/>
      <c r="R1" s="18"/>
    </row>
    <row r="2" spans="1:18">
      <c r="C2" s="33"/>
      <c r="D2" s="33"/>
      <c r="Q2" s="18"/>
      <c r="R2" s="18"/>
    </row>
    <row r="3" spans="1:18">
      <c r="C3" s="33"/>
      <c r="D3" s="33"/>
    </row>
    <row r="4" spans="1:18">
      <c r="C4" s="33"/>
      <c r="D4" s="33"/>
    </row>
    <row r="5" spans="1:18">
      <c r="A5" s="20" t="s">
        <v>55</v>
      </c>
      <c r="B5" s="20" t="s">
        <v>56</v>
      </c>
      <c r="C5" s="20" t="s">
        <v>9</v>
      </c>
      <c r="D5" s="20" t="s">
        <v>57</v>
      </c>
      <c r="E5" s="21"/>
      <c r="F5" s="21"/>
      <c r="G5" s="21"/>
      <c r="H5" s="21"/>
      <c r="M5" s="31"/>
      <c r="N5" s="31"/>
      <c r="O5" s="31"/>
      <c r="P5" s="31"/>
      <c r="Q5" s="31"/>
      <c r="R5" s="31"/>
    </row>
    <row r="6" spans="1:18" ht="16">
      <c r="A6" s="22">
        <v>43243</v>
      </c>
      <c r="B6" s="23" t="s">
        <v>67</v>
      </c>
      <c r="C6" s="24"/>
      <c r="D6" s="25" t="str">
        <f ca="1">MID(CELL("filename"),SEARCH("[",CELL("filename"))+1,SEARCH("]",CELL("filename"))-SEARCH("[",CELL("filename"))-1)</f>
        <v>e03Desserts_CrumrineAustin.xlsx</v>
      </c>
      <c r="E6" s="21"/>
      <c r="F6" s="21"/>
      <c r="G6" s="21"/>
      <c r="H6" s="21"/>
      <c r="M6" s="31"/>
      <c r="N6" s="31"/>
      <c r="O6" s="31"/>
      <c r="P6" s="31"/>
      <c r="Q6" s="31"/>
      <c r="R6" s="31"/>
    </row>
    <row r="7" spans="1:18">
      <c r="A7" s="20" t="s">
        <v>58</v>
      </c>
      <c r="B7" s="20" t="s">
        <v>56</v>
      </c>
      <c r="C7" s="20" t="s">
        <v>59</v>
      </c>
      <c r="D7" s="20" t="s">
        <v>60</v>
      </c>
      <c r="E7" s="21"/>
      <c r="F7" s="21"/>
      <c r="G7" s="21"/>
      <c r="H7" s="21"/>
      <c r="M7" s="31"/>
      <c r="N7" s="31"/>
      <c r="O7" s="31"/>
      <c r="P7" s="31"/>
      <c r="Q7" s="31"/>
      <c r="R7" s="31"/>
    </row>
    <row r="8" spans="1:18">
      <c r="A8" s="22"/>
      <c r="B8" s="23"/>
      <c r="C8" s="24"/>
      <c r="D8" s="24"/>
      <c r="E8" s="21"/>
      <c r="F8" s="21"/>
      <c r="G8" s="21"/>
      <c r="H8" s="21"/>
      <c r="M8" s="31"/>
      <c r="N8" s="31"/>
      <c r="O8" s="31"/>
      <c r="P8" s="31"/>
      <c r="Q8" s="31"/>
      <c r="R8" s="31"/>
    </row>
    <row r="9" spans="1:18">
      <c r="A9" s="26"/>
      <c r="B9" s="23"/>
      <c r="C9" s="24"/>
      <c r="D9" s="24"/>
      <c r="E9" s="21"/>
      <c r="F9" s="21"/>
      <c r="G9" s="21"/>
      <c r="H9" s="21"/>
      <c r="M9" s="31"/>
      <c r="N9" s="31"/>
      <c r="O9" s="31"/>
      <c r="P9" s="31"/>
      <c r="Q9" s="31"/>
      <c r="R9" s="31"/>
    </row>
    <row r="10" spans="1:18">
      <c r="A10" s="26"/>
      <c r="B10" s="23"/>
      <c r="C10" s="24"/>
      <c r="D10" s="24"/>
      <c r="E10" s="21"/>
      <c r="F10" s="21"/>
      <c r="G10" s="21"/>
      <c r="H10" s="21"/>
      <c r="M10" s="31"/>
      <c r="N10" s="31"/>
      <c r="O10" s="31"/>
      <c r="P10" s="31"/>
      <c r="Q10" s="31"/>
      <c r="R10" s="31"/>
    </row>
    <row r="11" spans="1:18">
      <c r="A11" s="26"/>
      <c r="B11" s="23"/>
      <c r="C11" s="24"/>
      <c r="D11" s="24"/>
      <c r="E11" s="21"/>
      <c r="F11" s="21"/>
      <c r="G11" s="21"/>
      <c r="H11" s="21"/>
      <c r="M11" s="31"/>
      <c r="N11" s="31"/>
      <c r="O11" s="31"/>
      <c r="P11" s="31"/>
      <c r="Q11" s="31"/>
      <c r="R11" s="31"/>
    </row>
    <row r="12" spans="1:18">
      <c r="A12" s="26"/>
      <c r="B12" s="23"/>
      <c r="C12" s="24"/>
      <c r="D12" s="24"/>
      <c r="E12" s="21"/>
      <c r="F12" s="21"/>
      <c r="G12" s="21"/>
      <c r="H12" s="21"/>
      <c r="M12" s="31"/>
      <c r="N12" s="31"/>
      <c r="O12" s="31"/>
      <c r="P12" s="31"/>
      <c r="Q12" s="31"/>
      <c r="R12" s="31"/>
    </row>
    <row r="13" spans="1:18">
      <c r="A13" s="26"/>
      <c r="B13" s="23"/>
      <c r="C13" s="24"/>
      <c r="D13" s="24"/>
      <c r="E13" s="21"/>
      <c r="F13" s="21"/>
      <c r="G13" s="21"/>
      <c r="H13" s="21"/>
      <c r="M13" s="31"/>
      <c r="N13" s="31"/>
      <c r="O13" s="31"/>
      <c r="P13" s="31"/>
      <c r="Q13" s="31"/>
      <c r="R13" s="31"/>
    </row>
    <row r="14" spans="1:18">
      <c r="A14" s="26"/>
      <c r="B14" s="23"/>
      <c r="C14" s="24"/>
      <c r="D14" s="24"/>
      <c r="E14" s="21"/>
      <c r="F14" s="21"/>
      <c r="G14" s="21"/>
      <c r="H14" s="21"/>
      <c r="M14" s="31"/>
      <c r="N14" s="31"/>
      <c r="O14" s="31"/>
      <c r="P14" s="31"/>
      <c r="Q14" s="31"/>
      <c r="R14" s="31"/>
    </row>
    <row r="15" spans="1:18">
      <c r="A15" s="26"/>
      <c r="B15" s="23"/>
      <c r="C15" s="24"/>
      <c r="D15" s="24"/>
      <c r="E15" s="21"/>
      <c r="F15" s="21"/>
      <c r="G15" s="21"/>
      <c r="H15" s="21"/>
      <c r="M15" s="31"/>
      <c r="N15" s="31"/>
      <c r="O15" s="31"/>
      <c r="P15" s="31"/>
      <c r="Q15" s="31"/>
      <c r="R15" s="31"/>
    </row>
    <row r="16" spans="1:18">
      <c r="A16" s="26"/>
      <c r="B16" s="23"/>
      <c r="C16" s="24"/>
      <c r="D16" s="24"/>
      <c r="E16" s="21"/>
      <c r="F16" s="21"/>
      <c r="G16" s="21"/>
      <c r="H16" s="21"/>
      <c r="M16" s="31"/>
      <c r="N16" s="31"/>
      <c r="O16" s="31"/>
      <c r="P16" s="31"/>
      <c r="Q16" s="31"/>
      <c r="R16" s="31"/>
    </row>
    <row r="17" spans="1:18">
      <c r="A17" s="26"/>
      <c r="B17" s="23"/>
      <c r="C17" s="24"/>
      <c r="D17" s="24"/>
      <c r="E17" s="21"/>
      <c r="F17" s="21"/>
      <c r="G17" s="21"/>
      <c r="H17" s="21"/>
      <c r="M17" s="31"/>
      <c r="N17" s="31"/>
      <c r="O17" s="31"/>
      <c r="P17" s="31"/>
      <c r="Q17" s="31"/>
      <c r="R17" s="31"/>
    </row>
    <row r="18" spans="1:18">
      <c r="A18" s="27"/>
      <c r="B18" s="27"/>
      <c r="C18" s="27"/>
      <c r="D18" s="27"/>
    </row>
    <row r="19" spans="1:18">
      <c r="A19" s="20" t="s">
        <v>55</v>
      </c>
      <c r="B19" s="20" t="s">
        <v>61</v>
      </c>
      <c r="C19" s="20" t="s">
        <v>62</v>
      </c>
      <c r="D19" s="20" t="s">
        <v>63</v>
      </c>
    </row>
    <row r="20" spans="1:18">
      <c r="A20" s="22">
        <v>43243</v>
      </c>
      <c r="B20" s="23" t="s">
        <v>64</v>
      </c>
      <c r="C20" s="23" t="s">
        <v>67</v>
      </c>
      <c r="D20" s="23"/>
    </row>
    <row r="21" spans="1:18">
      <c r="A21" s="22">
        <v>43243</v>
      </c>
      <c r="B21" s="23" t="s">
        <v>65</v>
      </c>
      <c r="C21" s="23" t="s">
        <v>67</v>
      </c>
      <c r="D21" s="23"/>
    </row>
    <row r="22" spans="1:18">
      <c r="A22" s="22">
        <v>43243</v>
      </c>
      <c r="B22" s="23" t="s">
        <v>66</v>
      </c>
      <c r="C22" s="23" t="s">
        <v>67</v>
      </c>
      <c r="D22" s="23"/>
    </row>
    <row r="23" spans="1:18">
      <c r="A23" s="22"/>
      <c r="B23" s="23"/>
      <c r="C23" s="23"/>
      <c r="D23" s="23"/>
    </row>
    <row r="24" spans="1:18">
      <c r="A24" s="22"/>
      <c r="B24" s="23"/>
      <c r="C24" s="23"/>
      <c r="D24" s="23"/>
    </row>
    <row r="25" spans="1:18">
      <c r="A25" s="28"/>
      <c r="B25" s="28"/>
      <c r="C25" s="28"/>
      <c r="D25" s="29"/>
    </row>
    <row r="26" spans="1:18">
      <c r="A26" s="30"/>
      <c r="B26" s="30"/>
      <c r="C26" s="30"/>
      <c r="D26" s="30"/>
    </row>
  </sheetData>
  <mergeCells count="27">
    <mergeCell ref="M7:P7"/>
    <mergeCell ref="Q7:R7"/>
    <mergeCell ref="C1:D4"/>
    <mergeCell ref="M5:P5"/>
    <mergeCell ref="Q5:R5"/>
    <mergeCell ref="M6:P6"/>
    <mergeCell ref="Q6:R6"/>
    <mergeCell ref="M8:P8"/>
    <mergeCell ref="Q8:R8"/>
    <mergeCell ref="M9:P9"/>
    <mergeCell ref="Q9:R9"/>
    <mergeCell ref="M10:P10"/>
    <mergeCell ref="Q10:R10"/>
    <mergeCell ref="M11:P11"/>
    <mergeCell ref="Q11:R11"/>
    <mergeCell ref="M12:P12"/>
    <mergeCell ref="Q12:R12"/>
    <mergeCell ref="M13:P13"/>
    <mergeCell ref="Q13:R13"/>
    <mergeCell ref="M17:P17"/>
    <mergeCell ref="Q17:R17"/>
    <mergeCell ref="M14:P14"/>
    <mergeCell ref="Q14:R14"/>
    <mergeCell ref="M15:P15"/>
    <mergeCell ref="Q15:R15"/>
    <mergeCell ref="M16:P16"/>
    <mergeCell ref="Q16:R16"/>
  </mergeCells>
  <pageMargins left="0.7" right="0.7" top="0.75" bottom="0.75" header="0.3" footer="0.3"/>
  <pageSetup scale="34" fitToHeight="0" orientation="portrait" horizontalDpi="4294967293" r:id="rId1"/>
  <headerFooter>
    <oddFooter>&amp;L&amp;F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2BEB9-E3F8-8D48-A5EB-17783FC7CE5D}">
  <sheetPr>
    <pageSetUpPr fitToPage="1"/>
  </sheetPr>
  <dimension ref="A5:H210"/>
  <sheetViews>
    <sheetView zoomScaleNormal="100" workbookViewId="0">
      <selection activeCell="F17" sqref="F17"/>
    </sheetView>
  </sheetViews>
  <sheetFormatPr baseColWidth="10" defaultColWidth="8.83203125" defaultRowHeight="15"/>
  <cols>
    <col min="1" max="1" width="9.83203125" customWidth="1"/>
    <col min="2" max="2" width="19.6640625" bestFit="1" customWidth="1"/>
    <col min="3" max="3" width="13.83203125" customWidth="1"/>
    <col min="4" max="4" width="7.33203125" customWidth="1"/>
    <col min="5" max="5" width="24" bestFit="1" customWidth="1"/>
    <col min="6" max="6" width="11" customWidth="1"/>
    <col min="8" max="8" width="13" customWidth="1"/>
  </cols>
  <sheetData>
    <row r="5" spans="1:8">
      <c r="B5" s="1" t="s">
        <v>0</v>
      </c>
      <c r="C5" s="2"/>
    </row>
    <row r="6" spans="1:8">
      <c r="B6" s="1" t="s">
        <v>1</v>
      </c>
      <c r="C6" s="4"/>
    </row>
    <row r="7" spans="1:8">
      <c r="B7" s="1" t="s">
        <v>2</v>
      </c>
      <c r="C7" s="4"/>
    </row>
    <row r="10" spans="1:8">
      <c r="A10" s="1" t="s">
        <v>3</v>
      </c>
      <c r="B10" s="1" t="s">
        <v>4</v>
      </c>
      <c r="C10" s="1" t="s">
        <v>5</v>
      </c>
      <c r="D10" s="1" t="s">
        <v>6</v>
      </c>
      <c r="E10" s="5"/>
      <c r="F10" s="5"/>
      <c r="G10" s="5"/>
      <c r="H10" s="5"/>
    </row>
    <row r="11" spans="1:8">
      <c r="A11" s="5">
        <v>34</v>
      </c>
      <c r="B11" s="5">
        <v>25</v>
      </c>
      <c r="C11" s="6">
        <v>43209</v>
      </c>
      <c r="D11" s="5">
        <v>4</v>
      </c>
      <c r="E11" s="5"/>
      <c r="F11" s="7"/>
      <c r="G11" s="7"/>
      <c r="H11" s="7"/>
    </row>
    <row r="12" spans="1:8">
      <c r="A12" s="5">
        <v>37</v>
      </c>
      <c r="B12" s="5">
        <v>26</v>
      </c>
      <c r="C12" s="6">
        <v>43209</v>
      </c>
      <c r="D12" s="5">
        <v>6</v>
      </c>
      <c r="E12" s="5"/>
      <c r="F12" s="7"/>
      <c r="G12" s="7"/>
      <c r="H12" s="7"/>
    </row>
    <row r="13" spans="1:8">
      <c r="A13" s="5">
        <v>45</v>
      </c>
      <c r="B13" s="5">
        <v>97</v>
      </c>
      <c r="C13" s="6">
        <v>43209</v>
      </c>
      <c r="D13" s="5">
        <v>1</v>
      </c>
      <c r="E13" s="5"/>
      <c r="F13" s="7"/>
      <c r="G13" s="7"/>
      <c r="H13" s="7"/>
    </row>
    <row r="14" spans="1:8">
      <c r="A14" s="5">
        <v>34</v>
      </c>
      <c r="B14" s="5">
        <v>71</v>
      </c>
      <c r="C14" s="6">
        <v>43209</v>
      </c>
      <c r="D14" s="5">
        <v>3</v>
      </c>
      <c r="E14" s="5"/>
      <c r="F14" s="7"/>
      <c r="G14" s="7"/>
      <c r="H14" s="7"/>
    </row>
    <row r="15" spans="1:8">
      <c r="A15" s="5">
        <v>34</v>
      </c>
      <c r="B15" s="5">
        <v>26</v>
      </c>
      <c r="C15" s="6">
        <v>43209</v>
      </c>
      <c r="D15" s="5">
        <v>8</v>
      </c>
      <c r="E15" s="5"/>
      <c r="F15" s="7"/>
      <c r="G15" s="7"/>
      <c r="H15" s="7"/>
    </row>
    <row r="16" spans="1:8">
      <c r="A16" s="5">
        <v>18</v>
      </c>
      <c r="B16" s="5">
        <v>48</v>
      </c>
      <c r="C16" s="6">
        <v>43209</v>
      </c>
      <c r="D16" s="5">
        <v>4</v>
      </c>
      <c r="E16" s="5"/>
      <c r="F16" s="7"/>
      <c r="G16" s="7"/>
      <c r="H16" s="7"/>
    </row>
    <row r="17" spans="1:8">
      <c r="A17" s="5">
        <v>45</v>
      </c>
      <c r="B17" s="5">
        <v>71</v>
      </c>
      <c r="C17" s="6">
        <v>43209</v>
      </c>
      <c r="D17" s="5">
        <v>2</v>
      </c>
      <c r="E17" s="5"/>
      <c r="F17" s="7"/>
      <c r="G17" s="7"/>
      <c r="H17" s="7"/>
    </row>
    <row r="18" spans="1:8">
      <c r="A18" s="5">
        <v>37</v>
      </c>
      <c r="B18" s="5">
        <v>71</v>
      </c>
      <c r="C18" s="6">
        <v>43209</v>
      </c>
      <c r="D18" s="5">
        <v>1</v>
      </c>
      <c r="E18" s="5"/>
      <c r="F18" s="7"/>
      <c r="G18" s="7"/>
      <c r="H18" s="7"/>
    </row>
    <row r="19" spans="1:8">
      <c r="A19" s="5">
        <v>18</v>
      </c>
      <c r="B19" s="5">
        <v>71</v>
      </c>
      <c r="C19" s="6">
        <v>43209</v>
      </c>
      <c r="D19" s="5">
        <v>10</v>
      </c>
      <c r="E19" s="5"/>
      <c r="F19" s="7"/>
      <c r="G19" s="7"/>
      <c r="H19" s="7"/>
    </row>
    <row r="20" spans="1:8">
      <c r="A20" s="5">
        <v>18</v>
      </c>
      <c r="B20" s="5">
        <v>32</v>
      </c>
      <c r="C20" s="6">
        <v>43209</v>
      </c>
      <c r="D20" s="5">
        <v>2</v>
      </c>
      <c r="E20" s="5"/>
      <c r="F20" s="7"/>
      <c r="G20" s="7"/>
      <c r="H20" s="7"/>
    </row>
    <row r="21" spans="1:8">
      <c r="A21" s="5">
        <v>18</v>
      </c>
      <c r="B21" s="5">
        <v>25</v>
      </c>
      <c r="C21" s="6">
        <v>43209</v>
      </c>
      <c r="D21" s="5">
        <v>1</v>
      </c>
      <c r="E21" s="5"/>
      <c r="F21" s="7"/>
      <c r="G21" s="7"/>
      <c r="H21" s="7"/>
    </row>
    <row r="22" spans="1:8">
      <c r="A22" s="5">
        <v>37</v>
      </c>
      <c r="B22" s="5">
        <v>48</v>
      </c>
      <c r="C22" s="6">
        <v>43209</v>
      </c>
      <c r="D22" s="5">
        <v>9</v>
      </c>
      <c r="E22" s="5"/>
      <c r="F22" s="7"/>
      <c r="G22" s="7"/>
      <c r="H22" s="7"/>
    </row>
    <row r="23" spans="1:8">
      <c r="A23" s="5">
        <v>18</v>
      </c>
      <c r="B23" s="5">
        <v>26</v>
      </c>
      <c r="C23" s="6">
        <v>43209</v>
      </c>
      <c r="D23" s="5">
        <v>3</v>
      </c>
      <c r="E23" s="5"/>
      <c r="F23" s="7"/>
      <c r="G23" s="7"/>
      <c r="H23" s="7"/>
    </row>
    <row r="24" spans="1:8">
      <c r="A24" s="5">
        <v>18</v>
      </c>
      <c r="B24" s="5">
        <v>48</v>
      </c>
      <c r="C24" s="6">
        <v>43209</v>
      </c>
      <c r="D24" s="5">
        <v>2</v>
      </c>
      <c r="E24" s="5"/>
      <c r="F24" s="7"/>
      <c r="G24" s="7"/>
      <c r="H24" s="7"/>
    </row>
    <row r="25" spans="1:8">
      <c r="A25" s="5">
        <v>37</v>
      </c>
      <c r="B25" s="5">
        <v>32</v>
      </c>
      <c r="C25" s="6">
        <v>43209</v>
      </c>
      <c r="D25" s="5">
        <v>3</v>
      </c>
      <c r="E25" s="5"/>
      <c r="F25" s="7"/>
      <c r="G25" s="7"/>
      <c r="H25" s="7"/>
    </row>
    <row r="26" spans="1:8">
      <c r="A26" s="5">
        <v>23</v>
      </c>
      <c r="B26" s="5">
        <v>71</v>
      </c>
      <c r="C26" s="6">
        <v>43209</v>
      </c>
      <c r="D26" s="5">
        <v>7</v>
      </c>
      <c r="E26" s="5"/>
      <c r="F26" s="7"/>
      <c r="G26" s="7"/>
      <c r="H26" s="7"/>
    </row>
    <row r="27" spans="1:8">
      <c r="A27" s="5">
        <v>45</v>
      </c>
      <c r="B27" s="5">
        <v>26</v>
      </c>
      <c r="C27" s="6">
        <v>43209</v>
      </c>
      <c r="D27" s="5">
        <v>1</v>
      </c>
      <c r="E27" s="5"/>
      <c r="F27" s="7"/>
      <c r="G27" s="7"/>
      <c r="H27" s="7"/>
    </row>
    <row r="28" spans="1:8">
      <c r="A28" s="5">
        <v>37</v>
      </c>
      <c r="B28" s="5">
        <v>26</v>
      </c>
      <c r="C28" s="6">
        <v>43209</v>
      </c>
      <c r="D28" s="5">
        <v>10</v>
      </c>
      <c r="E28" s="5"/>
      <c r="F28" s="7"/>
      <c r="G28" s="7"/>
      <c r="H28" s="7"/>
    </row>
    <row r="29" spans="1:8">
      <c r="A29" s="5">
        <v>34</v>
      </c>
      <c r="B29" s="5">
        <v>26</v>
      </c>
      <c r="C29" s="6">
        <v>43209</v>
      </c>
      <c r="D29" s="5">
        <v>10</v>
      </c>
      <c r="E29" s="5"/>
      <c r="F29" s="7"/>
      <c r="G29" s="7"/>
      <c r="H29" s="7"/>
    </row>
    <row r="30" spans="1:8">
      <c r="A30" s="5">
        <v>15</v>
      </c>
      <c r="B30" s="5">
        <v>26</v>
      </c>
      <c r="C30" s="6">
        <v>43209</v>
      </c>
      <c r="D30" s="5">
        <v>9</v>
      </c>
      <c r="E30" s="5"/>
      <c r="F30" s="7"/>
      <c r="G30" s="7"/>
      <c r="H30" s="7"/>
    </row>
    <row r="31" spans="1:8">
      <c r="A31" s="5">
        <v>18</v>
      </c>
      <c r="B31" s="5">
        <v>48</v>
      </c>
      <c r="C31" s="6">
        <v>43209</v>
      </c>
      <c r="D31" s="5">
        <v>4</v>
      </c>
      <c r="E31" s="5"/>
      <c r="F31" s="7"/>
      <c r="G31" s="7"/>
      <c r="H31" s="7"/>
    </row>
    <row r="32" spans="1:8">
      <c r="A32" s="5">
        <v>18</v>
      </c>
      <c r="B32" s="5">
        <v>48</v>
      </c>
      <c r="C32" s="6">
        <v>43209</v>
      </c>
      <c r="D32" s="5">
        <v>6</v>
      </c>
      <c r="E32" s="5"/>
      <c r="F32" s="7"/>
      <c r="G32" s="7"/>
      <c r="H32" s="7"/>
    </row>
    <row r="33" spans="1:8">
      <c r="A33" s="5">
        <v>37</v>
      </c>
      <c r="B33" s="5">
        <v>97</v>
      </c>
      <c r="C33" s="6">
        <v>43209</v>
      </c>
      <c r="D33" s="5">
        <v>9</v>
      </c>
      <c r="E33" s="5"/>
      <c r="F33" s="7"/>
      <c r="G33" s="7"/>
      <c r="H33" s="7"/>
    </row>
    <row r="34" spans="1:8">
      <c r="A34" s="5">
        <v>45</v>
      </c>
      <c r="B34" s="5">
        <v>32</v>
      </c>
      <c r="C34" s="6">
        <v>43209</v>
      </c>
      <c r="D34" s="5">
        <v>2</v>
      </c>
      <c r="E34" s="5"/>
      <c r="F34" s="7"/>
      <c r="G34" s="7"/>
      <c r="H34" s="7"/>
    </row>
    <row r="35" spans="1:8">
      <c r="A35" s="5">
        <v>18</v>
      </c>
      <c r="B35" s="5">
        <v>32</v>
      </c>
      <c r="C35" s="6">
        <v>43209</v>
      </c>
      <c r="D35" s="5">
        <v>7</v>
      </c>
      <c r="E35" s="5"/>
      <c r="F35" s="7"/>
      <c r="G35" s="7"/>
      <c r="H35" s="7"/>
    </row>
    <row r="36" spans="1:8">
      <c r="A36" s="5">
        <v>37</v>
      </c>
      <c r="B36" s="5">
        <v>25</v>
      </c>
      <c r="C36" s="6">
        <v>43209</v>
      </c>
      <c r="D36" s="5">
        <v>7</v>
      </c>
      <c r="E36" s="5"/>
      <c r="F36" s="7"/>
      <c r="G36" s="7"/>
      <c r="H36" s="7"/>
    </row>
    <row r="37" spans="1:8">
      <c r="A37" s="5">
        <v>34</v>
      </c>
      <c r="B37" s="5">
        <v>71</v>
      </c>
      <c r="C37" s="6">
        <v>43209</v>
      </c>
      <c r="D37" s="5">
        <v>9</v>
      </c>
      <c r="E37" s="5"/>
      <c r="F37" s="7"/>
      <c r="G37" s="7"/>
      <c r="H37" s="7"/>
    </row>
    <row r="38" spans="1:8">
      <c r="A38" s="5">
        <v>13</v>
      </c>
      <c r="B38" s="5">
        <v>32</v>
      </c>
      <c r="C38" s="6">
        <v>43209</v>
      </c>
      <c r="D38" s="5">
        <v>3</v>
      </c>
      <c r="E38" s="5"/>
      <c r="F38" s="7"/>
      <c r="G38" s="7"/>
      <c r="H38" s="7"/>
    </row>
    <row r="39" spans="1:8">
      <c r="A39" s="5">
        <v>15</v>
      </c>
      <c r="B39" s="5">
        <v>25</v>
      </c>
      <c r="C39" s="6">
        <v>43209</v>
      </c>
      <c r="D39" s="5">
        <v>7</v>
      </c>
      <c r="E39" s="5"/>
      <c r="F39" s="7"/>
      <c r="G39" s="7"/>
      <c r="H39" s="7"/>
    </row>
    <row r="40" spans="1:8">
      <c r="A40" s="5">
        <v>15</v>
      </c>
      <c r="B40" s="5">
        <v>71</v>
      </c>
      <c r="C40" s="6">
        <v>43210</v>
      </c>
      <c r="D40" s="5">
        <v>5</v>
      </c>
      <c r="E40" s="5"/>
      <c r="F40" s="7"/>
      <c r="G40" s="7"/>
      <c r="H40" s="7"/>
    </row>
    <row r="41" spans="1:8">
      <c r="A41" s="5">
        <v>34</v>
      </c>
      <c r="B41" s="5">
        <v>25</v>
      </c>
      <c r="C41" s="6">
        <v>43210</v>
      </c>
      <c r="D41" s="5">
        <v>5</v>
      </c>
      <c r="E41" s="5"/>
      <c r="F41" s="7"/>
      <c r="G41" s="7"/>
      <c r="H41" s="7"/>
    </row>
    <row r="42" spans="1:8">
      <c r="A42" s="5">
        <v>15</v>
      </c>
      <c r="B42" s="5">
        <v>25</v>
      </c>
      <c r="C42" s="6">
        <v>43210</v>
      </c>
      <c r="D42" s="5">
        <v>6</v>
      </c>
      <c r="E42" s="5"/>
      <c r="F42" s="7"/>
      <c r="G42" s="7"/>
      <c r="H42" s="7"/>
    </row>
    <row r="43" spans="1:8">
      <c r="A43" s="5">
        <v>34</v>
      </c>
      <c r="B43" s="5">
        <v>48</v>
      </c>
      <c r="C43" s="6">
        <v>43210</v>
      </c>
      <c r="D43" s="5">
        <v>1</v>
      </c>
      <c r="E43" s="5"/>
      <c r="F43" s="7"/>
      <c r="G43" s="7"/>
      <c r="H43" s="7"/>
    </row>
    <row r="44" spans="1:8">
      <c r="A44" s="5">
        <v>23</v>
      </c>
      <c r="B44" s="5">
        <v>97</v>
      </c>
      <c r="C44" s="6">
        <v>43210</v>
      </c>
      <c r="D44" s="5">
        <v>7</v>
      </c>
      <c r="E44" s="5"/>
      <c r="F44" s="7"/>
      <c r="G44" s="7"/>
      <c r="H44" s="7"/>
    </row>
    <row r="45" spans="1:8">
      <c r="A45" s="5">
        <v>37</v>
      </c>
      <c r="B45" s="5">
        <v>97</v>
      </c>
      <c r="C45" s="6">
        <v>43210</v>
      </c>
      <c r="D45" s="5">
        <v>8</v>
      </c>
      <c r="E45" s="5"/>
      <c r="F45" s="7"/>
      <c r="G45" s="7"/>
      <c r="H45" s="7"/>
    </row>
    <row r="46" spans="1:8">
      <c r="A46" s="5">
        <v>15</v>
      </c>
      <c r="B46" s="5">
        <v>25</v>
      </c>
      <c r="C46" s="6">
        <v>43210</v>
      </c>
      <c r="D46" s="5">
        <v>5</v>
      </c>
      <c r="E46" s="5"/>
      <c r="F46" s="7"/>
      <c r="G46" s="7"/>
      <c r="H46" s="7"/>
    </row>
    <row r="47" spans="1:8">
      <c r="A47" s="5">
        <v>13</v>
      </c>
      <c r="B47" s="5">
        <v>71</v>
      </c>
      <c r="C47" s="6">
        <v>43210</v>
      </c>
      <c r="D47" s="5">
        <v>6</v>
      </c>
      <c r="E47" s="5"/>
      <c r="F47" s="7"/>
      <c r="G47" s="7"/>
      <c r="H47" s="7"/>
    </row>
    <row r="48" spans="1:8">
      <c r="A48" s="5">
        <v>45</v>
      </c>
      <c r="B48" s="8">
        <v>71</v>
      </c>
      <c r="C48" s="6">
        <v>43210</v>
      </c>
      <c r="D48" s="5">
        <v>6</v>
      </c>
      <c r="E48" s="5"/>
      <c r="F48" s="7"/>
      <c r="G48" s="7"/>
      <c r="H48" s="7"/>
    </row>
    <row r="49" spans="1:8">
      <c r="A49" s="5">
        <v>37</v>
      </c>
      <c r="B49" s="5">
        <v>25</v>
      </c>
      <c r="C49" s="6">
        <v>43210</v>
      </c>
      <c r="D49" s="5">
        <v>6</v>
      </c>
      <c r="E49" s="5"/>
      <c r="F49" s="7"/>
      <c r="G49" s="7"/>
      <c r="H49" s="7"/>
    </row>
    <row r="50" spans="1:8">
      <c r="A50" s="5">
        <v>18</v>
      </c>
      <c r="B50" s="5">
        <v>48</v>
      </c>
      <c r="C50" s="6">
        <v>43210</v>
      </c>
      <c r="D50" s="5">
        <v>4</v>
      </c>
      <c r="E50" s="5"/>
      <c r="F50" s="7"/>
      <c r="G50" s="7"/>
      <c r="H50" s="7"/>
    </row>
    <row r="51" spans="1:8">
      <c r="A51" s="5">
        <v>15</v>
      </c>
      <c r="B51" s="5">
        <v>48</v>
      </c>
      <c r="C51" s="6">
        <v>43210</v>
      </c>
      <c r="D51" s="5">
        <v>6</v>
      </c>
      <c r="E51" s="5"/>
      <c r="F51" s="7"/>
      <c r="G51" s="7"/>
      <c r="H51" s="7"/>
    </row>
    <row r="52" spans="1:8">
      <c r="A52" s="5">
        <v>37</v>
      </c>
      <c r="B52" s="5">
        <v>25</v>
      </c>
      <c r="C52" s="6">
        <v>43210</v>
      </c>
      <c r="D52" s="5">
        <v>6</v>
      </c>
      <c r="E52" s="5"/>
      <c r="F52" s="7"/>
      <c r="G52" s="7"/>
      <c r="H52" s="7"/>
    </row>
    <row r="53" spans="1:8">
      <c r="A53" s="5">
        <v>13</v>
      </c>
      <c r="B53" s="5">
        <v>25</v>
      </c>
      <c r="C53" s="6">
        <v>43210</v>
      </c>
      <c r="D53" s="5">
        <v>1</v>
      </c>
      <c r="E53" s="5"/>
      <c r="F53" s="7"/>
      <c r="G53" s="7"/>
      <c r="H53" s="7"/>
    </row>
    <row r="54" spans="1:8">
      <c r="A54" s="5">
        <v>23</v>
      </c>
      <c r="B54" s="5">
        <v>97</v>
      </c>
      <c r="C54" s="6">
        <v>43210</v>
      </c>
      <c r="D54" s="5">
        <v>2</v>
      </c>
      <c r="E54" s="5"/>
      <c r="F54" s="7"/>
      <c r="G54" s="7"/>
      <c r="H54" s="7"/>
    </row>
    <row r="55" spans="1:8">
      <c r="A55" s="5">
        <v>34</v>
      </c>
      <c r="B55" s="5">
        <v>48</v>
      </c>
      <c r="C55" s="6">
        <v>43210</v>
      </c>
      <c r="D55" s="5">
        <v>1</v>
      </c>
      <c r="E55" s="5"/>
      <c r="F55" s="7"/>
      <c r="G55" s="7"/>
      <c r="H55" s="7"/>
    </row>
    <row r="56" spans="1:8">
      <c r="A56" s="5">
        <v>23</v>
      </c>
      <c r="B56" s="5">
        <v>97</v>
      </c>
      <c r="C56" s="6">
        <v>43210</v>
      </c>
      <c r="D56" s="5">
        <v>4</v>
      </c>
      <c r="E56" s="5"/>
      <c r="F56" s="7"/>
      <c r="G56" s="7"/>
      <c r="H56" s="7"/>
    </row>
    <row r="57" spans="1:8">
      <c r="A57" s="5">
        <v>37</v>
      </c>
      <c r="B57" s="5">
        <v>25</v>
      </c>
      <c r="C57" s="6">
        <v>43210</v>
      </c>
      <c r="D57" s="5">
        <v>5</v>
      </c>
      <c r="E57" s="5"/>
      <c r="F57" s="7"/>
      <c r="G57" s="7"/>
      <c r="H57" s="7"/>
    </row>
    <row r="58" spans="1:8">
      <c r="A58" s="5">
        <v>15</v>
      </c>
      <c r="B58" s="5">
        <v>26</v>
      </c>
      <c r="C58" s="6">
        <v>43210</v>
      </c>
      <c r="D58" s="5">
        <v>2</v>
      </c>
      <c r="E58" s="5"/>
      <c r="F58" s="7"/>
      <c r="G58" s="7"/>
      <c r="H58" s="7"/>
    </row>
    <row r="59" spans="1:8">
      <c r="A59" s="5">
        <v>23</v>
      </c>
      <c r="B59" s="5">
        <v>97</v>
      </c>
      <c r="C59" s="6">
        <v>43210</v>
      </c>
      <c r="D59" s="5">
        <v>2</v>
      </c>
      <c r="E59" s="5"/>
      <c r="F59" s="7"/>
      <c r="G59" s="7"/>
      <c r="H59" s="7"/>
    </row>
    <row r="60" spans="1:8">
      <c r="A60" s="5">
        <v>15</v>
      </c>
      <c r="B60" s="5">
        <v>71</v>
      </c>
      <c r="C60" s="6">
        <v>43210</v>
      </c>
      <c r="D60" s="5">
        <v>10</v>
      </c>
      <c r="E60" s="5"/>
      <c r="F60" s="7"/>
      <c r="G60" s="7"/>
      <c r="H60" s="7"/>
    </row>
    <row r="61" spans="1:8">
      <c r="A61" s="5">
        <v>23</v>
      </c>
      <c r="B61" s="5">
        <v>32</v>
      </c>
      <c r="C61" s="6">
        <v>43210</v>
      </c>
      <c r="D61" s="5">
        <v>7</v>
      </c>
      <c r="E61" s="5"/>
      <c r="F61" s="7"/>
      <c r="G61" s="7"/>
      <c r="H61" s="7"/>
    </row>
    <row r="62" spans="1:8">
      <c r="A62" s="5">
        <v>18</v>
      </c>
      <c r="B62" s="5">
        <v>97</v>
      </c>
      <c r="C62" s="6">
        <v>43210</v>
      </c>
      <c r="D62" s="5">
        <v>3</v>
      </c>
      <c r="E62" s="5"/>
      <c r="F62" s="7"/>
      <c r="G62" s="7"/>
      <c r="H62" s="7"/>
    </row>
    <row r="63" spans="1:8">
      <c r="A63" s="5">
        <v>15</v>
      </c>
      <c r="B63" s="5">
        <v>32</v>
      </c>
      <c r="C63" s="6">
        <v>43210</v>
      </c>
      <c r="D63" s="5">
        <v>3</v>
      </c>
      <c r="E63" s="5"/>
      <c r="F63" s="7"/>
      <c r="G63" s="7"/>
      <c r="H63" s="7"/>
    </row>
    <row r="64" spans="1:8">
      <c r="A64" s="5">
        <v>15</v>
      </c>
      <c r="B64" s="5">
        <v>32</v>
      </c>
      <c r="C64" s="6">
        <v>43210</v>
      </c>
      <c r="D64" s="5">
        <v>2</v>
      </c>
      <c r="E64" s="5"/>
      <c r="F64" s="7"/>
      <c r="G64" s="7"/>
      <c r="H64" s="7"/>
    </row>
    <row r="65" spans="1:8">
      <c r="A65" s="5">
        <v>15</v>
      </c>
      <c r="B65" s="5">
        <v>71</v>
      </c>
      <c r="C65" s="6">
        <v>43210</v>
      </c>
      <c r="D65" s="5">
        <v>10</v>
      </c>
      <c r="E65" s="5"/>
      <c r="F65" s="7"/>
      <c r="G65" s="7"/>
      <c r="H65" s="7"/>
    </row>
    <row r="66" spans="1:8">
      <c r="A66" s="5">
        <v>34</v>
      </c>
      <c r="B66" s="5">
        <v>48</v>
      </c>
      <c r="C66" s="6">
        <v>43210</v>
      </c>
      <c r="D66" s="5">
        <v>10</v>
      </c>
      <c r="E66" s="5"/>
      <c r="F66" s="7"/>
      <c r="G66" s="7"/>
      <c r="H66" s="7"/>
    </row>
    <row r="67" spans="1:8">
      <c r="A67" s="5">
        <v>23</v>
      </c>
      <c r="B67" s="5">
        <v>71</v>
      </c>
      <c r="C67" s="6">
        <v>43210</v>
      </c>
      <c r="D67" s="5">
        <v>2</v>
      </c>
      <c r="E67" s="5"/>
      <c r="F67" s="7"/>
      <c r="G67" s="7"/>
      <c r="H67" s="7"/>
    </row>
    <row r="68" spans="1:8">
      <c r="A68" s="5">
        <v>15</v>
      </c>
      <c r="B68" s="5">
        <v>32</v>
      </c>
      <c r="C68" s="6">
        <v>43210</v>
      </c>
      <c r="D68" s="5">
        <v>4</v>
      </c>
      <c r="E68" s="5"/>
      <c r="F68" s="7"/>
      <c r="G68" s="7"/>
      <c r="H68" s="7"/>
    </row>
    <row r="69" spans="1:8">
      <c r="A69" s="5">
        <v>18</v>
      </c>
      <c r="B69" s="5">
        <v>48</v>
      </c>
      <c r="C69" s="6">
        <v>43210</v>
      </c>
      <c r="D69" s="5">
        <v>4</v>
      </c>
      <c r="E69" s="5"/>
      <c r="F69" s="7"/>
      <c r="G69" s="7"/>
      <c r="H69" s="7"/>
    </row>
    <row r="70" spans="1:8">
      <c r="A70" s="5">
        <v>13</v>
      </c>
      <c r="B70" s="5">
        <v>32</v>
      </c>
      <c r="C70" s="6">
        <v>43210</v>
      </c>
      <c r="D70" s="5">
        <v>6</v>
      </c>
      <c r="E70" s="5"/>
      <c r="F70" s="7"/>
      <c r="G70" s="7"/>
      <c r="H70" s="7"/>
    </row>
    <row r="71" spans="1:8">
      <c r="A71" s="5">
        <v>18</v>
      </c>
      <c r="B71" s="5">
        <v>26</v>
      </c>
      <c r="C71" s="6">
        <v>43210</v>
      </c>
      <c r="D71" s="5">
        <v>6</v>
      </c>
      <c r="E71" s="5"/>
      <c r="F71" s="7"/>
      <c r="G71" s="7"/>
      <c r="H71" s="7"/>
    </row>
    <row r="72" spans="1:8">
      <c r="A72" s="5">
        <v>45</v>
      </c>
      <c r="B72" s="5">
        <v>97</v>
      </c>
      <c r="C72" s="6">
        <v>43210</v>
      </c>
      <c r="D72" s="5">
        <v>7</v>
      </c>
      <c r="E72" s="5"/>
      <c r="F72" s="7"/>
      <c r="G72" s="7"/>
      <c r="H72" s="7"/>
    </row>
    <row r="73" spans="1:8">
      <c r="A73" s="5">
        <v>18</v>
      </c>
      <c r="B73" s="5">
        <v>25</v>
      </c>
      <c r="C73" s="6">
        <v>43210</v>
      </c>
      <c r="D73" s="5">
        <v>7</v>
      </c>
      <c r="E73" s="5"/>
      <c r="F73" s="7"/>
      <c r="G73" s="7"/>
      <c r="H73" s="7"/>
    </row>
    <row r="74" spans="1:8">
      <c r="A74" s="5">
        <v>13</v>
      </c>
      <c r="B74" s="5">
        <v>48</v>
      </c>
      <c r="C74" s="6">
        <v>43211</v>
      </c>
      <c r="D74" s="5">
        <v>9</v>
      </c>
      <c r="E74" s="5"/>
      <c r="F74" s="7"/>
      <c r="G74" s="7"/>
      <c r="H74" s="7"/>
    </row>
    <row r="75" spans="1:8">
      <c r="A75" s="5">
        <v>34</v>
      </c>
      <c r="B75" s="5">
        <v>26</v>
      </c>
      <c r="C75" s="6">
        <v>43211</v>
      </c>
      <c r="D75" s="5">
        <v>1</v>
      </c>
      <c r="E75" s="5"/>
      <c r="F75" s="7"/>
      <c r="G75" s="7"/>
      <c r="H75" s="7"/>
    </row>
    <row r="76" spans="1:8">
      <c r="A76" s="5">
        <v>13</v>
      </c>
      <c r="B76" s="5">
        <v>25</v>
      </c>
      <c r="C76" s="6">
        <v>43211</v>
      </c>
      <c r="D76" s="5">
        <v>4</v>
      </c>
      <c r="E76" s="5"/>
      <c r="F76" s="7"/>
      <c r="G76" s="7"/>
      <c r="H76" s="7"/>
    </row>
    <row r="77" spans="1:8">
      <c r="A77" s="5">
        <v>37</v>
      </c>
      <c r="B77" s="5">
        <v>25</v>
      </c>
      <c r="C77" s="6">
        <v>43211</v>
      </c>
      <c r="D77" s="5">
        <v>6</v>
      </c>
      <c r="E77" s="5"/>
      <c r="F77" s="7"/>
      <c r="G77" s="7"/>
      <c r="H77" s="7"/>
    </row>
    <row r="78" spans="1:8">
      <c r="A78" s="5">
        <v>45</v>
      </c>
      <c r="B78" s="5">
        <v>97</v>
      </c>
      <c r="C78" s="6">
        <v>43211</v>
      </c>
      <c r="D78" s="5">
        <v>4</v>
      </c>
      <c r="E78" s="5"/>
      <c r="F78" s="7"/>
      <c r="G78" s="7"/>
      <c r="H78" s="7"/>
    </row>
    <row r="79" spans="1:8">
      <c r="A79" s="5">
        <v>45</v>
      </c>
      <c r="B79" s="5">
        <v>25</v>
      </c>
      <c r="C79" s="6">
        <v>43211</v>
      </c>
      <c r="D79" s="5">
        <v>6</v>
      </c>
      <c r="E79" s="5"/>
      <c r="F79" s="7"/>
      <c r="G79" s="7"/>
      <c r="H79" s="7"/>
    </row>
    <row r="80" spans="1:8">
      <c r="A80" s="5">
        <v>34</v>
      </c>
      <c r="B80" s="5">
        <v>48</v>
      </c>
      <c r="C80" s="6">
        <v>43211</v>
      </c>
      <c r="D80" s="5">
        <v>5</v>
      </c>
      <c r="E80" s="5"/>
      <c r="F80" s="7"/>
      <c r="G80" s="7"/>
      <c r="H80" s="7"/>
    </row>
    <row r="81" spans="1:8">
      <c r="A81" s="5">
        <v>34</v>
      </c>
      <c r="B81" s="5">
        <v>48</v>
      </c>
      <c r="C81" s="6">
        <v>43211</v>
      </c>
      <c r="D81" s="5">
        <v>2</v>
      </c>
      <c r="E81" s="5"/>
      <c r="F81" s="7"/>
      <c r="G81" s="7"/>
      <c r="H81" s="7"/>
    </row>
    <row r="82" spans="1:8">
      <c r="A82" s="5">
        <v>15</v>
      </c>
      <c r="B82" s="5">
        <v>26</v>
      </c>
      <c r="C82" s="6">
        <v>43211</v>
      </c>
      <c r="D82" s="5">
        <v>9</v>
      </c>
      <c r="E82" s="5"/>
      <c r="F82" s="7"/>
      <c r="G82" s="7"/>
      <c r="H82" s="7"/>
    </row>
    <row r="83" spans="1:8">
      <c r="A83" s="5">
        <v>23</v>
      </c>
      <c r="B83" s="5">
        <v>25</v>
      </c>
      <c r="C83" s="6">
        <v>43211</v>
      </c>
      <c r="D83" s="5">
        <v>2</v>
      </c>
      <c r="E83" s="5"/>
      <c r="F83" s="7"/>
      <c r="G83" s="7"/>
      <c r="H83" s="7"/>
    </row>
    <row r="84" spans="1:8">
      <c r="A84" s="5">
        <v>18</v>
      </c>
      <c r="B84" s="5">
        <v>26</v>
      </c>
      <c r="C84" s="6">
        <v>43211</v>
      </c>
      <c r="D84" s="5">
        <v>6</v>
      </c>
      <c r="E84" s="5"/>
      <c r="F84" s="7"/>
      <c r="G84" s="7"/>
      <c r="H84" s="7"/>
    </row>
    <row r="85" spans="1:8">
      <c r="A85" s="5">
        <v>13</v>
      </c>
      <c r="B85" s="5">
        <v>26</v>
      </c>
      <c r="C85" s="6">
        <v>43211</v>
      </c>
      <c r="D85" s="5">
        <v>10</v>
      </c>
      <c r="E85" s="5"/>
      <c r="F85" s="7"/>
      <c r="G85" s="7"/>
      <c r="H85" s="7"/>
    </row>
    <row r="86" spans="1:8">
      <c r="A86" s="5">
        <v>18</v>
      </c>
      <c r="B86" s="5">
        <v>71</v>
      </c>
      <c r="C86" s="6">
        <v>43211</v>
      </c>
      <c r="D86" s="5">
        <v>8</v>
      </c>
      <c r="E86" s="5"/>
      <c r="F86" s="7"/>
      <c r="G86" s="7"/>
      <c r="H86" s="7"/>
    </row>
    <row r="87" spans="1:8">
      <c r="A87" s="5">
        <v>37</v>
      </c>
      <c r="B87" s="5">
        <v>32</v>
      </c>
      <c r="C87" s="6">
        <v>43211</v>
      </c>
      <c r="D87" s="5">
        <v>9</v>
      </c>
      <c r="E87" s="5"/>
      <c r="F87" s="7"/>
      <c r="G87" s="7"/>
      <c r="H87" s="7"/>
    </row>
    <row r="88" spans="1:8">
      <c r="A88" s="5">
        <v>23</v>
      </c>
      <c r="B88" s="5">
        <v>32</v>
      </c>
      <c r="C88" s="6">
        <v>43211</v>
      </c>
      <c r="D88" s="5">
        <v>2</v>
      </c>
      <c r="E88" s="5"/>
      <c r="F88" s="7"/>
      <c r="G88" s="7"/>
      <c r="H88" s="7"/>
    </row>
    <row r="89" spans="1:8">
      <c r="A89" s="5">
        <v>45</v>
      </c>
      <c r="B89" s="5">
        <v>97</v>
      </c>
      <c r="C89" s="6">
        <v>43211</v>
      </c>
      <c r="D89" s="5">
        <v>2</v>
      </c>
      <c r="E89" s="5"/>
      <c r="F89" s="7"/>
      <c r="G89" s="7"/>
      <c r="H89" s="7"/>
    </row>
    <row r="90" spans="1:8">
      <c r="A90" s="5">
        <v>37</v>
      </c>
      <c r="B90" s="5">
        <v>48</v>
      </c>
      <c r="C90" s="6">
        <v>43211</v>
      </c>
      <c r="D90" s="5">
        <v>5</v>
      </c>
      <c r="E90" s="5"/>
      <c r="F90" s="7"/>
      <c r="G90" s="7"/>
      <c r="H90" s="7"/>
    </row>
    <row r="91" spans="1:8">
      <c r="A91" s="5">
        <v>45</v>
      </c>
      <c r="B91" s="5">
        <v>25</v>
      </c>
      <c r="C91" s="6">
        <v>43211</v>
      </c>
      <c r="D91" s="5">
        <v>4</v>
      </c>
      <c r="E91" s="5"/>
      <c r="F91" s="7"/>
      <c r="G91" s="7"/>
      <c r="H91" s="7"/>
    </row>
    <row r="92" spans="1:8">
      <c r="A92" s="5">
        <v>18</v>
      </c>
      <c r="B92" s="5">
        <v>48</v>
      </c>
      <c r="C92" s="6">
        <v>43211</v>
      </c>
      <c r="D92" s="5">
        <v>4</v>
      </c>
      <c r="E92" s="5"/>
      <c r="F92" s="7"/>
      <c r="G92" s="7"/>
      <c r="H92" s="7"/>
    </row>
    <row r="93" spans="1:8">
      <c r="A93" s="5">
        <v>37</v>
      </c>
      <c r="B93" s="5">
        <v>71</v>
      </c>
      <c r="C93" s="6">
        <v>43211</v>
      </c>
      <c r="D93" s="5">
        <v>9</v>
      </c>
      <c r="E93" s="5"/>
      <c r="F93" s="7"/>
      <c r="G93" s="7"/>
      <c r="H93" s="7"/>
    </row>
    <row r="94" spans="1:8">
      <c r="A94" s="5">
        <v>13</v>
      </c>
      <c r="B94" s="5">
        <v>48</v>
      </c>
      <c r="C94" s="6">
        <v>43211</v>
      </c>
      <c r="D94" s="5">
        <v>9</v>
      </c>
      <c r="E94" s="5"/>
      <c r="F94" s="7"/>
      <c r="G94" s="7"/>
      <c r="H94" s="7"/>
    </row>
    <row r="95" spans="1:8">
      <c r="A95" s="5">
        <v>13</v>
      </c>
      <c r="B95" s="5">
        <v>48</v>
      </c>
      <c r="C95" s="6">
        <v>43211</v>
      </c>
      <c r="D95" s="5">
        <v>6</v>
      </c>
      <c r="E95" s="5"/>
      <c r="F95" s="7"/>
      <c r="G95" s="7"/>
      <c r="H95" s="7"/>
    </row>
    <row r="96" spans="1:8">
      <c r="A96" s="5">
        <v>45</v>
      </c>
      <c r="B96" s="5">
        <v>97</v>
      </c>
      <c r="C96" s="6">
        <v>43211</v>
      </c>
      <c r="D96" s="5">
        <v>6</v>
      </c>
      <c r="E96" s="5"/>
      <c r="F96" s="7"/>
      <c r="G96" s="7"/>
      <c r="H96" s="7"/>
    </row>
    <row r="97" spans="1:8">
      <c r="A97" s="5">
        <v>45</v>
      </c>
      <c r="B97" s="5">
        <v>48</v>
      </c>
      <c r="C97" s="6">
        <v>43211</v>
      </c>
      <c r="D97" s="5">
        <v>4</v>
      </c>
      <c r="E97" s="5"/>
      <c r="F97" s="7"/>
      <c r="G97" s="7"/>
      <c r="H97" s="7"/>
    </row>
    <row r="98" spans="1:8">
      <c r="A98" s="5">
        <v>37</v>
      </c>
      <c r="B98" s="5">
        <v>97</v>
      </c>
      <c r="C98" s="6">
        <v>43211</v>
      </c>
      <c r="D98" s="5">
        <v>6</v>
      </c>
      <c r="E98" s="5"/>
      <c r="F98" s="7"/>
      <c r="G98" s="7"/>
      <c r="H98" s="7"/>
    </row>
    <row r="99" spans="1:8">
      <c r="A99" s="5">
        <v>23</v>
      </c>
      <c r="B99" s="5">
        <v>25</v>
      </c>
      <c r="C99" s="6">
        <v>43211</v>
      </c>
      <c r="D99" s="5">
        <v>9</v>
      </c>
      <c r="E99" s="5"/>
      <c r="F99" s="7"/>
      <c r="G99" s="7"/>
      <c r="H99" s="7"/>
    </row>
    <row r="100" spans="1:8">
      <c r="A100" s="5">
        <v>13</v>
      </c>
      <c r="B100" s="5">
        <v>71</v>
      </c>
      <c r="C100" s="6">
        <v>43211</v>
      </c>
      <c r="D100" s="5">
        <v>7</v>
      </c>
      <c r="E100" s="5"/>
      <c r="F100" s="7"/>
      <c r="G100" s="7"/>
      <c r="H100" s="7"/>
    </row>
    <row r="101" spans="1:8">
      <c r="A101" s="5">
        <v>18</v>
      </c>
      <c r="B101" s="5">
        <v>71</v>
      </c>
      <c r="C101" s="6">
        <v>43211</v>
      </c>
      <c r="D101" s="5">
        <v>6</v>
      </c>
      <c r="E101" s="5"/>
      <c r="F101" s="7"/>
      <c r="G101" s="7"/>
      <c r="H101" s="7"/>
    </row>
    <row r="102" spans="1:8">
      <c r="A102" s="5">
        <v>34</v>
      </c>
      <c r="B102" s="5">
        <v>48</v>
      </c>
      <c r="C102" s="6">
        <v>43211</v>
      </c>
      <c r="D102" s="5">
        <v>5</v>
      </c>
      <c r="E102" s="5"/>
      <c r="F102" s="7"/>
      <c r="G102" s="7"/>
      <c r="H102" s="7"/>
    </row>
    <row r="103" spans="1:8">
      <c r="A103" s="5">
        <v>45</v>
      </c>
      <c r="B103" s="5">
        <v>32</v>
      </c>
      <c r="C103" s="6">
        <v>43211</v>
      </c>
      <c r="D103" s="5">
        <v>1</v>
      </c>
      <c r="E103" s="5"/>
      <c r="F103" s="7"/>
      <c r="G103" s="7"/>
      <c r="H103" s="7"/>
    </row>
    <row r="104" spans="1:8">
      <c r="A104" s="5">
        <v>13</v>
      </c>
      <c r="B104" s="5">
        <v>32</v>
      </c>
      <c r="C104" s="6">
        <v>43211</v>
      </c>
      <c r="D104" s="5">
        <v>5</v>
      </c>
      <c r="E104" s="5"/>
      <c r="F104" s="7"/>
      <c r="G104" s="7"/>
      <c r="H104" s="7"/>
    </row>
    <row r="105" spans="1:8">
      <c r="A105" s="5">
        <v>13</v>
      </c>
      <c r="B105" s="5">
        <v>48</v>
      </c>
      <c r="C105" s="6">
        <v>43211</v>
      </c>
      <c r="D105" s="5">
        <v>7</v>
      </c>
      <c r="E105" s="5"/>
      <c r="F105" s="7"/>
      <c r="G105" s="7"/>
      <c r="H105" s="7"/>
    </row>
    <row r="106" spans="1:8">
      <c r="A106" s="5">
        <v>13</v>
      </c>
      <c r="B106" s="5">
        <v>71</v>
      </c>
      <c r="C106" s="6">
        <v>43211</v>
      </c>
      <c r="D106" s="5">
        <v>9</v>
      </c>
      <c r="E106" s="5"/>
      <c r="F106" s="7"/>
      <c r="G106" s="7"/>
      <c r="H106" s="7"/>
    </row>
    <row r="107" spans="1:8">
      <c r="A107" s="5">
        <v>45</v>
      </c>
      <c r="B107" s="5">
        <v>32</v>
      </c>
      <c r="C107" s="6">
        <v>43211</v>
      </c>
      <c r="D107" s="5">
        <v>1</v>
      </c>
      <c r="E107" s="5"/>
      <c r="F107" s="7"/>
      <c r="G107" s="7"/>
      <c r="H107" s="7"/>
    </row>
    <row r="108" spans="1:8">
      <c r="A108" s="5">
        <v>37</v>
      </c>
      <c r="B108" s="5">
        <v>32</v>
      </c>
      <c r="C108" s="6">
        <v>43211</v>
      </c>
      <c r="D108" s="5">
        <v>2</v>
      </c>
      <c r="E108" s="5"/>
      <c r="F108" s="7"/>
      <c r="G108" s="7"/>
      <c r="H108" s="7"/>
    </row>
    <row r="109" spans="1:8">
      <c r="A109" s="5">
        <v>15</v>
      </c>
      <c r="B109" s="5">
        <v>71</v>
      </c>
      <c r="C109" s="6">
        <v>43211</v>
      </c>
      <c r="D109" s="5">
        <v>2</v>
      </c>
      <c r="E109" s="5"/>
      <c r="F109" s="7"/>
      <c r="G109" s="7"/>
      <c r="H109" s="7"/>
    </row>
    <row r="110" spans="1:8">
      <c r="A110" s="5">
        <v>15</v>
      </c>
      <c r="B110" s="5">
        <v>48</v>
      </c>
      <c r="C110" s="6">
        <v>43211</v>
      </c>
      <c r="D110" s="5">
        <v>1</v>
      </c>
      <c r="E110" s="5"/>
      <c r="F110" s="7"/>
      <c r="G110" s="7"/>
      <c r="H110" s="7"/>
    </row>
    <row r="111" spans="1:8">
      <c r="A111" s="5">
        <v>15</v>
      </c>
      <c r="B111" s="5">
        <v>97</v>
      </c>
      <c r="C111" s="6">
        <v>43211</v>
      </c>
      <c r="D111" s="5">
        <v>2</v>
      </c>
      <c r="E111" s="5"/>
      <c r="F111" s="7"/>
      <c r="G111" s="7"/>
      <c r="H111" s="7"/>
    </row>
    <row r="112" spans="1:8">
      <c r="A112" s="5">
        <v>13</v>
      </c>
      <c r="B112" s="5">
        <v>71</v>
      </c>
      <c r="C112" s="6">
        <v>43212</v>
      </c>
      <c r="D112" s="5">
        <v>4</v>
      </c>
      <c r="E112" s="5"/>
      <c r="F112" s="7"/>
      <c r="G112" s="7"/>
      <c r="H112" s="7"/>
    </row>
    <row r="113" spans="1:8">
      <c r="A113" s="5">
        <v>34</v>
      </c>
      <c r="B113" s="5">
        <v>25</v>
      </c>
      <c r="C113" s="6">
        <v>43212</v>
      </c>
      <c r="D113" s="5">
        <v>4</v>
      </c>
      <c r="E113" s="5"/>
      <c r="F113" s="7"/>
      <c r="G113" s="7"/>
      <c r="H113" s="7"/>
    </row>
    <row r="114" spans="1:8">
      <c r="A114" s="5">
        <v>45</v>
      </c>
      <c r="B114" s="5">
        <v>25</v>
      </c>
      <c r="C114" s="6">
        <v>43212</v>
      </c>
      <c r="D114" s="5">
        <v>1</v>
      </c>
      <c r="E114" s="5"/>
      <c r="F114" s="7"/>
      <c r="G114" s="7"/>
      <c r="H114" s="7"/>
    </row>
    <row r="115" spans="1:8">
      <c r="A115" s="5">
        <v>34</v>
      </c>
      <c r="B115" s="5">
        <v>26</v>
      </c>
      <c r="C115" s="6">
        <v>43212</v>
      </c>
      <c r="D115" s="5">
        <v>1</v>
      </c>
      <c r="E115" s="5"/>
      <c r="F115" s="7"/>
      <c r="G115" s="7"/>
      <c r="H115" s="7"/>
    </row>
    <row r="116" spans="1:8">
      <c r="A116" s="5">
        <v>15</v>
      </c>
      <c r="B116" s="5">
        <v>71</v>
      </c>
      <c r="C116" s="6">
        <v>43212</v>
      </c>
      <c r="D116" s="5">
        <v>1</v>
      </c>
      <c r="E116" s="5"/>
      <c r="F116" s="7"/>
      <c r="G116" s="7"/>
      <c r="H116" s="7"/>
    </row>
    <row r="117" spans="1:8">
      <c r="A117" s="5">
        <v>15</v>
      </c>
      <c r="B117" s="5">
        <v>48</v>
      </c>
      <c r="C117" s="6">
        <v>43212</v>
      </c>
      <c r="D117" s="5">
        <v>6</v>
      </c>
      <c r="E117" s="5"/>
      <c r="F117" s="7"/>
      <c r="G117" s="7"/>
      <c r="H117" s="7"/>
    </row>
    <row r="118" spans="1:8">
      <c r="A118" s="5">
        <v>37</v>
      </c>
      <c r="B118" s="5">
        <v>25</v>
      </c>
      <c r="C118" s="6">
        <v>43212</v>
      </c>
      <c r="D118" s="5">
        <v>2</v>
      </c>
      <c r="E118" s="5"/>
      <c r="F118" s="7"/>
      <c r="G118" s="7"/>
      <c r="H118" s="7"/>
    </row>
    <row r="119" spans="1:8">
      <c r="A119" s="5">
        <v>34</v>
      </c>
      <c r="B119" s="5">
        <v>71</v>
      </c>
      <c r="C119" s="6">
        <v>43212</v>
      </c>
      <c r="D119" s="5">
        <v>3</v>
      </c>
      <c r="E119" s="5"/>
      <c r="F119" s="7"/>
      <c r="G119" s="7"/>
      <c r="H119" s="7"/>
    </row>
    <row r="120" spans="1:8">
      <c r="A120" s="5">
        <v>18</v>
      </c>
      <c r="B120" s="5">
        <v>32</v>
      </c>
      <c r="C120" s="6">
        <v>43212</v>
      </c>
      <c r="D120" s="5">
        <v>9</v>
      </c>
      <c r="E120" s="5"/>
      <c r="F120" s="7"/>
      <c r="G120" s="7"/>
      <c r="H120" s="7"/>
    </row>
    <row r="121" spans="1:8">
      <c r="A121" s="5">
        <v>37</v>
      </c>
      <c r="B121" s="5">
        <v>26</v>
      </c>
      <c r="C121" s="6">
        <v>43212</v>
      </c>
      <c r="D121" s="5">
        <v>7</v>
      </c>
      <c r="E121" s="5"/>
      <c r="F121" s="7"/>
      <c r="G121" s="7"/>
      <c r="H121" s="7"/>
    </row>
    <row r="122" spans="1:8">
      <c r="A122" s="5">
        <v>23</v>
      </c>
      <c r="B122" s="5">
        <v>25</v>
      </c>
      <c r="C122" s="6">
        <v>43212</v>
      </c>
      <c r="D122" s="5">
        <v>4</v>
      </c>
      <c r="E122" s="5"/>
      <c r="F122" s="7"/>
      <c r="G122" s="7"/>
      <c r="H122" s="7"/>
    </row>
    <row r="123" spans="1:8">
      <c r="A123" s="5">
        <v>23</v>
      </c>
      <c r="B123" s="5">
        <v>97</v>
      </c>
      <c r="C123" s="6">
        <v>43212</v>
      </c>
      <c r="D123" s="5">
        <v>1</v>
      </c>
      <c r="E123" s="5"/>
      <c r="F123" s="7"/>
      <c r="G123" s="7"/>
      <c r="H123" s="7"/>
    </row>
    <row r="124" spans="1:8">
      <c r="A124" s="5">
        <v>13</v>
      </c>
      <c r="B124" s="5">
        <v>48</v>
      </c>
      <c r="C124" s="6">
        <v>43212</v>
      </c>
      <c r="D124" s="5">
        <v>7</v>
      </c>
      <c r="E124" s="5"/>
      <c r="F124" s="7"/>
      <c r="G124" s="7"/>
      <c r="H124" s="7"/>
    </row>
    <row r="125" spans="1:8">
      <c r="A125" s="5">
        <v>15</v>
      </c>
      <c r="B125" s="5">
        <v>25</v>
      </c>
      <c r="C125" s="6">
        <v>43212</v>
      </c>
      <c r="D125" s="5">
        <v>4</v>
      </c>
      <c r="E125" s="5"/>
      <c r="F125" s="7"/>
      <c r="G125" s="7"/>
      <c r="H125" s="7"/>
    </row>
    <row r="126" spans="1:8">
      <c r="A126" s="5">
        <v>37</v>
      </c>
      <c r="B126" s="5">
        <v>48</v>
      </c>
      <c r="C126" s="6">
        <v>43212</v>
      </c>
      <c r="D126" s="5">
        <v>7</v>
      </c>
      <c r="E126" s="5"/>
      <c r="F126" s="7"/>
      <c r="G126" s="7"/>
      <c r="H126" s="7"/>
    </row>
    <row r="127" spans="1:8">
      <c r="A127" s="5">
        <v>23</v>
      </c>
      <c r="B127" s="5">
        <v>71</v>
      </c>
      <c r="C127" s="6">
        <v>43212</v>
      </c>
      <c r="D127" s="5">
        <v>9</v>
      </c>
      <c r="E127" s="5"/>
      <c r="F127" s="7"/>
      <c r="G127" s="7"/>
      <c r="H127" s="7"/>
    </row>
    <row r="128" spans="1:8">
      <c r="A128" s="5">
        <v>34</v>
      </c>
      <c r="B128" s="5">
        <v>48</v>
      </c>
      <c r="C128" s="6">
        <v>43212</v>
      </c>
      <c r="D128" s="5">
        <v>6</v>
      </c>
      <c r="E128" s="5"/>
      <c r="F128" s="7"/>
      <c r="G128" s="7"/>
      <c r="H128" s="7"/>
    </row>
    <row r="129" spans="1:8">
      <c r="A129" s="5">
        <v>13</v>
      </c>
      <c r="B129" s="5">
        <v>71</v>
      </c>
      <c r="C129" s="6">
        <v>43212</v>
      </c>
      <c r="D129" s="5">
        <v>2</v>
      </c>
      <c r="E129" s="5"/>
      <c r="F129" s="7"/>
      <c r="G129" s="7"/>
      <c r="H129" s="7"/>
    </row>
    <row r="130" spans="1:8">
      <c r="A130" s="5">
        <v>34</v>
      </c>
      <c r="B130" s="5">
        <v>97</v>
      </c>
      <c r="C130" s="6">
        <v>43212</v>
      </c>
      <c r="D130" s="5">
        <v>3</v>
      </c>
      <c r="E130" s="5"/>
      <c r="F130" s="7"/>
      <c r="G130" s="7"/>
      <c r="H130" s="7"/>
    </row>
    <row r="131" spans="1:8">
      <c r="A131" s="5">
        <v>18</v>
      </c>
      <c r="B131" s="5">
        <v>26</v>
      </c>
      <c r="C131" s="6">
        <v>43212</v>
      </c>
      <c r="D131" s="5">
        <v>4</v>
      </c>
      <c r="E131" s="5"/>
      <c r="F131" s="7"/>
      <c r="G131" s="7"/>
      <c r="H131" s="7"/>
    </row>
    <row r="132" spans="1:8">
      <c r="A132" s="5">
        <v>18</v>
      </c>
      <c r="B132" s="5">
        <v>48</v>
      </c>
      <c r="C132" s="6">
        <v>43212</v>
      </c>
      <c r="D132" s="5">
        <v>1</v>
      </c>
      <c r="E132" s="5"/>
      <c r="F132" s="7"/>
      <c r="G132" s="7"/>
      <c r="H132" s="7"/>
    </row>
    <row r="133" spans="1:8">
      <c r="A133" s="5">
        <v>34</v>
      </c>
      <c r="B133" s="5">
        <v>48</v>
      </c>
      <c r="C133" s="6">
        <v>43212</v>
      </c>
      <c r="D133" s="5">
        <v>8</v>
      </c>
      <c r="E133" s="5"/>
      <c r="F133" s="7"/>
      <c r="G133" s="7"/>
      <c r="H133" s="7"/>
    </row>
    <row r="134" spans="1:8">
      <c r="A134" s="5">
        <v>15</v>
      </c>
      <c r="B134" s="5">
        <v>48</v>
      </c>
      <c r="C134" s="6">
        <v>43212</v>
      </c>
      <c r="D134" s="5">
        <v>3</v>
      </c>
      <c r="E134" s="5"/>
      <c r="F134" s="7"/>
      <c r="G134" s="7"/>
      <c r="H134" s="7"/>
    </row>
    <row r="135" spans="1:8">
      <c r="A135" s="5">
        <v>23</v>
      </c>
      <c r="B135" s="5">
        <v>26</v>
      </c>
      <c r="C135" s="6">
        <v>43212</v>
      </c>
      <c r="D135" s="5">
        <v>1</v>
      </c>
      <c r="E135" s="5"/>
      <c r="F135" s="7"/>
      <c r="G135" s="7"/>
      <c r="H135" s="7"/>
    </row>
    <row r="136" spans="1:8">
      <c r="A136" s="5">
        <v>37</v>
      </c>
      <c r="B136" s="5">
        <v>25</v>
      </c>
      <c r="C136" s="6">
        <v>43212</v>
      </c>
      <c r="D136" s="5">
        <v>7</v>
      </c>
      <c r="E136" s="5"/>
      <c r="F136" s="7"/>
      <c r="G136" s="7"/>
      <c r="H136" s="7"/>
    </row>
    <row r="137" spans="1:8">
      <c r="A137" s="5">
        <v>34</v>
      </c>
      <c r="B137" s="5">
        <v>48</v>
      </c>
      <c r="C137" s="6">
        <v>43212</v>
      </c>
      <c r="D137" s="5">
        <v>5</v>
      </c>
      <c r="E137" s="5"/>
      <c r="F137" s="7"/>
      <c r="G137" s="7"/>
      <c r="H137" s="7"/>
    </row>
    <row r="138" spans="1:8">
      <c r="A138" s="5">
        <v>23</v>
      </c>
      <c r="B138" s="5">
        <v>26</v>
      </c>
      <c r="C138" s="6">
        <v>43212</v>
      </c>
      <c r="D138" s="5">
        <v>10</v>
      </c>
      <c r="E138" s="5"/>
      <c r="F138" s="7"/>
      <c r="G138" s="7"/>
      <c r="H138" s="7"/>
    </row>
    <row r="139" spans="1:8">
      <c r="A139" s="5">
        <v>23</v>
      </c>
      <c r="B139" s="5">
        <v>97</v>
      </c>
      <c r="C139" s="6">
        <v>43212</v>
      </c>
      <c r="D139" s="5">
        <v>4</v>
      </c>
      <c r="E139" s="5"/>
      <c r="F139" s="7"/>
      <c r="G139" s="7"/>
      <c r="H139" s="7"/>
    </row>
    <row r="140" spans="1:8">
      <c r="A140" s="5">
        <v>13</v>
      </c>
      <c r="B140" s="5">
        <v>26</v>
      </c>
      <c r="C140" s="6">
        <v>43212</v>
      </c>
      <c r="D140" s="5">
        <v>3</v>
      </c>
      <c r="E140" s="5"/>
      <c r="F140" s="7"/>
      <c r="G140" s="7"/>
      <c r="H140" s="7"/>
    </row>
    <row r="141" spans="1:8">
      <c r="A141" s="5">
        <v>18</v>
      </c>
      <c r="B141" s="5">
        <v>25</v>
      </c>
      <c r="C141" s="6">
        <v>43212</v>
      </c>
      <c r="D141" s="5">
        <v>10</v>
      </c>
      <c r="E141" s="5"/>
      <c r="F141" s="7"/>
      <c r="G141" s="7"/>
      <c r="H141" s="7"/>
    </row>
    <row r="142" spans="1:8">
      <c r="A142" s="5">
        <v>23</v>
      </c>
      <c r="B142" s="5">
        <v>97</v>
      </c>
      <c r="C142" s="6">
        <v>43212</v>
      </c>
      <c r="D142" s="5">
        <v>5</v>
      </c>
      <c r="E142" s="5"/>
      <c r="F142" s="7"/>
      <c r="G142" s="7"/>
      <c r="H142" s="7"/>
    </row>
    <row r="143" spans="1:8">
      <c r="A143" s="5">
        <v>13</v>
      </c>
      <c r="B143" s="5">
        <v>25</v>
      </c>
      <c r="C143" s="6">
        <v>43212</v>
      </c>
      <c r="D143" s="5">
        <v>4</v>
      </c>
      <c r="E143" s="5"/>
      <c r="F143" s="7"/>
      <c r="G143" s="7"/>
      <c r="H143" s="7"/>
    </row>
    <row r="144" spans="1:8">
      <c r="A144" s="5">
        <v>34</v>
      </c>
      <c r="B144" s="5">
        <v>32</v>
      </c>
      <c r="C144" s="6">
        <v>43212</v>
      </c>
      <c r="D144" s="5">
        <v>6</v>
      </c>
      <c r="E144" s="5"/>
      <c r="F144" s="7"/>
      <c r="G144" s="7"/>
      <c r="H144" s="7"/>
    </row>
    <row r="145" spans="1:8">
      <c r="A145" s="5">
        <v>15</v>
      </c>
      <c r="B145" s="5">
        <v>71</v>
      </c>
      <c r="C145" s="6">
        <v>43212</v>
      </c>
      <c r="D145" s="5">
        <v>2</v>
      </c>
      <c r="E145" s="5"/>
      <c r="F145" s="7"/>
      <c r="G145" s="7"/>
      <c r="H145" s="7"/>
    </row>
    <row r="146" spans="1:8">
      <c r="A146" s="5">
        <v>23</v>
      </c>
      <c r="B146" s="5">
        <v>26</v>
      </c>
      <c r="C146" s="6">
        <v>43212</v>
      </c>
      <c r="D146" s="5">
        <v>5</v>
      </c>
      <c r="E146" s="5"/>
      <c r="F146" s="7"/>
      <c r="G146" s="7"/>
      <c r="H146" s="7"/>
    </row>
    <row r="147" spans="1:8">
      <c r="A147" s="5">
        <v>37</v>
      </c>
      <c r="B147" s="5">
        <v>71</v>
      </c>
      <c r="C147" s="6">
        <v>43212</v>
      </c>
      <c r="D147" s="5">
        <v>10</v>
      </c>
      <c r="E147" s="5"/>
      <c r="F147" s="7"/>
      <c r="G147" s="7"/>
      <c r="H147" s="7"/>
    </row>
    <row r="148" spans="1:8">
      <c r="A148" s="5">
        <v>34</v>
      </c>
      <c r="B148" s="5">
        <v>48</v>
      </c>
      <c r="C148" s="6">
        <v>43212</v>
      </c>
      <c r="D148" s="5">
        <v>4</v>
      </c>
      <c r="E148" s="5"/>
      <c r="F148" s="7"/>
      <c r="G148" s="7"/>
      <c r="H148" s="7"/>
    </row>
    <row r="149" spans="1:8">
      <c r="A149" s="5">
        <v>34</v>
      </c>
      <c r="B149" s="5">
        <v>71</v>
      </c>
      <c r="C149" s="6">
        <v>43212</v>
      </c>
      <c r="D149" s="5">
        <v>1</v>
      </c>
      <c r="E149" s="5"/>
      <c r="F149" s="7"/>
      <c r="G149" s="7"/>
      <c r="H149" s="7"/>
    </row>
    <row r="150" spans="1:8">
      <c r="A150" s="5">
        <v>15</v>
      </c>
      <c r="B150" s="5">
        <v>97</v>
      </c>
      <c r="C150" s="6">
        <v>43212</v>
      </c>
      <c r="D150" s="5">
        <v>2</v>
      </c>
      <c r="E150" s="5"/>
      <c r="F150" s="7"/>
      <c r="G150" s="7"/>
      <c r="H150" s="7"/>
    </row>
    <row r="151" spans="1:8">
      <c r="A151" s="5">
        <v>23</v>
      </c>
      <c r="B151" s="5">
        <v>97</v>
      </c>
      <c r="C151" s="6">
        <v>43212</v>
      </c>
      <c r="D151" s="5">
        <v>9</v>
      </c>
      <c r="E151" s="5"/>
      <c r="F151" s="7"/>
      <c r="G151" s="7"/>
      <c r="H151" s="7"/>
    </row>
    <row r="152" spans="1:8">
      <c r="A152" s="5">
        <v>15</v>
      </c>
      <c r="B152" s="5">
        <v>26</v>
      </c>
      <c r="C152" s="6">
        <v>43213</v>
      </c>
      <c r="D152" s="5">
        <v>4</v>
      </c>
      <c r="E152" s="5"/>
      <c r="F152" s="7"/>
      <c r="G152" s="7"/>
      <c r="H152" s="7"/>
    </row>
    <row r="153" spans="1:8">
      <c r="A153" s="5">
        <v>13</v>
      </c>
      <c r="B153" s="5">
        <v>26</v>
      </c>
      <c r="C153" s="6">
        <v>43213</v>
      </c>
      <c r="D153" s="5">
        <v>9</v>
      </c>
      <c r="E153" s="5"/>
      <c r="F153" s="7"/>
      <c r="G153" s="7"/>
      <c r="H153" s="7"/>
    </row>
    <row r="154" spans="1:8">
      <c r="A154" s="5">
        <v>45</v>
      </c>
      <c r="B154" s="5">
        <v>97</v>
      </c>
      <c r="C154" s="6">
        <v>43213</v>
      </c>
      <c r="D154" s="5">
        <v>4</v>
      </c>
      <c r="E154" s="5"/>
      <c r="F154" s="7"/>
      <c r="G154" s="7"/>
      <c r="H154" s="7"/>
    </row>
    <row r="155" spans="1:8">
      <c r="A155" s="5">
        <v>34</v>
      </c>
      <c r="B155" s="5">
        <v>48</v>
      </c>
      <c r="C155" s="6">
        <v>43213</v>
      </c>
      <c r="D155" s="5">
        <v>1</v>
      </c>
      <c r="E155" s="5"/>
      <c r="F155" s="7"/>
      <c r="G155" s="7"/>
      <c r="H155" s="7"/>
    </row>
    <row r="156" spans="1:8">
      <c r="A156" s="5">
        <v>23</v>
      </c>
      <c r="B156" s="5">
        <v>26</v>
      </c>
      <c r="C156" s="6">
        <v>43213</v>
      </c>
      <c r="D156" s="5">
        <v>6</v>
      </c>
      <c r="E156" s="5"/>
      <c r="F156" s="7"/>
      <c r="G156" s="7"/>
      <c r="H156" s="7"/>
    </row>
    <row r="157" spans="1:8">
      <c r="A157" s="5">
        <v>23</v>
      </c>
      <c r="B157" s="5">
        <v>32</v>
      </c>
      <c r="C157" s="6">
        <v>43213</v>
      </c>
      <c r="D157" s="5">
        <v>6</v>
      </c>
      <c r="E157" s="5"/>
      <c r="F157" s="7"/>
      <c r="G157" s="7"/>
      <c r="H157" s="7"/>
    </row>
    <row r="158" spans="1:8">
      <c r="A158" s="5">
        <v>18</v>
      </c>
      <c r="B158" s="5">
        <v>71</v>
      </c>
      <c r="C158" s="6">
        <v>43213</v>
      </c>
      <c r="D158" s="5">
        <v>3</v>
      </c>
      <c r="E158" s="5"/>
      <c r="F158" s="7"/>
      <c r="G158" s="7"/>
      <c r="H158" s="7"/>
    </row>
    <row r="159" spans="1:8">
      <c r="A159" s="5">
        <v>34</v>
      </c>
      <c r="B159" s="5">
        <v>25</v>
      </c>
      <c r="C159" s="6">
        <v>43213</v>
      </c>
      <c r="D159" s="5">
        <v>10</v>
      </c>
      <c r="E159" s="5"/>
      <c r="F159" s="7"/>
      <c r="G159" s="7"/>
      <c r="H159" s="7"/>
    </row>
    <row r="160" spans="1:8">
      <c r="A160" s="5">
        <v>45</v>
      </c>
      <c r="B160" s="5">
        <v>48</v>
      </c>
      <c r="C160" s="6">
        <v>43213</v>
      </c>
      <c r="D160" s="5">
        <v>1</v>
      </c>
      <c r="E160" s="5"/>
      <c r="F160" s="7"/>
      <c r="G160" s="7"/>
      <c r="H160" s="7"/>
    </row>
    <row r="161" spans="1:8">
      <c r="A161" s="5">
        <v>34</v>
      </c>
      <c r="B161" s="5">
        <v>25</v>
      </c>
      <c r="C161" s="6">
        <v>43213</v>
      </c>
      <c r="D161" s="5">
        <v>10</v>
      </c>
      <c r="E161" s="5"/>
      <c r="F161" s="7"/>
      <c r="G161" s="7"/>
      <c r="H161" s="7"/>
    </row>
    <row r="162" spans="1:8">
      <c r="A162" s="5">
        <v>18</v>
      </c>
      <c r="B162" s="5">
        <v>25</v>
      </c>
      <c r="C162" s="6">
        <v>43213</v>
      </c>
      <c r="D162" s="5">
        <v>9</v>
      </c>
      <c r="E162" s="5"/>
      <c r="F162" s="7"/>
      <c r="G162" s="7"/>
      <c r="H162" s="7"/>
    </row>
    <row r="163" spans="1:8">
      <c r="A163" s="5">
        <v>37</v>
      </c>
      <c r="B163" s="5">
        <v>32</v>
      </c>
      <c r="C163" s="6">
        <v>43213</v>
      </c>
      <c r="D163" s="5">
        <v>3</v>
      </c>
      <c r="E163" s="5"/>
      <c r="F163" s="7"/>
      <c r="G163" s="7"/>
      <c r="H163" s="7"/>
    </row>
    <row r="164" spans="1:8">
      <c r="A164" s="5">
        <v>13</v>
      </c>
      <c r="B164" s="5">
        <v>71</v>
      </c>
      <c r="C164" s="6">
        <v>43213</v>
      </c>
      <c r="D164" s="5">
        <v>6</v>
      </c>
      <c r="E164" s="5"/>
      <c r="F164" s="7"/>
      <c r="G164" s="7"/>
      <c r="H164" s="7"/>
    </row>
    <row r="165" spans="1:8">
      <c r="A165" s="5">
        <v>34</v>
      </c>
      <c r="B165" s="5">
        <v>97</v>
      </c>
      <c r="C165" s="6">
        <v>43213</v>
      </c>
      <c r="D165" s="5">
        <v>8</v>
      </c>
      <c r="E165" s="5"/>
      <c r="F165" s="7"/>
      <c r="G165" s="7"/>
      <c r="H165" s="7"/>
    </row>
    <row r="166" spans="1:8">
      <c r="A166" s="5">
        <v>34</v>
      </c>
      <c r="B166" s="5">
        <v>32</v>
      </c>
      <c r="C166" s="6">
        <v>43213</v>
      </c>
      <c r="D166" s="5">
        <v>4</v>
      </c>
      <c r="E166" s="5"/>
      <c r="F166" s="7"/>
      <c r="G166" s="7"/>
      <c r="H166" s="7"/>
    </row>
    <row r="167" spans="1:8">
      <c r="A167" s="5">
        <v>13</v>
      </c>
      <c r="B167" s="5">
        <v>25</v>
      </c>
      <c r="C167" s="6">
        <v>43213</v>
      </c>
      <c r="D167" s="5">
        <v>4</v>
      </c>
      <c r="E167" s="5"/>
      <c r="F167" s="7"/>
      <c r="G167" s="7"/>
      <c r="H167" s="7"/>
    </row>
    <row r="168" spans="1:8">
      <c r="A168" s="5">
        <v>15</v>
      </c>
      <c r="B168" s="5">
        <v>25</v>
      </c>
      <c r="C168" s="6">
        <v>43213</v>
      </c>
      <c r="D168" s="5">
        <v>10</v>
      </c>
      <c r="E168" s="5"/>
      <c r="F168" s="7"/>
      <c r="G168" s="7"/>
      <c r="H168" s="7"/>
    </row>
    <row r="169" spans="1:8">
      <c r="A169" s="5">
        <v>15</v>
      </c>
      <c r="B169" s="5">
        <v>26</v>
      </c>
      <c r="C169" s="6">
        <v>43213</v>
      </c>
      <c r="D169" s="5">
        <v>5</v>
      </c>
      <c r="E169" s="5"/>
      <c r="F169" s="7"/>
      <c r="G169" s="7"/>
      <c r="H169" s="7"/>
    </row>
    <row r="170" spans="1:8">
      <c r="A170" s="5">
        <v>18</v>
      </c>
      <c r="B170" s="5">
        <v>71</v>
      </c>
      <c r="C170" s="6">
        <v>43213</v>
      </c>
      <c r="D170" s="5">
        <v>3</v>
      </c>
      <c r="E170" s="5"/>
      <c r="F170" s="7"/>
      <c r="G170" s="7"/>
      <c r="H170" s="7"/>
    </row>
    <row r="171" spans="1:8">
      <c r="A171" s="5">
        <v>45</v>
      </c>
      <c r="B171" s="5">
        <v>71</v>
      </c>
      <c r="C171" s="6">
        <v>43213</v>
      </c>
      <c r="D171" s="5">
        <v>6</v>
      </c>
      <c r="E171" s="5"/>
      <c r="F171" s="7"/>
      <c r="G171" s="7"/>
      <c r="H171" s="7"/>
    </row>
    <row r="172" spans="1:8">
      <c r="A172" s="5">
        <v>37</v>
      </c>
      <c r="B172" s="5">
        <v>32</v>
      </c>
      <c r="C172" s="6">
        <v>43213</v>
      </c>
      <c r="D172" s="5">
        <v>3</v>
      </c>
      <c r="E172" s="5"/>
      <c r="F172" s="7"/>
      <c r="G172" s="7"/>
      <c r="H172" s="7"/>
    </row>
    <row r="173" spans="1:8">
      <c r="A173" s="5">
        <v>23</v>
      </c>
      <c r="B173" s="5">
        <v>97</v>
      </c>
      <c r="C173" s="6">
        <v>43213</v>
      </c>
      <c r="D173" s="5">
        <v>9</v>
      </c>
      <c r="E173" s="5"/>
      <c r="F173" s="7"/>
      <c r="G173" s="7"/>
      <c r="H173" s="7"/>
    </row>
    <row r="174" spans="1:8">
      <c r="A174" s="5">
        <v>13</v>
      </c>
      <c r="B174" s="5">
        <v>71</v>
      </c>
      <c r="C174" s="6">
        <v>43213</v>
      </c>
      <c r="D174" s="5">
        <v>8</v>
      </c>
      <c r="E174" s="5"/>
      <c r="F174" s="7"/>
      <c r="G174" s="7"/>
      <c r="H174" s="7"/>
    </row>
    <row r="175" spans="1:8">
      <c r="A175" s="5">
        <v>37</v>
      </c>
      <c r="B175" s="5">
        <v>97</v>
      </c>
      <c r="C175" s="6">
        <v>43213</v>
      </c>
      <c r="D175" s="5">
        <v>10</v>
      </c>
      <c r="E175" s="5"/>
      <c r="F175" s="7"/>
      <c r="G175" s="7"/>
      <c r="H175" s="7"/>
    </row>
    <row r="176" spans="1:8">
      <c r="A176" s="5">
        <v>23</v>
      </c>
      <c r="B176" s="5">
        <v>71</v>
      </c>
      <c r="C176" s="6">
        <v>43213</v>
      </c>
      <c r="D176" s="5">
        <v>9</v>
      </c>
      <c r="E176" s="5"/>
      <c r="F176" s="7"/>
      <c r="G176" s="7"/>
      <c r="H176" s="7"/>
    </row>
    <row r="177" spans="1:8">
      <c r="A177" s="5">
        <v>34</v>
      </c>
      <c r="B177" s="5">
        <v>97</v>
      </c>
      <c r="C177" s="6">
        <v>43213</v>
      </c>
      <c r="D177" s="5">
        <v>2</v>
      </c>
      <c r="E177" s="5"/>
      <c r="F177" s="7"/>
      <c r="G177" s="7"/>
      <c r="H177" s="7"/>
    </row>
    <row r="178" spans="1:8">
      <c r="A178" s="5">
        <v>15</v>
      </c>
      <c r="B178" s="5">
        <v>26</v>
      </c>
      <c r="C178" s="6">
        <v>43213</v>
      </c>
      <c r="D178" s="5">
        <v>3</v>
      </c>
      <c r="E178" s="5"/>
      <c r="F178" s="7"/>
      <c r="G178" s="7"/>
      <c r="H178" s="7"/>
    </row>
    <row r="179" spans="1:8">
      <c r="A179" s="5">
        <v>45</v>
      </c>
      <c r="B179" s="5">
        <v>32</v>
      </c>
      <c r="C179" s="6">
        <v>43213</v>
      </c>
      <c r="D179" s="5">
        <v>8</v>
      </c>
      <c r="E179" s="5"/>
      <c r="F179" s="7"/>
      <c r="G179" s="7"/>
      <c r="H179" s="7"/>
    </row>
    <row r="180" spans="1:8">
      <c r="A180" s="5">
        <v>23</v>
      </c>
      <c r="B180" s="5">
        <v>25</v>
      </c>
      <c r="C180" s="6">
        <v>43213</v>
      </c>
      <c r="D180" s="5">
        <v>6</v>
      </c>
      <c r="E180" s="5"/>
      <c r="F180" s="7"/>
      <c r="G180" s="7"/>
      <c r="H180" s="7"/>
    </row>
    <row r="181" spans="1:8">
      <c r="A181" s="5">
        <v>15</v>
      </c>
      <c r="B181" s="5">
        <v>26</v>
      </c>
      <c r="C181" s="6">
        <v>43213</v>
      </c>
      <c r="D181" s="5">
        <v>4</v>
      </c>
      <c r="E181" s="5"/>
      <c r="F181" s="7"/>
      <c r="G181" s="7"/>
      <c r="H181" s="7"/>
    </row>
    <row r="182" spans="1:8">
      <c r="A182" s="5">
        <v>18</v>
      </c>
      <c r="B182" s="5">
        <v>71</v>
      </c>
      <c r="C182" s="6">
        <v>43213</v>
      </c>
      <c r="D182" s="5">
        <v>7</v>
      </c>
      <c r="E182" s="5"/>
      <c r="F182" s="7"/>
      <c r="G182" s="7"/>
      <c r="H182" s="7"/>
    </row>
    <row r="183" spans="1:8">
      <c r="A183" s="5">
        <v>18</v>
      </c>
      <c r="B183" s="5">
        <v>26</v>
      </c>
      <c r="C183" s="6">
        <v>43213</v>
      </c>
      <c r="D183" s="5">
        <v>3</v>
      </c>
      <c r="E183" s="5"/>
      <c r="F183" s="7"/>
      <c r="G183" s="7"/>
      <c r="H183" s="7"/>
    </row>
    <row r="184" spans="1:8">
      <c r="A184" s="5">
        <v>34</v>
      </c>
      <c r="B184" s="5">
        <v>25</v>
      </c>
      <c r="C184" s="6">
        <v>43213</v>
      </c>
      <c r="D184" s="5">
        <v>7</v>
      </c>
      <c r="E184" s="5"/>
      <c r="F184" s="7"/>
      <c r="G184" s="7"/>
      <c r="H184" s="7"/>
    </row>
    <row r="185" spans="1:8">
      <c r="A185" s="5">
        <v>34</v>
      </c>
      <c r="B185" s="5">
        <v>71</v>
      </c>
      <c r="C185" s="6">
        <v>43214</v>
      </c>
      <c r="D185" s="5">
        <v>1</v>
      </c>
      <c r="E185" s="5"/>
      <c r="F185" s="7"/>
      <c r="G185" s="7"/>
      <c r="H185" s="7"/>
    </row>
    <row r="186" spans="1:8">
      <c r="A186" s="5">
        <v>18</v>
      </c>
      <c r="B186" s="5">
        <v>26</v>
      </c>
      <c r="C186" s="6">
        <v>43214</v>
      </c>
      <c r="D186" s="5">
        <v>9</v>
      </c>
      <c r="E186" s="5"/>
      <c r="F186" s="7"/>
      <c r="G186" s="7"/>
      <c r="H186" s="7"/>
    </row>
    <row r="187" spans="1:8">
      <c r="A187" s="5">
        <v>45</v>
      </c>
      <c r="B187" s="5">
        <v>71</v>
      </c>
      <c r="C187" s="6">
        <v>43214</v>
      </c>
      <c r="D187" s="5">
        <v>5</v>
      </c>
      <c r="E187" s="5"/>
      <c r="F187" s="7"/>
      <c r="G187" s="7"/>
      <c r="H187" s="7"/>
    </row>
    <row r="188" spans="1:8">
      <c r="A188" s="5">
        <v>37</v>
      </c>
      <c r="B188" s="5">
        <v>32</v>
      </c>
      <c r="C188" s="6">
        <v>43214</v>
      </c>
      <c r="D188" s="5">
        <v>10</v>
      </c>
      <c r="E188" s="5"/>
      <c r="F188" s="7"/>
      <c r="G188" s="7"/>
      <c r="H188" s="7"/>
    </row>
    <row r="189" spans="1:8">
      <c r="A189" s="5">
        <v>13</v>
      </c>
      <c r="B189" s="5">
        <v>48</v>
      </c>
      <c r="C189" s="6">
        <v>43214</v>
      </c>
      <c r="D189" s="5">
        <v>1</v>
      </c>
      <c r="E189" s="5"/>
      <c r="F189" s="7"/>
      <c r="G189" s="7"/>
      <c r="H189" s="7"/>
    </row>
    <row r="190" spans="1:8">
      <c r="A190" s="5">
        <v>15</v>
      </c>
      <c r="B190" s="5">
        <v>25</v>
      </c>
      <c r="C190" s="6">
        <v>43214</v>
      </c>
      <c r="D190" s="5">
        <v>2</v>
      </c>
      <c r="E190" s="5"/>
      <c r="F190" s="7"/>
      <c r="G190" s="7"/>
      <c r="H190" s="7"/>
    </row>
    <row r="191" spans="1:8">
      <c r="A191" s="5">
        <v>45</v>
      </c>
      <c r="B191" s="5">
        <v>97</v>
      </c>
      <c r="C191" s="6">
        <v>43214</v>
      </c>
      <c r="D191" s="5">
        <v>9</v>
      </c>
      <c r="E191" s="5"/>
      <c r="F191" s="7"/>
      <c r="G191" s="7"/>
      <c r="H191" s="7"/>
    </row>
    <row r="192" spans="1:8">
      <c r="A192" s="5">
        <v>23</v>
      </c>
      <c r="B192" s="5">
        <v>48</v>
      </c>
      <c r="C192" s="6">
        <v>43214</v>
      </c>
      <c r="D192" s="5">
        <v>6</v>
      </c>
      <c r="E192" s="5"/>
      <c r="F192" s="7"/>
      <c r="G192" s="7"/>
      <c r="H192" s="7"/>
    </row>
    <row r="193" spans="1:8">
      <c r="A193" s="5">
        <v>18</v>
      </c>
      <c r="B193" s="5">
        <v>32</v>
      </c>
      <c r="C193" s="6">
        <v>43214</v>
      </c>
      <c r="D193" s="5">
        <v>1</v>
      </c>
      <c r="E193" s="5"/>
      <c r="F193" s="7"/>
      <c r="G193" s="7"/>
      <c r="H193" s="7"/>
    </row>
    <row r="194" spans="1:8">
      <c r="A194" s="5">
        <v>34</v>
      </c>
      <c r="B194" s="5">
        <v>25</v>
      </c>
      <c r="C194" s="6">
        <v>43214</v>
      </c>
      <c r="D194" s="5">
        <v>3</v>
      </c>
      <c r="E194" s="5"/>
      <c r="F194" s="7"/>
      <c r="G194" s="7"/>
      <c r="H194" s="7"/>
    </row>
    <row r="195" spans="1:8">
      <c r="A195" s="5">
        <v>34</v>
      </c>
      <c r="B195" s="5">
        <v>97</v>
      </c>
      <c r="C195" s="6">
        <v>43214</v>
      </c>
      <c r="D195" s="5">
        <v>2</v>
      </c>
      <c r="E195" s="5"/>
      <c r="F195" s="7"/>
      <c r="G195" s="7"/>
      <c r="H195" s="7"/>
    </row>
    <row r="196" spans="1:8">
      <c r="A196" s="5">
        <v>23</v>
      </c>
      <c r="B196" s="5">
        <v>48</v>
      </c>
      <c r="C196" s="6">
        <v>43214</v>
      </c>
      <c r="D196" s="5">
        <v>8</v>
      </c>
      <c r="E196" s="5"/>
      <c r="F196" s="7"/>
      <c r="G196" s="7"/>
      <c r="H196" s="7"/>
    </row>
    <row r="197" spans="1:8">
      <c r="A197" s="5">
        <v>23</v>
      </c>
      <c r="B197" s="5">
        <v>25</v>
      </c>
      <c r="C197" s="6">
        <v>43214</v>
      </c>
      <c r="D197" s="5">
        <v>7</v>
      </c>
      <c r="E197" s="5"/>
      <c r="F197" s="7"/>
      <c r="G197" s="7"/>
      <c r="H197" s="7"/>
    </row>
    <row r="198" spans="1:8">
      <c r="A198" s="5">
        <v>37</v>
      </c>
      <c r="B198" s="5">
        <v>48</v>
      </c>
      <c r="C198" s="6">
        <v>43214</v>
      </c>
      <c r="D198" s="5">
        <v>8</v>
      </c>
      <c r="E198" s="5"/>
      <c r="F198" s="7"/>
      <c r="G198" s="7"/>
      <c r="H198" s="7"/>
    </row>
    <row r="199" spans="1:8">
      <c r="A199" s="5">
        <v>45</v>
      </c>
      <c r="B199" s="5">
        <v>32</v>
      </c>
      <c r="C199" s="6">
        <v>43214</v>
      </c>
      <c r="D199" s="5">
        <v>7</v>
      </c>
      <c r="E199" s="5"/>
      <c r="F199" s="7"/>
      <c r="G199" s="7"/>
      <c r="H199" s="7"/>
    </row>
    <row r="200" spans="1:8">
      <c r="A200" s="5">
        <v>23</v>
      </c>
      <c r="B200" s="5">
        <v>25</v>
      </c>
      <c r="C200" s="6">
        <v>43214</v>
      </c>
      <c r="D200" s="5">
        <v>10</v>
      </c>
      <c r="E200" s="5"/>
      <c r="F200" s="7"/>
      <c r="G200" s="7"/>
      <c r="H200" s="7"/>
    </row>
    <row r="201" spans="1:8">
      <c r="A201" s="5">
        <v>45</v>
      </c>
      <c r="B201" s="5">
        <v>71</v>
      </c>
      <c r="C201" s="6">
        <v>43214</v>
      </c>
      <c r="D201" s="5">
        <v>6</v>
      </c>
      <c r="E201" s="5"/>
      <c r="F201" s="7"/>
      <c r="G201" s="7"/>
      <c r="H201" s="7"/>
    </row>
    <row r="202" spans="1:8">
      <c r="A202" s="5">
        <v>18</v>
      </c>
      <c r="B202" s="5">
        <v>32</v>
      </c>
      <c r="C202" s="6">
        <v>43214</v>
      </c>
      <c r="D202" s="5">
        <v>4</v>
      </c>
      <c r="E202" s="5"/>
      <c r="F202" s="7"/>
      <c r="G202" s="7"/>
      <c r="H202" s="7"/>
    </row>
    <row r="203" spans="1:8">
      <c r="A203" s="5">
        <v>45</v>
      </c>
      <c r="B203" s="5">
        <v>97</v>
      </c>
      <c r="C203" s="6">
        <v>43214</v>
      </c>
      <c r="D203" s="5">
        <v>8</v>
      </c>
      <c r="E203" s="5"/>
      <c r="F203" s="7"/>
      <c r="G203" s="7"/>
      <c r="H203" s="7"/>
    </row>
    <row r="204" spans="1:8">
      <c r="A204" s="5">
        <v>18</v>
      </c>
      <c r="B204" s="5">
        <v>97</v>
      </c>
      <c r="C204" s="6">
        <v>43214</v>
      </c>
      <c r="D204" s="5">
        <v>6</v>
      </c>
      <c r="E204" s="5"/>
      <c r="F204" s="7"/>
      <c r="G204" s="7"/>
      <c r="H204" s="7"/>
    </row>
    <row r="205" spans="1:8">
      <c r="A205" s="5">
        <v>13</v>
      </c>
      <c r="B205" s="5">
        <v>71</v>
      </c>
      <c r="C205" s="6">
        <v>43214</v>
      </c>
      <c r="D205" s="5">
        <v>1</v>
      </c>
      <c r="E205" s="5"/>
      <c r="F205" s="7"/>
      <c r="G205" s="7"/>
      <c r="H205" s="7"/>
    </row>
    <row r="206" spans="1:8">
      <c r="A206" s="5">
        <v>18</v>
      </c>
      <c r="B206" s="5">
        <v>71</v>
      </c>
      <c r="C206" s="6">
        <v>43214</v>
      </c>
      <c r="D206" s="5">
        <v>8</v>
      </c>
      <c r="E206" s="5"/>
      <c r="F206" s="7"/>
      <c r="G206" s="7"/>
      <c r="H206" s="7"/>
    </row>
    <row r="207" spans="1:8">
      <c r="A207" s="5">
        <v>18</v>
      </c>
      <c r="B207" s="5">
        <v>48</v>
      </c>
      <c r="C207" s="6">
        <v>43214</v>
      </c>
      <c r="D207" s="5">
        <v>9</v>
      </c>
      <c r="E207" s="5"/>
      <c r="F207" s="7"/>
      <c r="G207" s="7"/>
      <c r="H207" s="7"/>
    </row>
    <row r="208" spans="1:8">
      <c r="A208" s="5">
        <v>18</v>
      </c>
      <c r="B208" s="5">
        <v>48</v>
      </c>
      <c r="C208" s="6">
        <v>43214</v>
      </c>
      <c r="D208" s="5">
        <v>5</v>
      </c>
      <c r="E208" s="5"/>
      <c r="F208" s="7"/>
      <c r="G208" s="7"/>
      <c r="H208" s="7"/>
    </row>
    <row r="209" spans="1:8">
      <c r="A209" s="5">
        <v>34</v>
      </c>
      <c r="B209" s="5">
        <v>48</v>
      </c>
      <c r="C209" s="6">
        <v>43214</v>
      </c>
      <c r="D209" s="5">
        <v>10</v>
      </c>
      <c r="E209" s="5"/>
      <c r="F209" s="7"/>
      <c r="G209" s="7"/>
      <c r="H209" s="7"/>
    </row>
    <row r="210" spans="1:8">
      <c r="A210" s="5">
        <v>45</v>
      </c>
      <c r="B210" s="5">
        <v>71</v>
      </c>
      <c r="C210" s="6">
        <v>43214</v>
      </c>
      <c r="D210" s="5">
        <v>3</v>
      </c>
      <c r="E210" s="5"/>
      <c r="F210" s="7"/>
      <c r="G210" s="7"/>
      <c r="H210" s="7"/>
    </row>
  </sheetData>
  <pageMargins left="0.7" right="0.7" top="0.75" bottom="0.75" header="0.3" footer="0.3"/>
  <pageSetup fitToHeight="0" orientation="portrait" r:id="rId1"/>
  <headerFooter>
    <oddFooter>&amp;L&amp;F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2C255265EDFFE443AABED48F16B3BC6A" ma:contentTypeVersion="16" ma:contentTypeDescription="Create a new Course Development document." ma:contentTypeScope="" ma:versionID="84606cef8cb8c62e19c930777063dbcb">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b0716d9247da88c68a81232dc266bc22"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47E765E-F71B-4E0E-8054-08770B013447}">
  <ds:schemaRefs>
    <ds:schemaRef ds:uri="http://schemas.microsoft.com/sharepoint/v3/contenttype/forms"/>
  </ds:schemaRefs>
</ds:datastoreItem>
</file>

<file path=customXml/itemProps2.xml><?xml version="1.0" encoding="utf-8"?>
<ds:datastoreItem xmlns:ds="http://schemas.openxmlformats.org/officeDocument/2006/customXml" ds:itemID="{54A3DE8D-8150-4012-924A-4B1C0C9F344D}">
  <ds:schemaRefs>
    <ds:schemaRef ds:uri="http://schemas.microsoft.com/office/2006/metadata/customXsn"/>
  </ds:schemaRefs>
</ds:datastoreItem>
</file>

<file path=customXml/itemProps3.xml><?xml version="1.0" encoding="utf-8"?>
<ds:datastoreItem xmlns:ds="http://schemas.openxmlformats.org/officeDocument/2006/customXml" ds:itemID="{1C6304C0-7518-4236-9F98-958F29F7DF18}">
  <ds:schemaRefs>
    <ds:schemaRef ds:uri="http://schemas.microsoft.com/sharepoint/events"/>
  </ds:schemaRefs>
</ds:datastoreItem>
</file>

<file path=customXml/itemProps4.xml><?xml version="1.0" encoding="utf-8"?>
<ds:datastoreItem xmlns:ds="http://schemas.openxmlformats.org/officeDocument/2006/customXml" ds:itemID="{6C7EF7A1-D5FF-469A-BC92-4CC8585ADE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8028837A-30D0-485D-8EB0-B77676D93B2B}">
  <ds:schemaRefs>
    <ds:schemaRef ds:uri="http://schemas.microsoft.com/office/2006/metadata/properties"/>
    <ds:schemaRef ds:uri="http://schemas.microsoft.com/office/infopath/2007/PartnerControls"/>
    <ds:schemaRef ds:uri="http://schemas.microsoft.com/sharepoint/v3"/>
    <ds:schemaRef ds:uri="30a82cfc-8d0b-455e-b705-4035c60ff9f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6</vt:i4>
      </vt:variant>
      <vt:variant>
        <vt:lpstr>Charts</vt:lpstr>
      </vt:variant>
      <vt:variant>
        <vt:i4>1</vt:i4>
      </vt:variant>
      <vt:variant>
        <vt:lpstr>Named Ranges</vt:lpstr>
      </vt:variant>
      <vt:variant>
        <vt:i4>15</vt:i4>
      </vt:variant>
    </vt:vector>
  </HeadingPairs>
  <TitlesOfParts>
    <vt:vector size="22" baseType="lpstr">
      <vt:lpstr>DessertSales</vt:lpstr>
      <vt:lpstr>PivotTableAnalysis</vt:lpstr>
      <vt:lpstr>InputData</vt:lpstr>
      <vt:lpstr>Report</vt:lpstr>
      <vt:lpstr>Documentation</vt:lpstr>
      <vt:lpstr>DessertSalesBackup</vt:lpstr>
      <vt:lpstr>PivotChartAnalysis</vt:lpstr>
      <vt:lpstr>Category</vt:lpstr>
      <vt:lpstr>DessertSales!Criteria</vt:lpstr>
      <vt:lpstr>DailyGoal</vt:lpstr>
      <vt:lpstr>Date_Sold</vt:lpstr>
      <vt:lpstr>Day</vt:lpstr>
      <vt:lpstr>Dessert</vt:lpstr>
      <vt:lpstr>Dessert_ID</vt:lpstr>
      <vt:lpstr>DessertAll</vt:lpstr>
      <vt:lpstr>DessertList</vt:lpstr>
      <vt:lpstr>Emp_ID</vt:lpstr>
      <vt:lpstr>Emp_Name</vt:lpstr>
      <vt:lpstr>EmployeeList</vt:lpstr>
      <vt:lpstr>GoalGrade</vt:lpstr>
      <vt:lpstr>Qty</vt:lpstr>
      <vt:lpstr>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Office</dc:creator>
  <cp:lastModifiedBy>Austin Crusenju</cp:lastModifiedBy>
  <dcterms:created xsi:type="dcterms:W3CDTF">2015-10-18T13:41:24Z</dcterms:created>
  <dcterms:modified xsi:type="dcterms:W3CDTF">2020-09-27T10:21:54Z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0x010100A30BC5E90BED914E81F4B67CDEADBEEF0072B4D5296E9CCD41A4B955E8BC4A98B9002C255265EDFFE443AABED48F16B3BC6A</vt:lpwstr>
  </property>
  <property fmtid="{D5CDD505-2E9C-101B-9397-08002B2CF9AE}" pid="3" name="DocumentSubject">
    <vt:lpwstr/>
  </property>
  <property fmtid="{D5CDD505-2E9C-101B-9397-08002B2CF9AE}" pid="4" name="DocumentDepartment">
    <vt:lpwstr>3;#Academic Program and Course Development|59abafec-cbf5-4238-a796-a3b74278f4db</vt:lpwstr>
  </property>
  <property fmtid="{D5CDD505-2E9C-101B-9397-08002B2CF9AE}" pid="5" name="TaxKeyword">
    <vt:lpwstr/>
  </property>
  <property fmtid="{D5CDD505-2E9C-101B-9397-08002B2CF9AE}" pid="6" name="DocumentBusinessValue">
    <vt:lpwstr>1;#Normal|581d4866-74cc-43f1-bef1-bb304cbfeaa5</vt:lpwstr>
  </property>
  <property fmtid="{D5CDD505-2E9C-101B-9397-08002B2CF9AE}" pid="7" name="SecurityClassification">
    <vt:lpwstr>2;#Internal|98311b30-b9e9-4d4f-9f64-0688c0d4a234</vt:lpwstr>
  </property>
  <property fmtid="{D5CDD505-2E9C-101B-9397-08002B2CF9AE}" pid="8" name="DocumentStatus">
    <vt:lpwstr/>
  </property>
  <property fmtid="{D5CDD505-2E9C-101B-9397-08002B2CF9AE}" pid="9" name="DocumentType">
    <vt:lpwstr/>
  </property>
  <property fmtid="{D5CDD505-2E9C-101B-9397-08002B2CF9AE}" pid="10" name="DocumentCategory">
    <vt:lpwstr/>
  </property>
</Properties>
</file>