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stincrumrine/Documents/435_ACrumrine/"/>
    </mc:Choice>
  </mc:AlternateContent>
  <xr:revisionPtr revIDLastSave="0" documentId="8_{F7D6314D-1055-41C7-89DC-B2FA0AEBC599}" xr6:coauthVersionLast="47" xr6:coauthVersionMax="47" xr10:uidLastSave="{00000000-0000-0000-0000-000000000000}"/>
  <bookViews>
    <workbookView xWindow="28800" yWindow="460" windowWidth="15400" windowHeight="21140" xr2:uid="{00000000-000D-0000-FFFF-FFFF00000000}"/>
  </bookViews>
  <sheets>
    <sheet name="Model" sheetId="1" r:id="rId1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B40" i="1"/>
  <c r="B39" i="1"/>
  <c r="J13" i="1"/>
  <c r="M22" i="1"/>
  <c r="K22" i="1"/>
  <c r="K21" i="1"/>
  <c r="O22" i="1"/>
  <c r="O21" i="1"/>
  <c r="O20" i="1"/>
  <c r="N22" i="1"/>
  <c r="N21" i="1"/>
  <c r="N20" i="1"/>
  <c r="O19" i="1"/>
  <c r="N19" i="1"/>
  <c r="M21" i="1"/>
  <c r="M20" i="1"/>
  <c r="M19" i="1"/>
  <c r="L21" i="1"/>
  <c r="L22" i="1"/>
  <c r="L20" i="1"/>
  <c r="L19" i="1"/>
  <c r="K20" i="1"/>
  <c r="K19" i="1"/>
  <c r="J20" i="1"/>
  <c r="J21" i="1"/>
  <c r="J22" i="1"/>
  <c r="J31" i="1" s="1"/>
  <c r="J19" i="1"/>
  <c r="O13" i="1"/>
  <c r="O12" i="1"/>
  <c r="O11" i="1"/>
  <c r="O10" i="1"/>
  <c r="N13" i="1"/>
  <c r="N12" i="1"/>
  <c r="N11" i="1"/>
  <c r="N10" i="1"/>
  <c r="M11" i="1"/>
  <c r="M10" i="1"/>
  <c r="M13" i="1"/>
  <c r="M12" i="1"/>
  <c r="L13" i="1"/>
  <c r="L12" i="1"/>
  <c r="L11" i="1"/>
  <c r="L10" i="1"/>
  <c r="K13" i="1"/>
  <c r="K12" i="1"/>
  <c r="K10" i="1"/>
  <c r="J12" i="1"/>
  <c r="J11" i="1"/>
  <c r="J10" i="1"/>
  <c r="K11" i="1"/>
  <c r="G11" i="1"/>
  <c r="G12" i="1"/>
  <c r="G13" i="1"/>
  <c r="G10" i="1"/>
  <c r="D11" i="1"/>
  <c r="J28" i="1" l="1"/>
  <c r="J30" i="1"/>
  <c r="J29" i="1"/>
  <c r="K28" i="1"/>
  <c r="K29" i="1"/>
  <c r="L28" i="1"/>
  <c r="L29" i="1"/>
  <c r="L31" i="1"/>
  <c r="L30" i="1"/>
  <c r="M28" i="1"/>
  <c r="M29" i="1"/>
  <c r="M30" i="1"/>
  <c r="N28" i="1"/>
  <c r="O28" i="1"/>
  <c r="N29" i="1"/>
  <c r="N30" i="1"/>
  <c r="N31" i="1"/>
  <c r="O29" i="1"/>
  <c r="O30" i="1"/>
  <c r="O31" i="1"/>
  <c r="K30" i="1"/>
  <c r="K31" i="1"/>
  <c r="M31" i="1"/>
</calcChain>
</file>

<file path=xl/sharedStrings.xml><?xml version="1.0" encoding="utf-8"?>
<sst xmlns="http://schemas.openxmlformats.org/spreadsheetml/2006/main" count="36" uniqueCount="31">
  <si>
    <t>Copy shop</t>
  </si>
  <si>
    <t>Inputs</t>
  </si>
  <si>
    <t>Yearly rental cost</t>
  </si>
  <si>
    <t>Other monthly fixed costs</t>
  </si>
  <si>
    <t>Cost per copy</t>
  </si>
  <si>
    <t xml:space="preserve">a </t>
  </si>
  <si>
    <t>Charge per copy</t>
  </si>
  <si>
    <t>Total Cost Incurred</t>
  </si>
  <si>
    <t>Days per year</t>
  </si>
  <si>
    <t>Printing Capacity</t>
  </si>
  <si>
    <t>Months per year</t>
  </si>
  <si>
    <t>Daily Demand</t>
  </si>
  <si>
    <t>Yearly Profit</t>
  </si>
  <si>
    <t>Copies per copier per year</t>
  </si>
  <si>
    <t>Profit model</t>
  </si>
  <si>
    <t>Copiers rented (trial value)</t>
  </si>
  <si>
    <t>Daily demand (trial value)</t>
  </si>
  <si>
    <t>Copies made</t>
  </si>
  <si>
    <t>Annual profit</t>
  </si>
  <si>
    <t>Total Revenue</t>
  </si>
  <si>
    <r>
      <rPr>
        <b/>
        <sz val="11"/>
        <color rgb="FF000000"/>
        <rFont val="Calibri"/>
      </rPr>
      <t xml:space="preserve">Part (a): </t>
    </r>
    <r>
      <rPr>
        <sz val="11"/>
        <color rgb="FF000000"/>
        <rFont val="Calibri"/>
      </rPr>
      <t>Using a two-way data table</t>
    </r>
  </si>
  <si>
    <r>
      <rPr>
        <b/>
        <sz val="11"/>
        <color rgb="FF000000"/>
        <rFont val="Calibri"/>
      </rPr>
      <t xml:space="preserve">Part (b): </t>
    </r>
    <r>
      <rPr>
        <sz val="11"/>
        <color rgb="FF000000"/>
        <rFont val="Calibri"/>
      </rPr>
      <t>Using Goal Seek</t>
    </r>
  </si>
  <si>
    <r>
      <rPr>
        <b/>
        <sz val="11"/>
        <color rgb="FF000000"/>
        <rFont val="Calibri"/>
      </rPr>
      <t>Part (c)</t>
    </r>
    <r>
      <rPr>
        <sz val="11"/>
        <color rgb="FF000000"/>
        <rFont val="Calibri"/>
      </rPr>
      <t>: Using a two-way data table to get data for the graph</t>
    </r>
  </si>
  <si>
    <t>Annual Profit</t>
  </si>
  <si>
    <t>b</t>
  </si>
  <si>
    <t>Cost of Rental</t>
  </si>
  <si>
    <t xml:space="preserve">Break-even: </t>
  </si>
  <si>
    <t>c</t>
  </si>
  <si>
    <t>Fixed Cost</t>
  </si>
  <si>
    <t xml:space="preserve">In order to reach the break-even point when 3 copiers are rented, there is the need for 282,857 annual demand, or 775 (774.951) daily demand for the three copiers.. </t>
  </si>
  <si>
    <t xml:space="preserve">When demand is around 500 copies a day, there is no profit, but when it comes to having 2000 a day, then there is a increase in the number of copiers and profit.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</si>
</sst>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;\-&quot;$&quot;#,##0"/>
    <numFmt numFmtId="165" formatCode="&quot;$&quot;#,##0.00;\-&quot;$&quot;#,##0.00"/>
  </numFmts>
  <fonts count="7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44" fontId="2" fillId="0" borderId="1" xfId="1" applyFont="1" applyBorder="1"/>
    <xf numFmtId="44" fontId="2" fillId="0" borderId="1" xfId="1" applyFont="1" applyFill="1" applyBorder="1"/>
    <xf numFmtId="44" fontId="2" fillId="0" borderId="1" xfId="0" applyNumberFormat="1" applyFont="1" applyBorder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FE-024A-80EB-13BD41F37F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FE-024A-80EB-13BD41F37F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FE-024A-80EB-13BD41F37F2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FE-024A-80EB-13BD41F37F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Model!$F$10:$F$13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Model!$G$10:$G$13</c:f>
              <c:numCache>
                <c:formatCode>General</c:formatCode>
                <c:ptCount val="4"/>
                <c:pt idx="0">
                  <c:v>182500</c:v>
                </c:pt>
                <c:pt idx="1">
                  <c:v>365000</c:v>
                </c:pt>
                <c:pt idx="2">
                  <c:v>547500</c:v>
                </c:pt>
                <c:pt idx="3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E-024A-80EB-13BD41F3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12192"/>
        <c:axId val="291296720"/>
      </c:scatterChart>
      <c:valAx>
        <c:axId val="2914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6720"/>
        <c:crosses val="autoZero"/>
        <c:crossBetween val="midCat"/>
      </c:valAx>
      <c:valAx>
        <c:axId val="2912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Model!$I$27:$O$27</c:f>
              <c:strCache>
                <c:ptCount val="7"/>
                <c:pt idx="0">
                  <c:v>Daily Demand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</c:strCache>
            </c:strRef>
          </c:cat>
          <c:val>
            <c:numRef>
              <c:f>Model!$I$28:$O$28</c:f>
              <c:numCache>
                <c:formatCode>_("$"* #,##0.00_);_("$"* \(#,##0.00\);_("$"* "-"??_);_(@_)</c:formatCode>
                <c:ptCount val="7"/>
                <c:pt idx="0" formatCode="General">
                  <c:v>182500</c:v>
                </c:pt>
                <c:pt idx="1">
                  <c:v>-5275</c:v>
                </c:pt>
                <c:pt idx="2">
                  <c:v>-2025</c:v>
                </c:pt>
                <c:pt idx="3">
                  <c:v>-7025</c:v>
                </c:pt>
                <c:pt idx="4">
                  <c:v>-12025</c:v>
                </c:pt>
                <c:pt idx="5">
                  <c:v>-17025</c:v>
                </c:pt>
                <c:pt idx="6">
                  <c:v>-22025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F-D842-98DB-9C672B143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Model!$I$27:$O$27</c:f>
              <c:strCache>
                <c:ptCount val="7"/>
                <c:pt idx="0">
                  <c:v>Daily Demand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</c:strCache>
            </c:strRef>
          </c:cat>
          <c:val>
            <c:numRef>
              <c:f>Model!$I$29:$O$29</c:f>
              <c:numCache>
                <c:formatCode>_("$"* #,##0.00_);_("$"* \(#,##0.00\);_("$"* "-"??_);_(@_)</c:formatCode>
                <c:ptCount val="7"/>
                <c:pt idx="0" formatCode="General">
                  <c:v>365000</c:v>
                </c:pt>
                <c:pt idx="1">
                  <c:v>-10750</c:v>
                </c:pt>
                <c:pt idx="2">
                  <c:v>-5750</c:v>
                </c:pt>
                <c:pt idx="3">
                  <c:v>-750</c:v>
                </c:pt>
                <c:pt idx="4">
                  <c:v>750</c:v>
                </c:pt>
                <c:pt idx="5">
                  <c:v>-4250</c:v>
                </c:pt>
                <c:pt idx="6">
                  <c:v>-9250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F-D842-98DB-9C672B1437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Model!$I$27:$O$27</c:f>
              <c:strCache>
                <c:ptCount val="7"/>
                <c:pt idx="0">
                  <c:v>Daily Demand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</c:strCache>
            </c:strRef>
          </c:cat>
          <c:val>
            <c:numRef>
              <c:f>Model!$I$30:$O$30</c:f>
              <c:numCache>
                <c:formatCode>_("$"* #,##0.00_);_("$"* \(#,##0.00\);_("$"* "-"??_);_(@_)</c:formatCode>
                <c:ptCount val="7"/>
                <c:pt idx="0" formatCode="General">
                  <c:v>547500</c:v>
                </c:pt>
                <c:pt idx="1">
                  <c:v>-16225</c:v>
                </c:pt>
                <c:pt idx="2">
                  <c:v>-11225</c:v>
                </c:pt>
                <c:pt idx="3">
                  <c:v>-6225</c:v>
                </c:pt>
                <c:pt idx="4">
                  <c:v>-1225</c:v>
                </c:pt>
                <c:pt idx="5">
                  <c:v>3775</c:v>
                </c:pt>
                <c:pt idx="6">
                  <c:v>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F-D842-98DB-9C672B1437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Model!$I$27:$O$27</c:f>
              <c:strCache>
                <c:ptCount val="7"/>
                <c:pt idx="0">
                  <c:v>Daily Demand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</c:strCache>
            </c:strRef>
          </c:cat>
          <c:val>
            <c:numRef>
              <c:f>Model!$I$31:$O$31</c:f>
              <c:numCache>
                <c:formatCode>_("$"* #,##0.00_);_("$"* \(#,##0.00\);_("$"* "-"??_);_(@_)</c:formatCode>
                <c:ptCount val="7"/>
                <c:pt idx="0" formatCode="General">
                  <c:v>730000</c:v>
                </c:pt>
                <c:pt idx="1">
                  <c:v>-21700</c:v>
                </c:pt>
                <c:pt idx="2">
                  <c:v>-16700</c:v>
                </c:pt>
                <c:pt idx="3">
                  <c:v>-11700</c:v>
                </c:pt>
                <c:pt idx="4">
                  <c:v>-6700</c:v>
                </c:pt>
                <c:pt idx="5">
                  <c:v>-1700</c:v>
                </c:pt>
                <c:pt idx="6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F-D842-98DB-9C672B14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40512"/>
        <c:axId val="3013421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Model!$I$27:$O$27</c15:sqref>
                        </c15:formulaRef>
                      </c:ext>
                    </c:extLst>
                    <c:strCache>
                      <c:ptCount val="7"/>
                      <c:pt idx="0">
                        <c:v>Daily Demand</c:v>
                      </c:pt>
                      <c:pt idx="1">
                        <c:v>100000</c:v>
                      </c:pt>
                      <c:pt idx="2">
                        <c:v>200000</c:v>
                      </c:pt>
                      <c:pt idx="3">
                        <c:v>300000</c:v>
                      </c:pt>
                      <c:pt idx="4">
                        <c:v>400000</c:v>
                      </c:pt>
                      <c:pt idx="5">
                        <c:v>500000</c:v>
                      </c:pt>
                      <c:pt idx="6">
                        <c:v>600000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Model!$I$32:$O$32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5F-D842-98DB-9C672B143748}"/>
                  </c:ext>
                </c:extLst>
              </c15:ser>
            </c15:filteredLineSeries>
          </c:ext>
        </c:extLst>
      </c:lineChart>
      <c:catAx>
        <c:axId val="3013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42160"/>
        <c:crosses val="autoZero"/>
        <c:auto val="1"/>
        <c:lblAlgn val="ctr"/>
        <c:lblOffset val="100"/>
        <c:noMultiLvlLbl val="0"/>
      </c:catAx>
      <c:valAx>
        <c:axId val="3013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509830</xdr:colOff>
      <xdr:row>40</xdr:row>
      <xdr:rowOff>572092</xdr:rowOff>
    </xdr:from>
    <xdr:to>
      <xdr:col>9</xdr:col>
      <xdr:colOff>809034</xdr:colOff>
      <xdr:row>53</xdr:row>
      <xdr:rowOff>179037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A42965-DCAA-2243-B3A3-FFB96F781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104167</xdr:colOff>
      <xdr:row>37</xdr:row>
      <xdr:rowOff>26827</xdr:rowOff>
    </xdr:from>
    <xdr:to>
      <xdr:col>16</xdr:col>
      <xdr:colOff>313931</xdr:colOff>
      <xdr:row>54</xdr:row>
      <xdr:rowOff>71348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78DC7-2656-A54E-9365-CF2BA331E021}"/>
            </a:ext>
            <a:ext uri="{147F2762-F138-4A5C-976F-8EAC2B608ADB}">
              <a16:predDERef xmlns:a16="http://schemas.microsoft.com/office/drawing/2014/main" pred="{0BA42965-DCAA-2243-B3A3-FFB96F781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7"/>
  <sheetViews>
    <sheetView tabSelected="1" zoomScale="125" workbookViewId="0">
      <selection activeCell="H39" sqref="H39"/>
    </sheetView>
  </sheetViews>
  <sheetFormatPr defaultColWidth="9.140625" defaultRowHeight="15"/>
  <cols>
    <col min="1" max="1" width="25.85546875" style="1" customWidth="1"/>
    <col min="2" max="2" width="10.42578125" style="1" bestFit="1" customWidth="1"/>
    <col min="3" max="3" width="9.140625" style="1"/>
    <col min="4" max="4" width="12.140625" style="1" bestFit="1" customWidth="1"/>
    <col min="5" max="5" width="9.140625" style="1"/>
    <col min="6" max="6" width="16.140625" style="1" customWidth="1"/>
    <col min="7" max="7" width="19.42578125" style="1" bestFit="1" customWidth="1"/>
    <col min="8" max="8" width="9.140625" style="1"/>
    <col min="9" max="9" width="18.140625" style="1" customWidth="1"/>
    <col min="10" max="10" width="12.28515625" style="1" bestFit="1" customWidth="1"/>
    <col min="11" max="11" width="12.42578125" style="1" customWidth="1"/>
    <col min="12" max="12" width="14.42578125" style="1" bestFit="1" customWidth="1"/>
    <col min="13" max="13" width="12.85546875" style="1" customWidth="1"/>
    <col min="14" max="14" width="13.28515625" style="1" customWidth="1"/>
    <col min="15" max="15" width="13.140625" style="1" customWidth="1"/>
    <col min="16" max="16384" width="9.140625" style="1"/>
  </cols>
  <sheetData>
    <row r="1" spans="1:15">
      <c r="A1" s="2" t="s">
        <v>0</v>
      </c>
      <c r="I1" s="2"/>
    </row>
    <row r="2" spans="1:15">
      <c r="I2" s="3"/>
      <c r="J2" s="4"/>
    </row>
    <row r="3" spans="1:15">
      <c r="A3" s="2" t="s">
        <v>1</v>
      </c>
      <c r="I3" s="3"/>
      <c r="J3" s="4"/>
    </row>
    <row r="4" spans="1:15">
      <c r="A4" s="1" t="s">
        <v>2</v>
      </c>
      <c r="B4" s="5">
        <v>5000</v>
      </c>
      <c r="I4" s="3"/>
      <c r="J4" s="4"/>
    </row>
    <row r="5" spans="1:15">
      <c r="A5" s="1" t="s">
        <v>3</v>
      </c>
      <c r="B5" s="5">
        <v>4800</v>
      </c>
      <c r="I5" s="3"/>
      <c r="J5" s="4"/>
    </row>
    <row r="6" spans="1:15">
      <c r="A6" s="1" t="s">
        <v>4</v>
      </c>
      <c r="B6" s="6">
        <v>0.03</v>
      </c>
      <c r="F6" s="16" t="s">
        <v>5</v>
      </c>
      <c r="I6" s="3"/>
      <c r="J6" s="4"/>
    </row>
    <row r="7" spans="1:15">
      <c r="A7" s="1" t="s">
        <v>6</v>
      </c>
      <c r="B7" s="6">
        <v>0.1</v>
      </c>
      <c r="I7" s="8" t="s">
        <v>7</v>
      </c>
      <c r="J7" s="9">
        <v>1</v>
      </c>
      <c r="K7" s="7">
        <v>2</v>
      </c>
      <c r="L7" s="7">
        <v>3</v>
      </c>
      <c r="M7" s="7">
        <v>4</v>
      </c>
      <c r="N7" s="7">
        <v>5</v>
      </c>
      <c r="O7" s="7">
        <v>6</v>
      </c>
    </row>
    <row r="8" spans="1:15">
      <c r="A8" s="1" t="s">
        <v>8</v>
      </c>
      <c r="B8" s="1">
        <v>365</v>
      </c>
      <c r="I8" s="8"/>
      <c r="J8" s="9"/>
      <c r="K8" s="7"/>
      <c r="L8" s="7" t="s">
        <v>9</v>
      </c>
      <c r="M8" s="7"/>
      <c r="N8" s="7"/>
      <c r="O8" s="7"/>
    </row>
    <row r="9" spans="1:15">
      <c r="A9" s="1" t="s">
        <v>10</v>
      </c>
      <c r="B9" s="1">
        <v>12</v>
      </c>
      <c r="F9" s="7" t="s">
        <v>11</v>
      </c>
      <c r="G9" s="7" t="s">
        <v>12</v>
      </c>
      <c r="I9" s="8" t="s">
        <v>11</v>
      </c>
      <c r="J9" s="9">
        <v>100000</v>
      </c>
      <c r="K9" s="7">
        <v>200000</v>
      </c>
      <c r="L9" s="7">
        <v>300000</v>
      </c>
      <c r="M9" s="7">
        <v>400000</v>
      </c>
      <c r="N9" s="7">
        <v>500000</v>
      </c>
      <c r="O9" s="7">
        <v>600000</v>
      </c>
    </row>
    <row r="10" spans="1:15">
      <c r="A10" s="1" t="s">
        <v>13</v>
      </c>
      <c r="B10" s="1">
        <v>100000</v>
      </c>
      <c r="F10" s="7">
        <v>500</v>
      </c>
      <c r="G10" s="7">
        <f>F10*365</f>
        <v>182500</v>
      </c>
      <c r="I10" s="7">
        <v>182500</v>
      </c>
      <c r="J10" s="10">
        <f>5000*1+4800+0.03*182500</f>
        <v>15275</v>
      </c>
      <c r="K10" s="10">
        <f>5000*2+4800+0.03*182500</f>
        <v>20275</v>
      </c>
      <c r="L10" s="10">
        <f>5000*3+4800+0.03*182500</f>
        <v>25275</v>
      </c>
      <c r="M10" s="10">
        <f>5000*4+4800+0.03*182500</f>
        <v>30275</v>
      </c>
      <c r="N10" s="10">
        <f>5000*5+4800+0.03*182500</f>
        <v>35275</v>
      </c>
      <c r="O10" s="10">
        <f>5000*6+4800+0.03*182500</f>
        <v>40275</v>
      </c>
    </row>
    <row r="11" spans="1:15">
      <c r="D11" s="1">
        <f>100000/365</f>
        <v>273.97260273972603</v>
      </c>
      <c r="F11" s="7">
        <v>1000</v>
      </c>
      <c r="G11" s="7">
        <f t="shared" ref="G11:G13" si="0">F11*365</f>
        <v>365000</v>
      </c>
      <c r="I11" s="7">
        <v>365000</v>
      </c>
      <c r="J11" s="11">
        <f>5000*1+4800+0.03*365000</f>
        <v>20750</v>
      </c>
      <c r="K11" s="10">
        <f>5000*2+4800+0.03*365000</f>
        <v>25750</v>
      </c>
      <c r="L11" s="10">
        <f>5000*3+4800+0.03*365000</f>
        <v>30750</v>
      </c>
      <c r="M11" s="10">
        <f>5000*4+4800+0.03*365000</f>
        <v>35750</v>
      </c>
      <c r="N11" s="10">
        <f>5000*5+4800+0.03*365000</f>
        <v>40750</v>
      </c>
      <c r="O11" s="10">
        <f>5000*6+4800+0.03*365000</f>
        <v>45750</v>
      </c>
    </row>
    <row r="12" spans="1:15">
      <c r="A12" s="2" t="s">
        <v>14</v>
      </c>
      <c r="F12" s="7">
        <v>1500</v>
      </c>
      <c r="G12" s="7">
        <f t="shared" si="0"/>
        <v>547500</v>
      </c>
      <c r="I12" s="7">
        <v>547500</v>
      </c>
      <c r="J12" s="11">
        <f>5000*1+4800+0.03*547500</f>
        <v>26225</v>
      </c>
      <c r="K12" s="10">
        <f>5000*2+4800+0.03*547500</f>
        <v>31225</v>
      </c>
      <c r="L12" s="10">
        <f>5000*3+4800+0.03*547500</f>
        <v>36225</v>
      </c>
      <c r="M12" s="10">
        <f>5000*4+4800+0.03*547500</f>
        <v>41225</v>
      </c>
      <c r="N12" s="10">
        <f>5000*5+4800+0.03*547500</f>
        <v>46225</v>
      </c>
      <c r="O12" s="10">
        <f>5000*6+4800+0.03*547500</f>
        <v>51225</v>
      </c>
    </row>
    <row r="13" spans="1:15">
      <c r="A13" s="1" t="s">
        <v>15</v>
      </c>
      <c r="F13" s="7">
        <v>2000</v>
      </c>
      <c r="G13" s="7">
        <f t="shared" si="0"/>
        <v>730000</v>
      </c>
      <c r="I13" s="7">
        <v>730000</v>
      </c>
      <c r="J13" s="11">
        <f>5000*1+4800+0.03*730000</f>
        <v>31700</v>
      </c>
      <c r="K13" s="10">
        <f>5000*2+4800+0.03*730000</f>
        <v>36700</v>
      </c>
      <c r="L13" s="10">
        <f>5000*3+4800+0.03*730000</f>
        <v>41700</v>
      </c>
      <c r="M13" s="10">
        <f>5000*4+4800+0.03*730000</f>
        <v>46700</v>
      </c>
      <c r="N13" s="10">
        <f>5000*5+4800+0.03*730000</f>
        <v>51700</v>
      </c>
      <c r="O13" s="10">
        <f>5000*6+4800+0.03*730000</f>
        <v>56700</v>
      </c>
    </row>
    <row r="14" spans="1:15">
      <c r="A14" s="1" t="s">
        <v>16</v>
      </c>
    </row>
    <row r="15" spans="1:15">
      <c r="A15" s="1" t="s">
        <v>17</v>
      </c>
    </row>
    <row r="16" spans="1:15">
      <c r="A16" s="1" t="s">
        <v>18</v>
      </c>
      <c r="B16" s="5"/>
      <c r="I16" s="7" t="s">
        <v>19</v>
      </c>
      <c r="J16" s="7"/>
      <c r="K16" s="7"/>
      <c r="L16" s="7"/>
      <c r="M16" s="7"/>
      <c r="N16" s="7"/>
      <c r="O16" s="7"/>
    </row>
    <row r="17" spans="1:15">
      <c r="I17" s="7"/>
      <c r="J17" s="7"/>
      <c r="K17" s="7"/>
      <c r="L17" s="7" t="s">
        <v>9</v>
      </c>
      <c r="M17" s="7"/>
      <c r="N17" s="7"/>
      <c r="O17" s="7"/>
    </row>
    <row r="18" spans="1:15">
      <c r="A18" s="15" t="s">
        <v>20</v>
      </c>
      <c r="B18" s="14"/>
      <c r="I18" s="7" t="s">
        <v>11</v>
      </c>
      <c r="J18" s="9">
        <v>100000</v>
      </c>
      <c r="K18" s="7">
        <v>200000</v>
      </c>
      <c r="L18" s="7">
        <v>300000</v>
      </c>
      <c r="M18" s="7">
        <v>400000</v>
      </c>
      <c r="N18" s="7">
        <v>500000</v>
      </c>
      <c r="O18" s="7">
        <v>600000</v>
      </c>
    </row>
    <row r="19" spans="1:15">
      <c r="A19" s="15" t="s">
        <v>21</v>
      </c>
      <c r="B19" s="14"/>
      <c r="I19" s="7">
        <v>182500</v>
      </c>
      <c r="J19" s="11">
        <f>0.1*$J$18</f>
        <v>10000</v>
      </c>
      <c r="K19" s="10">
        <f>0.1*I19</f>
        <v>18250</v>
      </c>
      <c r="L19" s="10">
        <f>0.1*I19</f>
        <v>18250</v>
      </c>
      <c r="M19" s="10">
        <f>0.1*I19</f>
        <v>18250</v>
      </c>
      <c r="N19" s="10">
        <f>0.1*I19</f>
        <v>18250</v>
      </c>
      <c r="O19" s="10">
        <f>0.1*I19</f>
        <v>18250</v>
      </c>
    </row>
    <row r="20" spans="1:15">
      <c r="A20" s="15" t="s">
        <v>22</v>
      </c>
      <c r="B20" s="14"/>
      <c r="C20" s="14"/>
      <c r="D20" s="14"/>
      <c r="I20" s="7">
        <v>365000</v>
      </c>
      <c r="J20" s="11">
        <f t="shared" ref="J20:J22" si="1">0.1*$J$18</f>
        <v>10000</v>
      </c>
      <c r="K20" s="10">
        <f>0.1*K18</f>
        <v>20000</v>
      </c>
      <c r="L20" s="10">
        <f>0.1*$L$18</f>
        <v>30000</v>
      </c>
      <c r="M20" s="10">
        <f>0.1*I20</f>
        <v>36500</v>
      </c>
      <c r="N20" s="10">
        <f>0.1*I20</f>
        <v>36500</v>
      </c>
      <c r="O20" s="10">
        <f>0.1*I20</f>
        <v>36500</v>
      </c>
    </row>
    <row r="21" spans="1:15">
      <c r="A21" s="5"/>
      <c r="I21" s="7">
        <v>547500</v>
      </c>
      <c r="J21" s="11">
        <f t="shared" si="1"/>
        <v>10000</v>
      </c>
      <c r="K21" s="10">
        <f>0.1*K18</f>
        <v>20000</v>
      </c>
      <c r="L21" s="10">
        <f t="shared" ref="L21:L22" si="2">0.1*$L$18</f>
        <v>30000</v>
      </c>
      <c r="M21" s="10">
        <f>0.1*M18</f>
        <v>40000</v>
      </c>
      <c r="N21" s="10">
        <f>0.1*N18</f>
        <v>50000</v>
      </c>
      <c r="O21" s="10">
        <f>0.1*I21</f>
        <v>54750</v>
      </c>
    </row>
    <row r="22" spans="1:15">
      <c r="B22" s="5"/>
      <c r="C22" s="5"/>
      <c r="D22" s="5"/>
      <c r="E22" s="5"/>
      <c r="F22" s="5"/>
      <c r="I22" s="7">
        <v>730000</v>
      </c>
      <c r="J22" s="11">
        <f t="shared" si="1"/>
        <v>10000</v>
      </c>
      <c r="K22" s="10">
        <f>0.1*K18</f>
        <v>20000</v>
      </c>
      <c r="L22" s="10">
        <f t="shared" si="2"/>
        <v>30000</v>
      </c>
      <c r="M22" s="10">
        <f>0.1*M18</f>
        <v>40000</v>
      </c>
      <c r="N22" s="10">
        <f>0.1*N18</f>
        <v>50000</v>
      </c>
      <c r="O22" s="10">
        <f>0.1*O18</f>
        <v>60000</v>
      </c>
    </row>
    <row r="23" spans="1:15">
      <c r="B23" s="5"/>
      <c r="C23" s="5"/>
      <c r="D23" s="5"/>
      <c r="E23" s="5"/>
      <c r="F23" s="5"/>
    </row>
    <row r="25" spans="1:15">
      <c r="I25" s="7" t="s">
        <v>23</v>
      </c>
      <c r="J25" s="7">
        <v>1</v>
      </c>
      <c r="K25" s="7">
        <v>2</v>
      </c>
      <c r="L25" s="7">
        <v>3</v>
      </c>
      <c r="M25" s="7">
        <v>4</v>
      </c>
      <c r="N25" s="7">
        <v>5</v>
      </c>
      <c r="O25" s="7">
        <v>6</v>
      </c>
    </row>
    <row r="26" spans="1:15">
      <c r="I26" s="7"/>
      <c r="J26" s="7"/>
      <c r="K26" s="7"/>
      <c r="L26" s="7" t="s">
        <v>9</v>
      </c>
      <c r="M26" s="7"/>
      <c r="N26" s="7"/>
      <c r="O26" s="7"/>
    </row>
    <row r="27" spans="1:15">
      <c r="I27" s="7" t="s">
        <v>11</v>
      </c>
      <c r="J27" s="9">
        <v>100000</v>
      </c>
      <c r="K27" s="7">
        <v>200000</v>
      </c>
      <c r="L27" s="7">
        <v>300000</v>
      </c>
      <c r="M27" s="7">
        <v>400000</v>
      </c>
      <c r="N27" s="7">
        <v>500000</v>
      </c>
      <c r="O27" s="7">
        <v>600000</v>
      </c>
    </row>
    <row r="28" spans="1:15">
      <c r="I28" s="7">
        <v>182500</v>
      </c>
      <c r="J28" s="12">
        <f>J19-J10</f>
        <v>-5275</v>
      </c>
      <c r="K28" s="12">
        <f>K19-K10</f>
        <v>-2025</v>
      </c>
      <c r="L28" s="12">
        <f>L19-L10</f>
        <v>-7025</v>
      </c>
      <c r="M28" s="12">
        <f>M19-M10</f>
        <v>-12025</v>
      </c>
      <c r="N28" s="12">
        <f>N19-N10</f>
        <v>-17025</v>
      </c>
      <c r="O28" s="12">
        <f>O19-O10</f>
        <v>-22025</v>
      </c>
    </row>
    <row r="29" spans="1:15">
      <c r="I29" s="7">
        <v>365000</v>
      </c>
      <c r="J29" s="12">
        <f t="shared" ref="J29:O31" si="3">J20-J11</f>
        <v>-10750</v>
      </c>
      <c r="K29" s="12">
        <f t="shared" si="3"/>
        <v>-5750</v>
      </c>
      <c r="L29" s="12">
        <f t="shared" si="3"/>
        <v>-750</v>
      </c>
      <c r="M29" s="12">
        <f t="shared" si="3"/>
        <v>750</v>
      </c>
      <c r="N29" s="12">
        <f t="shared" si="3"/>
        <v>-4250</v>
      </c>
      <c r="O29" s="12">
        <f t="shared" si="3"/>
        <v>-9250</v>
      </c>
    </row>
    <row r="30" spans="1:15">
      <c r="I30" s="7">
        <v>547500</v>
      </c>
      <c r="J30" s="12">
        <f t="shared" si="3"/>
        <v>-16225</v>
      </c>
      <c r="K30" s="12">
        <f t="shared" si="3"/>
        <v>-11225</v>
      </c>
      <c r="L30" s="12">
        <f t="shared" si="3"/>
        <v>-6225</v>
      </c>
      <c r="M30" s="12">
        <f t="shared" si="3"/>
        <v>-1225</v>
      </c>
      <c r="N30" s="12">
        <f t="shared" si="3"/>
        <v>3775</v>
      </c>
      <c r="O30" s="12">
        <f t="shared" si="3"/>
        <v>3525</v>
      </c>
    </row>
    <row r="31" spans="1:15">
      <c r="I31" s="7">
        <v>730000</v>
      </c>
      <c r="J31" s="12">
        <f t="shared" si="3"/>
        <v>-21700</v>
      </c>
      <c r="K31" s="12">
        <f t="shared" si="3"/>
        <v>-16700</v>
      </c>
      <c r="L31" s="12">
        <f t="shared" si="3"/>
        <v>-11700</v>
      </c>
      <c r="M31" s="12">
        <f t="shared" si="3"/>
        <v>-6700</v>
      </c>
      <c r="N31" s="12">
        <f t="shared" si="3"/>
        <v>-1700</v>
      </c>
      <c r="O31" s="12">
        <f>O22-O13</f>
        <v>3300</v>
      </c>
    </row>
    <row r="37" spans="1:8">
      <c r="A37" s="16" t="s">
        <v>24</v>
      </c>
    </row>
    <row r="39" spans="1:8">
      <c r="A39" s="1" t="s">
        <v>25</v>
      </c>
      <c r="B39" s="1">
        <f>5000*3</f>
        <v>15000</v>
      </c>
      <c r="D39" s="1" t="s">
        <v>26</v>
      </c>
      <c r="E39" s="1">
        <f>(19800)/(0.1-0.03)</f>
        <v>282857.14285714284</v>
      </c>
      <c r="H39" s="16" t="s">
        <v>27</v>
      </c>
    </row>
    <row r="40" spans="1:8">
      <c r="A40" s="1" t="s">
        <v>28</v>
      </c>
      <c r="B40" s="1">
        <f>15000+4800</f>
        <v>19800</v>
      </c>
    </row>
    <row r="41" spans="1:8" ht="63.95" customHeight="1">
      <c r="A41" s="13" t="s">
        <v>29</v>
      </c>
      <c r="B41" s="13"/>
      <c r="C41" s="13"/>
      <c r="D41" s="13"/>
    </row>
    <row r="42" spans="1:8">
      <c r="A42" s="13"/>
      <c r="B42" s="13"/>
      <c r="C42" s="13"/>
      <c r="D42" s="13"/>
    </row>
    <row r="43" spans="1:8">
      <c r="A43" s="13"/>
      <c r="B43" s="13"/>
      <c r="C43" s="13"/>
      <c r="D43" s="13"/>
    </row>
    <row r="44" spans="1:8">
      <c r="A44" s="13"/>
      <c r="B44" s="13"/>
      <c r="C44" s="13"/>
      <c r="D44" s="13"/>
    </row>
    <row r="57" spans="11:11">
      <c r="K57" s="1" t="s">
        <v>30</v>
      </c>
    </row>
  </sheetData>
  <mergeCells count="4">
    <mergeCell ref="A41:D44"/>
    <mergeCell ref="A18:B18"/>
    <mergeCell ref="A19:B19"/>
    <mergeCell ref="A20:D20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Indiana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/>
  <cp:lastModifiedBy/>
  <cp:revision/>
  <dcterms:created xsi:type="dcterms:W3CDTF">2000-06-29T19:59:00Z</dcterms:created>
  <dcterms:modified xsi:type="dcterms:W3CDTF">2023-02-01T04:45:35Z</dcterms:modified>
  <cp:category/>
  <cp:contentStatus/>
</cp:coreProperties>
</file>