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hidePivotFieldList="1"/>
  <xr:revisionPtr revIDLastSave="1656" documentId="11_7F4755BF84DCCE43E268565A8931F45BFA75341E" xr6:coauthVersionLast="47" xr6:coauthVersionMax="47" xr10:uidLastSave="{89BAFA30-C7C1-4BAB-A620-C3ECF84D977D}"/>
  <bookViews>
    <workbookView xWindow="240" yWindow="105" windowWidth="14805" windowHeight="8010" firstSheet="1" xr2:uid="{00000000-000D-0000-FFFF-FFFF00000000}"/>
  </bookViews>
  <sheets>
    <sheet name="Planilha1" sheetId="5" r:id="rId1"/>
    <sheet name="Planilha2" sheetId="6" r:id="rId2"/>
  </sheets>
  <definedNames>
    <definedName name="aporte">Planilha1!$E$5:$E$5</definedName>
    <definedName name="patrimonio">Planilha1!$E$8:$E$8</definedName>
    <definedName name="qtd_anos">Planilha1!$E$6:$E$6</definedName>
    <definedName name="rendimento_carteira">Planilha1!$J$6:$J$6</definedName>
    <definedName name="salario">Planilha1!$J$5:$J$5</definedName>
    <definedName name="sugestao_investimento">Planilha1!$J$7:$J$7</definedName>
    <definedName name="taxa_mensal">Planilha1!$E$7:$E$7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5" l="1"/>
  <c r="F28" i="5"/>
  <c r="F29" i="5"/>
  <c r="F30" i="5"/>
  <c r="F31" i="5"/>
  <c r="F26" i="5"/>
  <c r="H4" i="6"/>
  <c r="A11" i="6"/>
  <c r="A10" i="6"/>
  <c r="A12" i="6"/>
  <c r="A13" i="6"/>
  <c r="A14" i="6"/>
  <c r="A15" i="6"/>
  <c r="A16" i="6"/>
  <c r="A17" i="6"/>
  <c r="A18" i="6"/>
  <c r="A19" i="6"/>
  <c r="A20" i="6"/>
  <c r="A21" i="6"/>
  <c r="A5" i="6"/>
  <c r="A6" i="6"/>
  <c r="A7" i="6"/>
  <c r="A8" i="6"/>
  <c r="A9" i="6"/>
  <c r="A4" i="6"/>
  <c r="H23" i="5" a="1"/>
  <c r="H23" i="5"/>
  <c r="E8" i="5" a="1"/>
  <c r="E8" i="5"/>
  <c r="E9" i="5" s="1" a="1"/>
  <c r="E9" i="5" s="1"/>
  <c r="J7" i="5"/>
  <c r="E13" i="5"/>
  <c r="F13" i="5" s="1" a="1"/>
  <c r="F13" i="5" s="1"/>
  <c r="E14" i="5"/>
  <c r="F14" i="5" s="1" a="1"/>
  <c r="F14" i="5" s="1"/>
  <c r="E15" i="5"/>
  <c r="F15" i="5" s="1" a="1"/>
  <c r="F15" i="5" s="1"/>
  <c r="E16" i="5"/>
  <c r="F16" i="5" s="1" a="1"/>
  <c r="F16" i="5" s="1"/>
  <c r="E12" i="5"/>
  <c r="F12" i="5" s="1" a="1"/>
  <c r="F12" i="5" s="1"/>
  <c r="H27" i="5" l="1"/>
  <c r="H28" i="5"/>
  <c r="H29" i="5"/>
  <c r="H30" i="5"/>
  <c r="H31" i="5"/>
  <c r="H26" i="5"/>
  <c r="H32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<sst xmlns="http://schemas.openxmlformats.org/spreadsheetml/2006/main" count="72" uniqueCount="37">
  <si>
    <t>Investimento Mensal</t>
  </si>
  <si>
    <t>Configurações</t>
  </si>
  <si>
    <t>Quanto investir por mês?</t>
  </si>
  <si>
    <t>Salário</t>
  </si>
  <si>
    <t>Por quantos anos?</t>
  </si>
  <si>
    <t>Rendimento Carteira</t>
  </si>
  <si>
    <t>Taxa de rendimento mensal?</t>
  </si>
  <si>
    <t>Sugestão de Investimento</t>
  </si>
  <si>
    <t>Patrimônio acumulado?</t>
  </si>
  <si>
    <t>Dividendos mensais?</t>
  </si>
  <si>
    <t>Cenários</t>
  </si>
  <si>
    <t>Dividendo</t>
  </si>
  <si>
    <t>Quanto em 2 anos?</t>
  </si>
  <si>
    <t>Quanto em 5 anos?</t>
  </si>
  <si>
    <t>Quanto em 10 anos?</t>
  </si>
  <si>
    <t>Quanto em 20 anos?</t>
  </si>
  <si>
    <t>Quanto em 30 anos?</t>
  </si>
  <si>
    <t>PERFIL:</t>
  </si>
  <si>
    <t>MODERADO</t>
  </si>
  <si>
    <t>VALOR A SER INVESTIDO POR MÊS:</t>
  </si>
  <si>
    <t>TIPOS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</si>
  <si>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</si>
  <si>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</si>
  <si>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</si>
  <si>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</si>
  <si>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</si>
  <si>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</si>
  <si>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</si>
  <si>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</si>
  <si>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SOMA:</t>
  </si>
  <si>
    <t>Chave</t>
  </si>
  <si>
    <t>Perfil</t>
  </si>
  <si>
    <t>Tipos de FII</t>
  </si>
  <si>
    <t>%</t>
  </si>
  <si>
    <t>CONSERVADOR</t>
  </si>
  <si>
    <t>CONSERVADOR-PAPEL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</si>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</sst>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&quot;R$&quot;\ #,##0.00"/>
    <numFmt numFmtId="165" formatCode="_-[$R$-416]\ * #,##0.00_-;\-[$R$-416]\ * #,##0.00_-;_-[$R$-416]\ * &quot;-&quot;??_-;_-@_-"/>
  </numFmts>
  <fonts count="15">
    <font>
      <sz val="11"/>
      <color theme="1"/>
      <name val="Aptos Narrow"/>
      <family val="2"/>
      <scheme val="minor"/>
    </font>
    <font>
      <sz val="11"/>
      <color theme="1"/>
      <name val="Calibri"/>
      <scheme val="minor"/>
    </font>
    <font>
      <b/>
      <sz val="20"/>
      <color rgb="FFFFFFFF"/>
      <name val="Aptos Narrow"/>
      <scheme val="minor"/>
    </font>
    <font>
      <b/>
      <sz val="12"/>
      <color theme="0"/>
      <name val="Aptos Narrow"/>
      <family val="2"/>
      <scheme val="minor"/>
    </font>
    <font>
      <sz val="11"/>
      <color rgb="FF9C5700"/>
      <name val="Calibri"/>
      <scheme val="minor"/>
    </font>
    <font>
      <b/>
      <sz val="20"/>
      <color theme="0"/>
      <name val="Aptos Narrow"/>
      <scheme val="minor"/>
    </font>
    <font>
      <b/>
      <sz val="20"/>
      <color theme="0"/>
      <name val="Aptos Narrow"/>
      <family val="2"/>
      <scheme val="minor"/>
    </font>
    <font>
      <sz val="12"/>
      <color rgb="FF001F54"/>
      <name val="Aptos Narrow"/>
      <family val="2"/>
      <scheme val="minor"/>
    </font>
    <font>
      <b/>
      <sz val="12"/>
      <color rgb="FF001F54"/>
      <name val="Aptos Narrow"/>
      <family val="2"/>
      <scheme val="minor"/>
    </font>
    <font>
      <sz val="12"/>
      <color rgb="FF001F54"/>
      <name val="Aptos Narrow"/>
      <charset val="1"/>
    </font>
    <font>
      <sz val="11"/>
      <color theme="2"/>
      <name val="Aptos Narrow"/>
      <family val="2"/>
      <scheme val="minor"/>
    </font>
    <font>
      <b/>
      <sz val="12"/>
      <color rgb="FF001F54"/>
      <name val="Calibri"/>
      <scheme val="minor"/>
    </font>
    <font>
      <b/>
      <sz val="12"/>
      <color theme="1"/>
      <name val="Aptos Narrow"/>
      <family val="2"/>
      <scheme val="minor"/>
    </font>
    <font>
      <b/>
      <sz val="11"/>
      <color rgb="FF9C5700"/>
      <name val="Calibri"/>
      <scheme val="minor"/>
    </font>
    <font>
      <b/>
      <sz val="11"/>
      <color rgb="FF001F54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1F54"/>
        <bgColor indexed="64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31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rgb="FF000000"/>
      </right>
      <top/>
      <bottom style="thin">
        <color theme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4" fillId="4" borderId="0" applyNumberFormat="0" applyBorder="0" applyAlignment="0" applyProtection="0"/>
    <xf numFmtId="0" fontId="1" fillId="5" borderId="0" applyNumberFormat="0" applyBorder="0" applyAlignment="0" applyProtection="0"/>
  </cellStyleXfs>
  <cellXfs count="81">
    <xf numFmtId="0" fontId="0" fillId="0" borderId="0" xfId="0"/>
    <xf numFmtId="0" fontId="0" fillId="0" borderId="0" xfId="0" applyFill="1"/>
    <xf numFmtId="0" fontId="0" fillId="3" borderId="0" xfId="0" applyFill="1" applyAlignment="1"/>
    <xf numFmtId="0" fontId="0" fillId="0" borderId="0" xfId="0" applyFill="1" applyAlignment="1"/>
    <xf numFmtId="0" fontId="0" fillId="6" borderId="0" xfId="0" applyFill="1" applyAlignment="1"/>
    <xf numFmtId="0" fontId="0" fillId="6" borderId="0" xfId="0" applyFill="1"/>
    <xf numFmtId="0" fontId="8" fillId="6" borderId="11" xfId="0" applyFont="1" applyFill="1" applyBorder="1" applyAlignment="1">
      <alignment horizontal="center"/>
    </xf>
    <xf numFmtId="10" fontId="8" fillId="6" borderId="11" xfId="0" applyNumberFormat="1" applyFont="1" applyFill="1" applyBorder="1" applyAlignment="1">
      <alignment horizontal="center"/>
    </xf>
    <xf numFmtId="8" fontId="8" fillId="6" borderId="11" xfId="0" applyNumberFormat="1" applyFont="1" applyFill="1" applyBorder="1" applyAlignment="1">
      <alignment horizontal="center"/>
    </xf>
    <xf numFmtId="8" fontId="8" fillId="6" borderId="14" xfId="0" applyNumberFormat="1" applyFont="1" applyFill="1" applyBorder="1" applyAlignment="1">
      <alignment horizontal="center"/>
    </xf>
    <xf numFmtId="8" fontId="7" fillId="6" borderId="3" xfId="0" applyNumberFormat="1" applyFont="1" applyFill="1" applyBorder="1" applyAlignment="1">
      <alignment horizontal="center"/>
    </xf>
    <xf numFmtId="8" fontId="7" fillId="6" borderId="16" xfId="0" applyNumberFormat="1" applyFont="1" applyFill="1" applyBorder="1" applyAlignment="1">
      <alignment horizontal="center"/>
    </xf>
    <xf numFmtId="8" fontId="7" fillId="6" borderId="0" xfId="0" applyNumberFormat="1" applyFont="1" applyFill="1" applyBorder="1" applyAlignment="1">
      <alignment horizontal="center"/>
    </xf>
    <xf numFmtId="8" fontId="7" fillId="6" borderId="8" xfId="0" applyNumberFormat="1" applyFont="1" applyFill="1" applyBorder="1" applyAlignment="1">
      <alignment horizontal="center"/>
    </xf>
    <xf numFmtId="8" fontId="7" fillId="6" borderId="17" xfId="0" applyNumberFormat="1" applyFont="1" applyFill="1" applyBorder="1" applyAlignment="1">
      <alignment horizontal="center"/>
    </xf>
    <xf numFmtId="165" fontId="7" fillId="6" borderId="4" xfId="0" applyNumberFormat="1" applyFont="1" applyFill="1" applyBorder="1"/>
    <xf numFmtId="9" fontId="7" fillId="6" borderId="6" xfId="0" applyNumberFormat="1" applyFont="1" applyFill="1" applyBorder="1"/>
    <xf numFmtId="165" fontId="7" fillId="6" borderId="9" xfId="0" applyNumberFormat="1" applyFont="1" applyFill="1" applyBorder="1"/>
    <xf numFmtId="0" fontId="10" fillId="6" borderId="0" xfId="0" applyFont="1" applyFill="1"/>
    <xf numFmtId="0" fontId="0" fillId="3" borderId="20" xfId="0" applyFill="1" applyBorder="1" applyAlignment="1"/>
    <xf numFmtId="0" fontId="0" fillId="6" borderId="20" xfId="0" applyFill="1" applyBorder="1"/>
    <xf numFmtId="164" fontId="8" fillId="6" borderId="26" xfId="0" applyNumberFormat="1" applyFont="1" applyFill="1" applyBorder="1" applyAlignment="1">
      <alignment horizontal="center"/>
    </xf>
    <xf numFmtId="0" fontId="3" fillId="7" borderId="19" xfId="0" applyFont="1" applyFill="1" applyBorder="1" applyAlignment="1">
      <alignment horizontal="center" vertical="center"/>
    </xf>
    <xf numFmtId="0" fontId="0" fillId="2" borderId="0" xfId="0" applyFill="1"/>
    <xf numFmtId="0" fontId="13" fillId="4" borderId="0" xfId="1" applyFont="1" applyAlignment="1">
      <alignment horizontal="center"/>
    </xf>
    <xf numFmtId="164" fontId="14" fillId="5" borderId="0" xfId="2" applyNumberFormat="1" applyFont="1" applyAlignment="1">
      <alignment horizontal="center"/>
    </xf>
    <xf numFmtId="9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8" borderId="0" xfId="0" applyNumberFormat="1" applyFill="1" applyAlignment="1">
      <alignment horizontal="center"/>
    </xf>
    <xf numFmtId="164" fontId="11" fillId="6" borderId="0" xfId="2" applyNumberFormat="1" applyFont="1" applyFill="1" applyAlignment="1">
      <alignment horizontal="center"/>
    </xf>
    <xf numFmtId="49" fontId="0" fillId="0" borderId="3" xfId="0" applyNumberFormat="1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49" fontId="0" fillId="0" borderId="8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2" fillId="6" borderId="27" xfId="0" applyFont="1" applyFill="1" applyBorder="1" applyAlignment="1">
      <alignment horizontal="center" vertical="center"/>
    </xf>
    <xf numFmtId="0" fontId="12" fillId="6" borderId="29" xfId="0" applyFont="1" applyFill="1" applyBorder="1" applyAlignment="1">
      <alignment horizontal="center" vertical="center"/>
    </xf>
    <xf numFmtId="0" fontId="12" fillId="6" borderId="28" xfId="0" applyFont="1" applyFill="1" applyBorder="1" applyAlignment="1">
      <alignment horizontal="center" vertical="center"/>
    </xf>
    <xf numFmtId="0" fontId="12" fillId="8" borderId="0" xfId="0" applyFont="1" applyFill="1" applyAlignment="1">
      <alignment horizontal="center"/>
    </xf>
    <xf numFmtId="0" fontId="12" fillId="6" borderId="30" xfId="0" applyFont="1" applyFill="1" applyBorder="1" applyAlignment="1">
      <alignment horizontal="center" vertical="center"/>
    </xf>
    <xf numFmtId="0" fontId="0" fillId="8" borderId="0" xfId="0" applyFill="1" applyAlignment="1"/>
    <xf numFmtId="49" fontId="0" fillId="2" borderId="0" xfId="0" applyNumberFormat="1" applyFill="1" applyAlignment="1">
      <alignment horizontal="center"/>
    </xf>
    <xf numFmtId="0" fontId="13" fillId="4" borderId="0" xfId="1" applyFont="1" applyAlignment="1">
      <alignment horizontal="left"/>
    </xf>
    <xf numFmtId="0" fontId="12" fillId="8" borderId="0" xfId="0" applyFont="1" applyFill="1" applyAlignment="1">
      <alignment horizontal="center"/>
    </xf>
    <xf numFmtId="0" fontId="14" fillId="5" borderId="0" xfId="2" applyFont="1" applyAlignment="1">
      <alignment horizontal="left"/>
    </xf>
    <xf numFmtId="0" fontId="11" fillId="6" borderId="0" xfId="2" applyFont="1" applyFill="1" applyAlignment="1">
      <alignment horizontal="left"/>
    </xf>
    <xf numFmtId="0" fontId="7" fillId="6" borderId="7" xfId="0" applyFont="1" applyFill="1" applyBorder="1" applyAlignment="1"/>
    <xf numFmtId="0" fontId="7" fillId="6" borderId="8" xfId="0" applyFont="1" applyFill="1" applyBorder="1" applyAlignment="1"/>
    <xf numFmtId="0" fontId="5" fillId="7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6" borderId="2" xfId="0" applyFont="1" applyFill="1" applyBorder="1" applyAlignment="1"/>
    <xf numFmtId="0" fontId="7" fillId="6" borderId="3" xfId="0" applyFont="1" applyFill="1" applyBorder="1" applyAlignment="1"/>
    <xf numFmtId="0" fontId="7" fillId="6" borderId="5" xfId="0" applyFont="1" applyFill="1" applyBorder="1" applyAlignment="1"/>
    <xf numFmtId="0" fontId="7" fillId="6" borderId="0" xfId="0" applyFont="1" applyFill="1" applyBorder="1" applyAlignment="1"/>
    <xf numFmtId="0" fontId="8" fillId="6" borderId="10" xfId="0" applyFont="1" applyFill="1" applyBorder="1" applyAlignment="1"/>
    <xf numFmtId="0" fontId="8" fillId="6" borderId="1" xfId="0" applyFont="1" applyFill="1" applyBorder="1" applyAlignment="1"/>
    <xf numFmtId="0" fontId="8" fillId="6" borderId="12" xfId="0" applyFont="1" applyFill="1" applyBorder="1" applyAlignment="1"/>
    <xf numFmtId="0" fontId="8" fillId="6" borderId="13" xfId="0" applyFont="1" applyFill="1" applyBorder="1" applyAlignment="1"/>
    <xf numFmtId="0" fontId="2" fillId="7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7" fillId="6" borderId="18" xfId="0" applyFont="1" applyFill="1" applyBorder="1" applyAlignment="1"/>
    <xf numFmtId="0" fontId="7" fillId="6" borderId="15" xfId="0" applyFont="1" applyFill="1" applyBorder="1" applyAlignment="1"/>
    <xf numFmtId="0" fontId="2" fillId="7" borderId="21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0" fontId="7" fillId="6" borderId="24" xfId="0" applyFont="1" applyFill="1" applyBorder="1" applyAlignment="1"/>
    <xf numFmtId="0" fontId="7" fillId="6" borderId="25" xfId="0" applyFont="1" applyFill="1" applyBorder="1" applyAlignment="1"/>
    <xf numFmtId="0" fontId="7" fillId="6" borderId="10" xfId="0" applyFont="1" applyFill="1" applyBorder="1" applyAlignment="1"/>
    <xf numFmtId="0" fontId="7" fillId="6" borderId="1" xfId="0" applyFont="1" applyFill="1" applyBorder="1" applyAlignment="1"/>
    <xf numFmtId="0" fontId="9" fillId="6" borderId="15" xfId="0" applyFont="1" applyFill="1" applyBorder="1" applyAlignment="1"/>
    <xf numFmtId="0" fontId="9" fillId="6" borderId="0" xfId="0" applyFont="1" applyFill="1" applyBorder="1" applyAlignment="1"/>
    <xf numFmtId="9" fontId="0" fillId="0" borderId="6" xfId="0" applyNumberFormat="1" applyFill="1" applyBorder="1" applyAlignment="1">
      <alignment horizontal="center"/>
    </xf>
    <xf numFmtId="9" fontId="0" fillId="0" borderId="9" xfId="0" applyNumberFormat="1" applyFill="1" applyBorder="1" applyAlignment="1">
      <alignment horizontal="center"/>
    </xf>
    <xf numFmtId="9" fontId="0" fillId="0" borderId="4" xfId="0" applyNumberFormat="1" applyFill="1" applyBorder="1" applyAlignment="1">
      <alignment horizontal="center"/>
    </xf>
    <xf numFmtId="0" fontId="4" fillId="4" borderId="0" xfId="1"/>
    <xf numFmtId="10" fontId="4" fillId="4" borderId="0" xfId="1" applyNumberFormat="1"/>
  </cellXfs>
  <cellStyles count="3">
    <cellStyle name="20% - Ênfase1" xfId="2" builtinId="30"/>
    <cellStyle name="Neutro" xfId="1" builtinId="28"/>
    <cellStyle name="Normal" xfId="0" builtinId="0"/>
  </cellStyles>
  <dxfs count="0"/>
  <tableStyles count="0" defaultTableStyle="TableStyleMedium2" defaultPivotStyle="PivotStyleMedium9"/>
  <colors>
    <mruColors>
      <color rgb="FFF5F384"/>
      <color rgb="FF001F54"/>
      <color rgb="FF028FFE"/>
      <color rgb="FF66B2FF"/>
      <color rgb="FF001D4E"/>
      <color rgb="FF001F53"/>
      <color rgb="FF012056"/>
      <color rgb="FF001E53"/>
      <color rgb="FF001B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ACOMPANHAMENTO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Planilha1!$C$25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Planilha1!$B$26:$B$31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Planilha1!$C$26:$C$31</c:f>
              <c:numCache>
                <c:formatCode>@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DBDE-4898-A504-E249ED27C674}"/>
            </c:ext>
          </c:extLst>
        </c:ser>
        <c:ser>
          <c:idx val="1"/>
          <c:order val="1"/>
          <c:tx>
            <c:strRef>
              <c:f>Planilha1!$D$25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Planilha1!$B$26:$B$31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Planilha1!$D$26:$D$31</c:f>
              <c:numCache>
                <c:formatCode>@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2-DBDE-4898-A504-E249ED27C674}"/>
            </c:ext>
          </c:extLst>
        </c:ser>
        <c:ser>
          <c:idx val="2"/>
          <c:order val="2"/>
          <c:tx>
            <c:strRef>
              <c:f>Planilha1!$E$25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Planilha1!$B$26:$B$31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Planilha1!$E$26:$E$31</c:f>
              <c:numCache>
                <c:formatCode>@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4-DBDE-4898-A504-E249ED27C674}"/>
            </c:ext>
          </c:extLst>
        </c:ser>
        <c:ser>
          <c:idx val="3"/>
          <c:order val="3"/>
          <c:tx>
            <c:strRef>
              <c:f>Planilha1!$F$25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Planilha1!$B$26:$B$31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Planilha1!$F$26:$F$31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DE-4898-A504-E249ED27C6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11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8E8E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9525</xdr:colOff>
      <xdr:row>1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BE6756B-C0E1-D29C-8782-9776A1DC7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057650" cy="1485900"/>
        </a:xfrm>
        <a:prstGeom prst="rect">
          <a:avLst/>
        </a:prstGeom>
      </xdr:spPr>
    </xdr:pic>
    <xdr:clientData/>
  </xdr:twoCellAnchor>
  <xdr:twoCellAnchor>
    <xdr:from>
      <xdr:col>6</xdr:col>
      <xdr:colOff>571500</xdr:colOff>
      <xdr:row>9</xdr:row>
      <xdr:rowOff>85725</xdr:rowOff>
    </xdr:from>
    <xdr:to>
      <xdr:col>11</xdr:col>
      <xdr:colOff>600075</xdr:colOff>
      <xdr:row>20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E8DAA72-F36D-ECE0-5AE2-6DE60D86B7BE}"/>
            </a:ext>
            <a:ext uri="{147F2762-F138-4A5C-976F-8EAC2B608ADB}">
              <a16:predDERef xmlns:a16="http://schemas.microsoft.com/office/drawing/2014/main" pred="{6BE6756B-C0E1-D29C-8782-9776A1DC7D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858BE-8EF5-4D4D-97EF-67687901EB31}">
  <dimension ref="A1:T32"/>
  <sheetViews>
    <sheetView showGridLines="0" tabSelected="1" workbookViewId="0">
      <selection activeCell="J24" sqref="J24"/>
    </sheetView>
  </sheetViews>
  <sheetFormatPr defaultColWidth="0" defaultRowHeight="15"/>
  <cols>
    <col min="1" max="4" width="9.140625" style="5" customWidth="1"/>
    <col min="5" max="5" width="24.140625" style="5" customWidth="1"/>
    <col min="6" max="6" width="15.85546875" style="5" customWidth="1"/>
    <col min="7" max="7" width="9.140625" style="5" customWidth="1"/>
    <col min="8" max="8" width="16.7109375" style="5" customWidth="1"/>
    <col min="9" max="9" width="14.42578125" style="5" customWidth="1"/>
    <col min="10" max="10" width="12.7109375" style="5" customWidth="1"/>
    <col min="11" max="12" width="9.140625" style="5" customWidth="1"/>
    <col min="13" max="13" width="9.140625" style="20" customWidth="1"/>
    <col min="14" max="15" width="9.140625" hidden="1"/>
  </cols>
  <sheetData>
    <row r="1" spans="1:20" ht="117" customHeight="1">
      <c r="A1" s="4"/>
      <c r="B1" s="4"/>
      <c r="C1" s="4"/>
      <c r="D1" s="4"/>
      <c r="E1" s="4"/>
      <c r="F1" s="2"/>
      <c r="G1" s="2"/>
      <c r="H1" s="2"/>
      <c r="I1" s="2"/>
      <c r="J1" s="2"/>
      <c r="K1" s="2"/>
      <c r="L1" s="2"/>
      <c r="M1" s="19"/>
      <c r="N1" s="3"/>
      <c r="O1" s="3"/>
      <c r="P1" s="3"/>
      <c r="Q1" s="3"/>
      <c r="R1" s="3"/>
      <c r="S1" s="3"/>
      <c r="T1" s="3"/>
    </row>
    <row r="2" spans="1:20">
      <c r="N2" s="1"/>
      <c r="O2" s="1"/>
      <c r="P2" s="1"/>
      <c r="Q2" s="1"/>
      <c r="R2" s="1"/>
      <c r="S2" s="1"/>
      <c r="T2" s="1"/>
    </row>
    <row r="4" spans="1:20" ht="33.75" customHeight="1">
      <c r="B4" s="67" t="s">
        <v>0</v>
      </c>
      <c r="C4" s="68"/>
      <c r="D4" s="68"/>
      <c r="E4" s="69"/>
      <c r="H4" s="52" t="s">
        <v>1</v>
      </c>
      <c r="I4" s="53"/>
      <c r="J4" s="54"/>
    </row>
    <row r="5" spans="1:20" ht="15.75">
      <c r="B5" s="70" t="s">
        <v>2</v>
      </c>
      <c r="C5" s="71"/>
      <c r="D5" s="71"/>
      <c r="E5" s="21">
        <v>500</v>
      </c>
      <c r="H5" s="55" t="s">
        <v>3</v>
      </c>
      <c r="I5" s="56"/>
      <c r="J5" s="15">
        <v>5000</v>
      </c>
    </row>
    <row r="6" spans="1:20" ht="15.75">
      <c r="B6" s="72" t="s">
        <v>4</v>
      </c>
      <c r="C6" s="73"/>
      <c r="D6" s="73"/>
      <c r="E6" s="6">
        <v>5</v>
      </c>
      <c r="H6" s="57" t="s">
        <v>5</v>
      </c>
      <c r="I6" s="58"/>
      <c r="J6" s="16">
        <v>8.8999999999999999E-3</v>
      </c>
    </row>
    <row r="7" spans="1:20" ht="15.75">
      <c r="B7" s="72" t="s">
        <v>6</v>
      </c>
      <c r="C7" s="73"/>
      <c r="D7" s="73"/>
      <c r="E7" s="7">
        <v>1.0789999999999999E-2</v>
      </c>
      <c r="H7" s="50" t="s">
        <v>7</v>
      </c>
      <c r="I7" s="51"/>
      <c r="J7" s="17">
        <f>J5*30%</f>
        <v>1500</v>
      </c>
    </row>
    <row r="8" spans="1:20" ht="15.75">
      <c r="B8" s="59" t="s">
        <v>8</v>
      </c>
      <c r="C8" s="60"/>
      <c r="D8" s="60"/>
      <c r="E8" s="8" cm="1">
        <f t="array" ref="E8">FV(taxa_mensal,qtd_anos*12,aporte*-1)</f>
        <v>41888.456999243819</v>
      </c>
    </row>
    <row r="9" spans="1:20" ht="15.75">
      <c r="B9" s="61" t="s">
        <v>9</v>
      </c>
      <c r="C9" s="62"/>
      <c r="D9" s="62"/>
      <c r="E9" s="9" cm="1">
        <f t="array" ref="E9">patrimonio*rendimento_carteira</f>
        <v>372.80726729327</v>
      </c>
    </row>
    <row r="11" spans="1:20" ht="26.25">
      <c r="B11" s="63" t="s">
        <v>10</v>
      </c>
      <c r="C11" s="64"/>
      <c r="D11" s="64"/>
      <c r="E11" s="64"/>
      <c r="F11" s="22" t="s">
        <v>11</v>
      </c>
    </row>
    <row r="12" spans="1:20" ht="15.75">
      <c r="A12" s="18">
        <v>2</v>
      </c>
      <c r="B12" s="65" t="s">
        <v>12</v>
      </c>
      <c r="C12" s="56"/>
      <c r="D12" s="56"/>
      <c r="E12" s="10">
        <f>FV($E$7,$A12*12,$E$5*-1)</f>
        <v>13613.813648822608</v>
      </c>
      <c r="F12" s="11" cm="1">
        <f t="array" ref="F12">E12*rendimento_carteira</f>
        <v>121.16294147452122</v>
      </c>
    </row>
    <row r="13" spans="1:20" ht="15.75">
      <c r="A13" s="18">
        <v>5</v>
      </c>
      <c r="B13" s="66" t="s">
        <v>13</v>
      </c>
      <c r="C13" s="58"/>
      <c r="D13" s="58"/>
      <c r="E13" s="12">
        <f t="shared" ref="E13:E16" si="0">FV($E$7,$A13*12,$E$5*-1)</f>
        <v>41888.456999243819</v>
      </c>
      <c r="F13" s="11" cm="1">
        <f t="array" ref="F13">E13*rendimento_carteira</f>
        <v>372.80726729327</v>
      </c>
    </row>
    <row r="14" spans="1:20" ht="15.75">
      <c r="A14" s="18">
        <v>10</v>
      </c>
      <c r="B14" s="74" t="s">
        <v>14</v>
      </c>
      <c r="C14" s="75"/>
      <c r="D14" s="75"/>
      <c r="E14" s="12">
        <f t="shared" si="0"/>
        <v>121642.1062650861</v>
      </c>
      <c r="F14" s="11" cm="1">
        <f t="array" ref="F14">E14*rendimento_carteira</f>
        <v>1082.6147457592663</v>
      </c>
    </row>
    <row r="15" spans="1:20" ht="15.75">
      <c r="A15" s="18">
        <v>20</v>
      </c>
      <c r="B15" s="66" t="s">
        <v>15</v>
      </c>
      <c r="C15" s="58"/>
      <c r="D15" s="58"/>
      <c r="E15" s="12">
        <f t="shared" si="0"/>
        <v>562599.20004854025</v>
      </c>
      <c r="F15" s="11" cm="1">
        <f t="array" ref="F15">E15*rendimento_carteira</f>
        <v>5007.1328804320083</v>
      </c>
    </row>
    <row r="16" spans="1:20" ht="15.75">
      <c r="A16" s="18">
        <v>30</v>
      </c>
      <c r="B16" s="50" t="s">
        <v>16</v>
      </c>
      <c r="C16" s="51"/>
      <c r="D16" s="51"/>
      <c r="E16" s="13">
        <f t="shared" si="0"/>
        <v>2161084.8275023573</v>
      </c>
      <c r="F16" s="14" cm="1">
        <f t="array" ref="F16">E16*rendimento_carteira</f>
        <v>19233.65496477098</v>
      </c>
    </row>
    <row r="22" spans="2:8">
      <c r="B22" s="46" t="s">
        <v>17</v>
      </c>
      <c r="C22" s="46"/>
      <c r="D22" s="46"/>
      <c r="E22" s="46"/>
      <c r="F22" s="46"/>
      <c r="G22" s="46"/>
      <c r="H22" s="24" t="s">
        <v>18</v>
      </c>
    </row>
    <row r="23" spans="2:8">
      <c r="B23" s="48" t="s">
        <v>19</v>
      </c>
      <c r="C23" s="48"/>
      <c r="D23" s="48"/>
      <c r="E23" s="48"/>
      <c r="F23" s="48"/>
      <c r="G23" s="48"/>
      <c r="H23" s="25" cm="1">
        <f t="array" ref="H23">aporte</f>
        <v>500</v>
      </c>
    </row>
    <row r="24" spans="2:8" ht="15.75">
      <c r="B24" s="49"/>
      <c r="C24" s="49"/>
      <c r="D24" s="49"/>
      <c r="E24" s="49"/>
      <c r="F24" s="49"/>
      <c r="G24" s="49"/>
      <c r="H24" s="29"/>
    </row>
    <row r="25" spans="2:8" ht="15.75">
      <c r="B25" s="47" t="s">
        <v>20</v>
      </c>
      <c r="C25" s="47"/>
      <c r="D25" s="47"/>
      <c r="E25" s="47"/>
      <c r="F25" s="42" t="s">
        <v>21</v>
      </c>
      <c r="G25" s="42"/>
      <c r="H25" s="42" t="s">
        <v>22</v>
      </c>
    </row>
    <row r="26" spans="2:8">
      <c r="B26" s="45" t="s">
        <v>23</v>
      </c>
      <c r="C26" s="45"/>
      <c r="D26" s="45"/>
      <c r="E26" s="45"/>
      <c r="F26" s="26">
        <f>VLOOKUP($H$22&amp;"-"&amp;B26,Planilha2!$A:$D,4,FALSE)</f>
        <v>0.32</v>
      </c>
      <c r="G26" s="23"/>
      <c r="H26" s="27">
        <f>F26*$H$23</f>
        <v>160</v>
      </c>
    </row>
    <row r="27" spans="2:8">
      <c r="B27" s="45" t="s">
        <v>24</v>
      </c>
      <c r="C27" s="45"/>
      <c r="D27" s="45"/>
      <c r="E27" s="45"/>
      <c r="F27" s="26">
        <f>VLOOKUP($H$22&amp;"-"&amp;B27,Planilha2!$A:$D,4,FALSE)</f>
        <v>0.35</v>
      </c>
      <c r="G27" s="23"/>
      <c r="H27" s="27">
        <f t="shared" ref="H27:H31" si="1">F27*$H$23</f>
        <v>175</v>
      </c>
    </row>
    <row r="28" spans="2:8">
      <c r="B28" s="45" t="s">
        <v>25</v>
      </c>
      <c r="C28" s="45"/>
      <c r="D28" s="45"/>
      <c r="E28" s="45"/>
      <c r="F28" s="26">
        <f>VLOOKUP($H$22&amp;"-"&amp;B28,Planilha2!$A:$D,4,FALSE)</f>
        <v>0.08</v>
      </c>
      <c r="G28" s="23"/>
      <c r="H28" s="27">
        <f t="shared" si="1"/>
        <v>40</v>
      </c>
    </row>
    <row r="29" spans="2:8">
      <c r="B29" s="45" t="s">
        <v>26</v>
      </c>
      <c r="C29" s="45"/>
      <c r="D29" s="45"/>
      <c r="E29" s="45"/>
      <c r="F29" s="26">
        <f>VLOOKUP($H$22&amp;"-"&amp;B29,Planilha2!$A:$D,4,FALSE)</f>
        <v>0.05</v>
      </c>
      <c r="G29" s="23"/>
      <c r="H29" s="27">
        <f t="shared" si="1"/>
        <v>25</v>
      </c>
    </row>
    <row r="30" spans="2:8">
      <c r="B30" s="45" t="s">
        <v>27</v>
      </c>
      <c r="C30" s="45"/>
      <c r="D30" s="45"/>
      <c r="E30" s="45"/>
      <c r="F30" s="26">
        <f>VLOOKUP($H$22&amp;"-"&amp;B30,Planilha2!$A:$D,4,FALSE)</f>
        <v>0.1</v>
      </c>
      <c r="G30" s="23"/>
      <c r="H30" s="27">
        <f t="shared" si="1"/>
        <v>50</v>
      </c>
    </row>
    <row r="31" spans="2:8">
      <c r="B31" s="45" t="s">
        <v>28</v>
      </c>
      <c r="C31" s="45"/>
      <c r="D31" s="45"/>
      <c r="E31" s="45"/>
      <c r="F31" s="26">
        <f>VLOOKUP($H$22&amp;"-"&amp;B31,Planilha2!$A:$D,4,FALSE)</f>
        <v>0.1</v>
      </c>
      <c r="G31" s="23"/>
      <c r="H31" s="27">
        <f t="shared" si="1"/>
        <v>50</v>
      </c>
    </row>
    <row r="32" spans="2:8">
      <c r="B32" s="44" t="s">
        <v>29</v>
      </c>
      <c r="C32" s="44"/>
      <c r="D32" s="44"/>
      <c r="E32" s="44"/>
      <c r="F32" s="44"/>
      <c r="G32" s="44"/>
      <c r="H32" s="28">
        <f>SUM(H26:H31)</f>
        <v>500</v>
      </c>
    </row>
  </sheetData>
  <mergeCells count="27">
    <mergeCell ref="B16:D16"/>
    <mergeCell ref="H4:J4"/>
    <mergeCell ref="H5:I5"/>
    <mergeCell ref="H6:I6"/>
    <mergeCell ref="H7:I7"/>
    <mergeCell ref="B8:D8"/>
    <mergeCell ref="B9:D9"/>
    <mergeCell ref="B11:E11"/>
    <mergeCell ref="B12:D12"/>
    <mergeCell ref="B13:D13"/>
    <mergeCell ref="B4:E4"/>
    <mergeCell ref="B5:D5"/>
    <mergeCell ref="B6:D6"/>
    <mergeCell ref="B7:D7"/>
    <mergeCell ref="B14:D14"/>
    <mergeCell ref="B15:D15"/>
    <mergeCell ref="B22:G22"/>
    <mergeCell ref="B25:E25"/>
    <mergeCell ref="B26:E26"/>
    <mergeCell ref="B23:G23"/>
    <mergeCell ref="B24:G24"/>
    <mergeCell ref="B32:G32"/>
    <mergeCell ref="B27:E27"/>
    <mergeCell ref="B28:E28"/>
    <mergeCell ref="B29:E29"/>
    <mergeCell ref="B30:E30"/>
    <mergeCell ref="B31:E31"/>
  </mergeCells>
  <dataValidations count="1">
    <dataValidation type="list" allowBlank="1" showInputMessage="1" showErrorMessage="1" sqref="H22" xr:uid="{B5CE63E2-7150-4640-AAFA-DD6F32EBEE24}">
      <formula1>"CONSERVADOR,MODERADO,AGRESSIVO"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E6F80-FD72-4DA6-8EF5-AA6C3E7D849B}">
  <dimension ref="A2:H21"/>
  <sheetViews>
    <sheetView workbookViewId="0">
      <selection activeCell="H5" sqref="H5"/>
    </sheetView>
  </sheetViews>
  <sheetFormatPr defaultRowHeight="15"/>
  <cols>
    <col min="1" max="1" width="34.7109375" customWidth="1"/>
    <col min="2" max="2" width="17.85546875" customWidth="1"/>
    <col min="3" max="3" width="18.5703125" customWidth="1"/>
    <col min="4" max="4" width="13.85546875" customWidth="1"/>
    <col min="7" max="7" width="23.42578125" customWidth="1"/>
    <col min="8" max="8" width="15.5703125" customWidth="1"/>
  </cols>
  <sheetData>
    <row r="2" spans="1:8" ht="11.25" customHeight="1"/>
    <row r="3" spans="1:8" ht="21" customHeight="1">
      <c r="A3" s="39" t="s">
        <v>30</v>
      </c>
      <c r="B3" s="41" t="s">
        <v>31</v>
      </c>
      <c r="C3" s="43" t="s">
        <v>32</v>
      </c>
      <c r="D3" s="40" t="s">
        <v>33</v>
      </c>
      <c r="H3" t="s">
        <v>33</v>
      </c>
    </row>
    <row r="4" spans="1:8" ht="18.75" customHeight="1">
      <c r="A4" s="35" t="str">
        <f>B4&amp;"-"&amp;C4</f>
        <v>CONSERVADOR-PAPEL</v>
      </c>
      <c r="B4" s="36" t="s">
        <v>34</v>
      </c>
      <c r="C4" s="30" t="s">
        <v>23</v>
      </c>
      <c r="D4" s="76">
        <v>0.3</v>
      </c>
      <c r="G4" s="79" t="s">
        <v>35</v>
      </c>
      <c r="H4" s="80">
        <f>VLOOKUP(G4,$A:$D,4,FALSE)</f>
        <v>0.3</v>
      </c>
    </row>
    <row r="5" spans="1:8" ht="18.75" customHeight="1">
      <c r="A5" s="35" t="str">
        <f>B5&amp;"-"&amp;C5</f>
        <v>CONSERVADOR-TIJOLO</v>
      </c>
      <c r="B5" s="36" t="s">
        <v>34</v>
      </c>
      <c r="C5" s="31" t="s">
        <v>24</v>
      </c>
      <c r="D5" s="76">
        <v>0.5</v>
      </c>
    </row>
    <row r="6" spans="1:8" ht="18.75" customHeight="1">
      <c r="A6" s="35" t="str">
        <f>B6&amp;"-"&amp;C6</f>
        <v>CONSERVADOR-HÍBRIDOS</v>
      </c>
      <c r="B6" s="36" t="s">
        <v>34</v>
      </c>
      <c r="C6" s="31" t="s">
        <v>25</v>
      </c>
      <c r="D6" s="76">
        <v>0.1</v>
      </c>
    </row>
    <row r="7" spans="1:8" ht="18.75" customHeight="1">
      <c r="A7" s="35" t="str">
        <f>B7&amp;"-"&amp;C7</f>
        <v>CONSERVADOR-FOFs</v>
      </c>
      <c r="B7" s="36" t="s">
        <v>34</v>
      </c>
      <c r="C7" s="31" t="s">
        <v>26</v>
      </c>
      <c r="D7" s="76">
        <v>0.1</v>
      </c>
    </row>
    <row r="8" spans="1:8" ht="18.75" customHeight="1">
      <c r="A8" s="35" t="str">
        <f>B8&amp;"-"&amp;C8</f>
        <v>CONSERVADOR-DESENVOLVIMENTO</v>
      </c>
      <c r="B8" s="36" t="s">
        <v>34</v>
      </c>
      <c r="C8" s="31" t="s">
        <v>27</v>
      </c>
      <c r="D8" s="76">
        <v>0</v>
      </c>
    </row>
    <row r="9" spans="1:8" ht="18.75" customHeight="1">
      <c r="A9" s="35" t="str">
        <f>B9&amp;"-"&amp;C9</f>
        <v>CONSERVADOR-HOTELARIAS</v>
      </c>
      <c r="B9" s="36" t="s">
        <v>34</v>
      </c>
      <c r="C9" s="31" t="s">
        <v>28</v>
      </c>
      <c r="D9" s="76">
        <v>0</v>
      </c>
    </row>
    <row r="10" spans="1:8" ht="18.75" customHeight="1">
      <c r="A10" s="33" t="str">
        <f>B10&amp;"-"&amp;C10</f>
        <v>MODERADO-PAPEL</v>
      </c>
      <c r="B10" s="34" t="s">
        <v>18</v>
      </c>
      <c r="C10" s="30" t="s">
        <v>23</v>
      </c>
      <c r="D10" s="78">
        <v>0.32</v>
      </c>
    </row>
    <row r="11" spans="1:8" ht="18.75" customHeight="1">
      <c r="A11" s="35" t="str">
        <f>B11&amp;"-"&amp;C11</f>
        <v>MODERADO-TIJOLO</v>
      </c>
      <c r="B11" s="36" t="s">
        <v>18</v>
      </c>
      <c r="C11" s="31" t="s">
        <v>24</v>
      </c>
      <c r="D11" s="76">
        <v>0.35</v>
      </c>
    </row>
    <row r="12" spans="1:8" ht="18.75" customHeight="1">
      <c r="A12" s="35" t="str">
        <f>B12&amp;"-"&amp;C12</f>
        <v>MODERADO-HÍBRIDOS</v>
      </c>
      <c r="B12" s="36" t="s">
        <v>18</v>
      </c>
      <c r="C12" s="31" t="s">
        <v>25</v>
      </c>
      <c r="D12" s="76">
        <v>0.08</v>
      </c>
    </row>
    <row r="13" spans="1:8" ht="18.75" customHeight="1">
      <c r="A13" s="35" t="str">
        <f>B13&amp;"-"&amp;C13</f>
        <v>MODERADO-FOFs</v>
      </c>
      <c r="B13" s="36" t="s">
        <v>18</v>
      </c>
      <c r="C13" s="31" t="s">
        <v>26</v>
      </c>
      <c r="D13" s="76">
        <v>0.05</v>
      </c>
    </row>
    <row r="14" spans="1:8" ht="18.75" customHeight="1">
      <c r="A14" s="35" t="str">
        <f>B14&amp;"-"&amp;C14</f>
        <v>MODERADO-DESENVOLVIMENTO</v>
      </c>
      <c r="B14" s="36" t="s">
        <v>18</v>
      </c>
      <c r="C14" s="31" t="s">
        <v>27</v>
      </c>
      <c r="D14" s="76">
        <v>0.1</v>
      </c>
    </row>
    <row r="15" spans="1:8" ht="18.75" customHeight="1">
      <c r="A15" s="35" t="str">
        <f>B15&amp;"-"&amp;C15</f>
        <v>MODERADO-HOTELARIAS</v>
      </c>
      <c r="B15" s="36" t="s">
        <v>18</v>
      </c>
      <c r="C15" s="31" t="s">
        <v>28</v>
      </c>
      <c r="D15" s="76">
        <v>0.1</v>
      </c>
    </row>
    <row r="16" spans="1:8" ht="18.75" customHeight="1">
      <c r="A16" s="33" t="str">
        <f>B16&amp;"-"&amp;C16</f>
        <v>AGRESSIVO-PAPEL</v>
      </c>
      <c r="B16" s="34" t="s">
        <v>36</v>
      </c>
      <c r="C16" s="30" t="s">
        <v>23</v>
      </c>
      <c r="D16" s="78">
        <v>0.5</v>
      </c>
    </row>
    <row r="17" spans="1:4" ht="18.75" customHeight="1">
      <c r="A17" s="35" t="str">
        <f>B17&amp;"-"&amp;C17</f>
        <v>AGRESSIVO-TIJOLO</v>
      </c>
      <c r="B17" s="36" t="s">
        <v>36</v>
      </c>
      <c r="C17" s="31" t="s">
        <v>24</v>
      </c>
      <c r="D17" s="76">
        <v>0.1</v>
      </c>
    </row>
    <row r="18" spans="1:4" ht="18.75" customHeight="1">
      <c r="A18" s="35" t="str">
        <f>B18&amp;"-"&amp;C18</f>
        <v>AGRESSIVO-HÍBRIDOS</v>
      </c>
      <c r="B18" s="36" t="s">
        <v>36</v>
      </c>
      <c r="C18" s="31" t="s">
        <v>25</v>
      </c>
      <c r="D18" s="76">
        <v>0.05</v>
      </c>
    </row>
    <row r="19" spans="1:4" ht="18.75" customHeight="1">
      <c r="A19" s="35" t="str">
        <f>B19&amp;"-"&amp;C19</f>
        <v>AGRESSIVO-FOFs</v>
      </c>
      <c r="B19" s="36" t="s">
        <v>36</v>
      </c>
      <c r="C19" s="31" t="s">
        <v>26</v>
      </c>
      <c r="D19" s="76">
        <v>0.05</v>
      </c>
    </row>
    <row r="20" spans="1:4" ht="18.75" customHeight="1">
      <c r="A20" s="35" t="str">
        <f>B20&amp;"-"&amp;C20</f>
        <v>AGRESSIVO-DESENVOLVIMENTO</v>
      </c>
      <c r="B20" s="36" t="s">
        <v>36</v>
      </c>
      <c r="C20" s="31" t="s">
        <v>27</v>
      </c>
      <c r="D20" s="76">
        <v>0.2</v>
      </c>
    </row>
    <row r="21" spans="1:4" ht="18.75" customHeight="1">
      <c r="A21" s="37" t="str">
        <f>B21&amp;"-"&amp;C21</f>
        <v>AGRESSIVO-HOTELARIAS</v>
      </c>
      <c r="B21" s="38" t="s">
        <v>36</v>
      </c>
      <c r="C21" s="32" t="s">
        <v>28</v>
      </c>
      <c r="D21" s="77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acsavitoria santana</cp:lastModifiedBy>
  <cp:revision/>
  <dcterms:created xsi:type="dcterms:W3CDTF">2025-01-13T23:02:52Z</dcterms:created>
  <dcterms:modified xsi:type="dcterms:W3CDTF">2026-10-18T00:37:10Z</dcterms:modified>
  <cp:category/>
  <cp:contentStatus/>
</cp:coreProperties>
</file>