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njana\Desktop\"/>
    </mc:Choice>
  </mc:AlternateContent>
  <xr:revisionPtr revIDLastSave="0" documentId="8_{6D9C78B2-3BF9-46AD-823F-1977D4BE7157}" xr6:coauthVersionLast="47" xr6:coauthVersionMax="47" xr10:uidLastSave="{00000000-0000-0000-0000-000000000000}"/>
  <bookViews>
    <workbookView xWindow="-28920" yWindow="-120" windowWidth="29040" windowHeight="15720" xr2:uid="{285531E0-749A-4D47-A46F-29526F15A56F}"/>
  </bookViews>
  <sheets>
    <sheet name="Speed Up ratio and Efficiency" sheetId="2" r:id="rId1"/>
    <sheet name="Charts" sheetId="3" r:id="rId2"/>
    <sheet name="Rectangular grids" sheetId="4" r:id="rId3"/>
    <sheet name="Domain Decomposition Efficiency" sheetId="5" r:id="rId4"/>
    <sheet name="MPI COMMUNICATIONS" sheetId="6" r:id="rId5"/>
    <sheet name="EDGE ITERATIONS" sheetId="7" r:id="rId6"/>
    <sheet name="Single vs Multiple Nod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7" l="1"/>
  <c r="H14" i="7"/>
  <c r="H13" i="7"/>
  <c r="H12" i="7"/>
  <c r="H11" i="7"/>
  <c r="G11" i="7"/>
  <c r="G13" i="7"/>
  <c r="G12" i="7"/>
  <c r="I20" i="7"/>
  <c r="I19" i="7"/>
  <c r="I18" i="7"/>
  <c r="I17" i="7"/>
  <c r="I16" i="7"/>
  <c r="I15" i="7"/>
  <c r="G20" i="7"/>
  <c r="G19" i="7"/>
  <c r="G18" i="7"/>
  <c r="G17" i="7"/>
  <c r="G16" i="7"/>
  <c r="G15" i="7"/>
  <c r="H20" i="7"/>
  <c r="H19" i="7"/>
  <c r="H18" i="7"/>
  <c r="H16" i="7"/>
  <c r="H17" i="7"/>
  <c r="H15" i="7"/>
  <c r="G31" i="6"/>
  <c r="H26" i="6"/>
  <c r="H27" i="6"/>
  <c r="H28" i="6"/>
  <c r="H31" i="6"/>
  <c r="H30" i="6"/>
  <c r="H29" i="6"/>
  <c r="F31" i="6"/>
  <c r="F30" i="6"/>
  <c r="F29" i="6"/>
  <c r="F28" i="6"/>
  <c r="F27" i="6"/>
  <c r="F26" i="6"/>
  <c r="G29" i="6"/>
  <c r="G30" i="6"/>
  <c r="G28" i="6"/>
  <c r="G27" i="6"/>
  <c r="G26" i="6"/>
  <c r="L15" i="6"/>
  <c r="I14" i="4"/>
  <c r="I15" i="4"/>
  <c r="I16" i="4"/>
  <c r="I17" i="4"/>
  <c r="I18" i="4"/>
  <c r="I19" i="4"/>
  <c r="I20" i="4"/>
  <c r="I13" i="4"/>
  <c r="G19" i="4"/>
  <c r="L15" i="4"/>
  <c r="N15" i="4"/>
  <c r="N13" i="4"/>
  <c r="M15" i="4"/>
  <c r="G20" i="4"/>
  <c r="F20" i="4"/>
  <c r="M13" i="4"/>
  <c r="G14" i="4"/>
  <c r="G15" i="4"/>
  <c r="G16" i="4"/>
  <c r="G17" i="4"/>
  <c r="G18" i="4"/>
  <c r="G13" i="4"/>
  <c r="F14" i="4"/>
  <c r="F15" i="4"/>
  <c r="F16" i="4"/>
  <c r="F17" i="4"/>
  <c r="F18" i="4"/>
  <c r="F19" i="4"/>
  <c r="F13" i="4"/>
  <c r="T53" i="2"/>
  <c r="AF53" i="2" s="1"/>
  <c r="T54" i="2"/>
  <c r="AF54" i="2" s="1"/>
  <c r="T55" i="2"/>
  <c r="T56" i="2"/>
  <c r="AF56" i="2" s="1"/>
  <c r="T57" i="2"/>
  <c r="AF57" i="2" s="1"/>
  <c r="T52" i="2"/>
  <c r="AF52" i="2" s="1"/>
  <c r="S53" i="2"/>
  <c r="AE53" i="2" s="1"/>
  <c r="S54" i="2"/>
  <c r="AE54" i="2" s="1"/>
  <c r="S55" i="2"/>
  <c r="AE55" i="2" s="1"/>
  <c r="S56" i="2"/>
  <c r="AE56" i="2" s="1"/>
  <c r="S57" i="2"/>
  <c r="AE57" i="2" s="1"/>
  <c r="S52" i="2"/>
  <c r="AE52" i="2" s="1"/>
  <c r="R53" i="2"/>
  <c r="AD53" i="2" s="1"/>
  <c r="R54" i="2"/>
  <c r="AD54" i="2" s="1"/>
  <c r="R55" i="2"/>
  <c r="AD55" i="2" s="1"/>
  <c r="R56" i="2"/>
  <c r="AD56" i="2" s="1"/>
  <c r="R57" i="2"/>
  <c r="AD57" i="2" s="1"/>
  <c r="R52" i="2"/>
  <c r="AD52" i="2" s="1"/>
  <c r="Q53" i="2"/>
  <c r="AC53" i="2" s="1"/>
  <c r="Q54" i="2"/>
  <c r="AC54" i="2" s="1"/>
  <c r="Q55" i="2"/>
  <c r="AC55" i="2" s="1"/>
  <c r="Q56" i="2"/>
  <c r="AC56" i="2" s="1"/>
  <c r="Q57" i="2"/>
  <c r="AC57" i="2" s="1"/>
  <c r="Q52" i="2"/>
  <c r="AC52" i="2" s="1"/>
  <c r="AF55" i="2"/>
  <c r="W34" i="2"/>
  <c r="AH34" i="2" s="1"/>
  <c r="V34" i="2"/>
  <c r="AG34" i="2" s="1"/>
  <c r="U34" i="2"/>
  <c r="AF34" i="2" s="1"/>
  <c r="T34" i="2"/>
  <c r="AE34" i="2" s="1"/>
  <c r="S34" i="2"/>
  <c r="R34" i="2"/>
  <c r="AD34" i="2" s="1"/>
  <c r="S32" i="2"/>
  <c r="R32" i="2"/>
  <c r="AD32" i="2" s="1"/>
  <c r="Q34" i="2"/>
  <c r="AC34" i="2" s="1"/>
  <c r="Q32" i="2"/>
  <c r="AC32" i="2" s="1"/>
  <c r="W41" i="2"/>
  <c r="AH41" i="2" s="1"/>
  <c r="V41" i="2"/>
  <c r="AG41" i="2" s="1"/>
  <c r="U41" i="2"/>
  <c r="AF41" i="2" s="1"/>
  <c r="T41" i="2"/>
  <c r="AE41" i="2" s="1"/>
  <c r="S41" i="2"/>
  <c r="R41" i="2"/>
  <c r="AD41" i="2" s="1"/>
  <c r="Q41" i="2"/>
  <c r="AC41" i="2" s="1"/>
  <c r="W40" i="2"/>
  <c r="AH40" i="2" s="1"/>
  <c r="V40" i="2"/>
  <c r="AG40" i="2" s="1"/>
  <c r="U40" i="2"/>
  <c r="AF40" i="2" s="1"/>
  <c r="T40" i="2"/>
  <c r="AE40" i="2" s="1"/>
  <c r="R40" i="2"/>
  <c r="AD40" i="2" s="1"/>
  <c r="Q40" i="2"/>
  <c r="AC40" i="2" s="1"/>
  <c r="W39" i="2"/>
  <c r="AH39" i="2" s="1"/>
  <c r="V39" i="2"/>
  <c r="AG39" i="2" s="1"/>
  <c r="U39" i="2"/>
  <c r="AF39" i="2" s="1"/>
  <c r="S39" i="2"/>
  <c r="R39" i="2"/>
  <c r="AD39" i="2" s="1"/>
  <c r="Q39" i="2"/>
  <c r="AC39" i="2" s="1"/>
  <c r="W38" i="2"/>
  <c r="AH38" i="2" s="1"/>
  <c r="V38" i="2"/>
  <c r="AG38" i="2" s="1"/>
  <c r="U38" i="2"/>
  <c r="AF38" i="2" s="1"/>
  <c r="T38" i="2"/>
  <c r="AE38" i="2" s="1"/>
  <c r="S38" i="2"/>
  <c r="R38" i="2"/>
  <c r="AD38" i="2" s="1"/>
  <c r="Q38" i="2"/>
  <c r="AC38" i="2" s="1"/>
  <c r="W37" i="2"/>
  <c r="AH37" i="2" s="1"/>
  <c r="V37" i="2"/>
  <c r="AG37" i="2" s="1"/>
  <c r="U37" i="2"/>
  <c r="AF37" i="2" s="1"/>
  <c r="S37" i="2"/>
  <c r="R37" i="2"/>
  <c r="AD37" i="2" s="1"/>
  <c r="Q37" i="2"/>
  <c r="AC37" i="2" s="1"/>
  <c r="W36" i="2"/>
  <c r="AH36" i="2" s="1"/>
  <c r="V36" i="2"/>
  <c r="AG36" i="2" s="1"/>
  <c r="U36" i="2"/>
  <c r="AF36" i="2" s="1"/>
  <c r="T36" i="2"/>
  <c r="AE36" i="2" s="1"/>
  <c r="S36" i="2"/>
  <c r="R36" i="2"/>
  <c r="AD36" i="2" s="1"/>
  <c r="Q36" i="2"/>
  <c r="AC36" i="2" s="1"/>
  <c r="W35" i="2"/>
  <c r="AH35" i="2" s="1"/>
  <c r="V35" i="2"/>
  <c r="AG35" i="2" s="1"/>
  <c r="U35" i="2"/>
  <c r="AF35" i="2" s="1"/>
  <c r="T35" i="2"/>
  <c r="AE35" i="2" s="1"/>
  <c r="S35" i="2"/>
  <c r="R35" i="2"/>
  <c r="AD35" i="2" s="1"/>
  <c r="Q35" i="2"/>
  <c r="AC35" i="2" s="1"/>
  <c r="W33" i="2"/>
  <c r="AH33" i="2" s="1"/>
  <c r="V33" i="2"/>
  <c r="AG33" i="2" s="1"/>
  <c r="U33" i="2"/>
  <c r="AF33" i="2" s="1"/>
  <c r="T33" i="2"/>
  <c r="AE33" i="2" s="1"/>
  <c r="S33" i="2"/>
  <c r="R33" i="2"/>
  <c r="AD33" i="2" s="1"/>
  <c r="Q33" i="2"/>
  <c r="AC33" i="2" s="1"/>
  <c r="W32" i="2"/>
  <c r="AH32" i="2" s="1"/>
  <c r="V32" i="2"/>
  <c r="AG32" i="2" s="1"/>
  <c r="U32" i="2"/>
  <c r="AF32" i="2" s="1"/>
  <c r="T32" i="2"/>
  <c r="AE32" i="2" s="1"/>
  <c r="V16" i="2"/>
  <c r="AG16" i="2" s="1"/>
  <c r="V17" i="2"/>
  <c r="AG17" i="2" s="1"/>
  <c r="V18" i="2"/>
  <c r="AG18" i="2" s="1"/>
  <c r="V19" i="2"/>
  <c r="V20" i="2"/>
  <c r="AG20" i="2" s="1"/>
  <c r="V21" i="2"/>
  <c r="AG21" i="2" s="1"/>
  <c r="V22" i="2"/>
  <c r="AG22" i="2" s="1"/>
  <c r="V23" i="2"/>
  <c r="AG23" i="2" s="1"/>
  <c r="V24" i="2"/>
  <c r="AG24" i="2" s="1"/>
  <c r="V25" i="2"/>
  <c r="AG25" i="2" s="1"/>
  <c r="AG19" i="2"/>
  <c r="G37" i="2"/>
  <c r="T37" i="2" s="1"/>
  <c r="AE37" i="2" s="1"/>
  <c r="F40" i="2"/>
  <c r="S40" i="2" s="1"/>
  <c r="G39" i="2"/>
  <c r="T39" i="2" s="1"/>
  <c r="AE39" i="2" s="1"/>
  <c r="F16" i="2"/>
  <c r="S16" i="2" s="1"/>
  <c r="F17" i="2"/>
  <c r="S17" i="2" s="1"/>
  <c r="R21" i="2"/>
  <c r="AD21" i="2" s="1"/>
  <c r="T23" i="2"/>
  <c r="AE23" i="2" s="1"/>
  <c r="T22" i="2"/>
  <c r="AE22" i="2" s="1"/>
  <c r="T24" i="2"/>
  <c r="AE24" i="2" s="1"/>
  <c r="T25" i="2"/>
  <c r="AE25" i="2" s="1"/>
  <c r="R16" i="2"/>
  <c r="AD16" i="2" s="1"/>
  <c r="G19" i="2"/>
  <c r="T19" i="2" s="1"/>
  <c r="AE19" i="2" s="1"/>
  <c r="Q23" i="2"/>
  <c r="AC23" i="2" s="1"/>
  <c r="T17" i="2"/>
  <c r="AE17" i="2" s="1"/>
  <c r="T18" i="2"/>
  <c r="AE18" i="2" s="1"/>
  <c r="T20" i="2"/>
  <c r="AE20" i="2" s="1"/>
  <c r="T21" i="2"/>
  <c r="AE21" i="2" s="1"/>
  <c r="T16" i="2"/>
  <c r="AE16" i="2" s="1"/>
  <c r="W16" i="2"/>
  <c r="AH16" i="2" s="1"/>
  <c r="U16" i="2"/>
  <c r="AF16" i="2" s="1"/>
  <c r="Q16" i="2"/>
  <c r="AC16" i="2" s="1"/>
  <c r="W17" i="2"/>
  <c r="AH17" i="2" s="1"/>
  <c r="W18" i="2"/>
  <c r="AH18" i="2" s="1"/>
  <c r="W19" i="2"/>
  <c r="AH19" i="2" s="1"/>
  <c r="W20" i="2"/>
  <c r="AH20" i="2" s="1"/>
  <c r="W21" i="2"/>
  <c r="AH21" i="2" s="1"/>
  <c r="W22" i="2"/>
  <c r="AH22" i="2" s="1"/>
  <c r="W23" i="2"/>
  <c r="AH23" i="2" s="1"/>
  <c r="W24" i="2"/>
  <c r="AH24" i="2" s="1"/>
  <c r="W25" i="2"/>
  <c r="AH25" i="2" s="1"/>
  <c r="U17" i="2"/>
  <c r="AF17" i="2" s="1"/>
  <c r="U18" i="2"/>
  <c r="AF18" i="2" s="1"/>
  <c r="U19" i="2"/>
  <c r="AF19" i="2" s="1"/>
  <c r="U20" i="2"/>
  <c r="AF20" i="2" s="1"/>
  <c r="U21" i="2"/>
  <c r="AF21" i="2" s="1"/>
  <c r="U22" i="2"/>
  <c r="AF22" i="2" s="1"/>
  <c r="U23" i="2"/>
  <c r="AF23" i="2" s="1"/>
  <c r="U24" i="2"/>
  <c r="AF24" i="2" s="1"/>
  <c r="U25" i="2"/>
  <c r="AF25" i="2" s="1"/>
  <c r="S18" i="2"/>
  <c r="S19" i="2"/>
  <c r="S20" i="2"/>
  <c r="S21" i="2"/>
  <c r="S22" i="2"/>
  <c r="S23" i="2"/>
  <c r="S24" i="2"/>
  <c r="S25" i="2"/>
  <c r="R17" i="2"/>
  <c r="AD17" i="2" s="1"/>
  <c r="R18" i="2"/>
  <c r="AD18" i="2" s="1"/>
  <c r="R19" i="2"/>
  <c r="AD19" i="2" s="1"/>
  <c r="R20" i="2"/>
  <c r="AD20" i="2" s="1"/>
  <c r="R22" i="2"/>
  <c r="AD22" i="2" s="1"/>
  <c r="R23" i="2"/>
  <c r="AD23" i="2" s="1"/>
  <c r="R24" i="2"/>
  <c r="AD24" i="2" s="1"/>
  <c r="R25" i="2"/>
  <c r="AD25" i="2" s="1"/>
  <c r="Q17" i="2"/>
  <c r="AC17" i="2" s="1"/>
  <c r="Q18" i="2"/>
  <c r="AC18" i="2" s="1"/>
  <c r="Q19" i="2"/>
  <c r="AC19" i="2" s="1"/>
  <c r="Q20" i="2"/>
  <c r="AC20" i="2" s="1"/>
  <c r="Q21" i="2"/>
  <c r="AC21" i="2" s="1"/>
  <c r="Q22" i="2"/>
  <c r="AC22" i="2" s="1"/>
  <c r="Q24" i="2"/>
  <c r="AC24" i="2" s="1"/>
  <c r="Q25" i="2"/>
  <c r="AC25" i="2" s="1"/>
</calcChain>
</file>

<file path=xl/sharedStrings.xml><?xml version="1.0" encoding="utf-8"?>
<sst xmlns="http://schemas.openxmlformats.org/spreadsheetml/2006/main" count="216" uniqueCount="53">
  <si>
    <t>Serial</t>
  </si>
  <si>
    <t>Parallel</t>
  </si>
  <si>
    <t>Size</t>
  </si>
  <si>
    <t>100x100</t>
  </si>
  <si>
    <t>200x200</t>
  </si>
  <si>
    <t>Cores</t>
  </si>
  <si>
    <t>300x300</t>
  </si>
  <si>
    <t>400x400</t>
  </si>
  <si>
    <t>500x500</t>
  </si>
  <si>
    <t>Timings</t>
  </si>
  <si>
    <t>SpeedUps</t>
  </si>
  <si>
    <t>Neumann Boundaries</t>
  </si>
  <si>
    <t>Nodes</t>
  </si>
  <si>
    <t>600x600</t>
  </si>
  <si>
    <t>700x700</t>
  </si>
  <si>
    <t>800x800</t>
  </si>
  <si>
    <t>900x900</t>
  </si>
  <si>
    <t>1000x1000</t>
  </si>
  <si>
    <t>Dirichlet Boundaries</t>
  </si>
  <si>
    <t>Periodic Boundaries</t>
  </si>
  <si>
    <t>Column9</t>
  </si>
  <si>
    <t>Neumann Boundary</t>
  </si>
  <si>
    <t>Smaller Matrix Sizes</t>
  </si>
  <si>
    <t>Larger Matrix Sizes</t>
  </si>
  <si>
    <t>50X200</t>
  </si>
  <si>
    <t>50X400</t>
  </si>
  <si>
    <t>50X500</t>
  </si>
  <si>
    <t>50X600</t>
  </si>
  <si>
    <t>50X700</t>
  </si>
  <si>
    <t>50X800</t>
  </si>
  <si>
    <t>50X900</t>
  </si>
  <si>
    <t>Domain Setup time</t>
  </si>
  <si>
    <t>MPI COMMUNICATIONS TIME</t>
  </si>
  <si>
    <t>MPI COMMUNICATION TIME  RECAGUALR MATRICES</t>
  </si>
  <si>
    <t>50X300</t>
  </si>
  <si>
    <t>Total Time</t>
  </si>
  <si>
    <t>8 CORES</t>
  </si>
  <si>
    <t>MPI COMMS</t>
  </si>
  <si>
    <t>Iterations</t>
  </si>
  <si>
    <t>8 Cores</t>
  </si>
  <si>
    <t>Ittrations</t>
  </si>
  <si>
    <t>% less</t>
  </si>
  <si>
    <t>time/iteration</t>
  </si>
  <si>
    <t>Neumann</t>
  </si>
  <si>
    <t>Periodic</t>
  </si>
  <si>
    <t>Dirichlet</t>
  </si>
  <si>
    <t>8 cores</t>
  </si>
  <si>
    <t>PARALLEL EFFICIENCIES</t>
  </si>
  <si>
    <t xml:space="preserve">THIS EXCEL NOTEBOOK IS ADDED ONLY TO SHOW THE BACKEND CALCULATIONS FOR THE ANALYSIS REPORT AND HAS NO BEARING ON THE CODE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</si>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</sst>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1557305336832"/>
          <c:y val="0.14410896168843093"/>
          <c:w val="0.80736038764385221"/>
          <c:h val="0.55121177754015316"/>
        </c:manualLayout>
      </c:layout>
      <c:lineChart>
        <c:grouping val="standard"/>
        <c:varyColors val="0"/>
        <c:ser>
          <c:idx val="0"/>
          <c:order val="0"/>
          <c:tx>
            <c:strRef>
              <c:f>'Speed Up ratio and Efficiency'!$P$16</c:f>
              <c:strCache>
                <c:ptCount val="1"/>
                <c:pt idx="0">
                  <c:v>100x100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Efficiency'!$Q$16:$W$16</c:f>
              <c:numCache>
                <c:formatCode>General</c:formatCode>
                <c:ptCount val="7"/>
                <c:pt idx="0">
                  <c:v>21.758724579462719</c:v>
                </c:pt>
                <c:pt idx="1">
                  <c:v>36.911876776861895</c:v>
                </c:pt>
                <c:pt idx="2">
                  <c:v>39.10141291483275</c:v>
                </c:pt>
                <c:pt idx="3">
                  <c:v>41.567086456634655</c:v>
                </c:pt>
                <c:pt idx="4">
                  <c:v>51.286484201627395</c:v>
                </c:pt>
                <c:pt idx="5">
                  <c:v>38.568529064435587</c:v>
                </c:pt>
                <c:pt idx="6">
                  <c:v>56.30208816705337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9-4EC1-AF69-E608D8CC13BB}"/>
            </c:ext>
          </c:extLst>
        </c:ser>
        <c:ser>
          <c:idx val="1"/>
          <c:order val="1"/>
          <c:tx>
            <c:strRef>
              <c:f>'Speed Up ratio and Efficiency'!$P$17</c:f>
              <c:strCache>
                <c:ptCount val="1"/>
                <c:pt idx="0">
                  <c:v>200x200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Efficiency'!$Q$17:$W$17</c:f>
              <c:numCache>
                <c:formatCode>General</c:formatCode>
                <c:ptCount val="7"/>
                <c:pt idx="0">
                  <c:v>31.974442681925048</c:v>
                </c:pt>
                <c:pt idx="1">
                  <c:v>44.634436876600205</c:v>
                </c:pt>
                <c:pt idx="2">
                  <c:v>47.934083899973992</c:v>
                </c:pt>
                <c:pt idx="3">
                  <c:v>51.760535124724868</c:v>
                </c:pt>
                <c:pt idx="4">
                  <c:v>59.482006237793655</c:v>
                </c:pt>
                <c:pt idx="5">
                  <c:v>114.6958708546607</c:v>
                </c:pt>
                <c:pt idx="6">
                  <c:v>99.172496348441086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9-4EC1-AF69-E608D8CC13BB}"/>
            </c:ext>
          </c:extLst>
        </c:ser>
        <c:ser>
          <c:idx val="2"/>
          <c:order val="2"/>
          <c:tx>
            <c:strRef>
              <c:f>'Speed Up ratio and Efficiency'!$P$18</c:f>
              <c:strCache>
                <c:ptCount val="1"/>
                <c:pt idx="0">
                  <c:v>300x300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Efficiency'!$Q$18:$W$18</c:f>
              <c:numCache>
                <c:formatCode>General</c:formatCode>
                <c:ptCount val="7"/>
                <c:pt idx="0">
                  <c:v>30.572091739683227</c:v>
                </c:pt>
                <c:pt idx="1">
                  <c:v>61.294003734698116</c:v>
                </c:pt>
                <c:pt idx="2">
                  <c:v>67.672449527233695</c:v>
                </c:pt>
                <c:pt idx="3">
                  <c:v>74.053582384946125</c:v>
                </c:pt>
                <c:pt idx="4">
                  <c:v>126.1411927370326</c:v>
                </c:pt>
                <c:pt idx="5">
                  <c:v>195.68892912456903</c:v>
                </c:pt>
                <c:pt idx="6">
                  <c:v>173.2281375828619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9-4EC1-AF69-E608D8CC13BB}"/>
            </c:ext>
          </c:extLst>
        </c:ser>
        <c:ser>
          <c:idx val="3"/>
          <c:order val="3"/>
          <c:tx>
            <c:strRef>
              <c:f>'Speed Up ratio and Efficiency'!$P$19</c:f>
              <c:strCache>
                <c:ptCount val="1"/>
                <c:pt idx="0">
                  <c:v>400x400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Efficiency'!$Q$19:$W$19</c:f>
              <c:numCache>
                <c:formatCode>General</c:formatCode>
                <c:ptCount val="7"/>
                <c:pt idx="0">
                  <c:v>25.486488908881519</c:v>
                </c:pt>
                <c:pt idx="1">
                  <c:v>49.072177704262543</c:v>
                </c:pt>
                <c:pt idx="2">
                  <c:v>49.246479103355881</c:v>
                </c:pt>
                <c:pt idx="3">
                  <c:v>57.713281303851659</c:v>
                </c:pt>
                <c:pt idx="4">
                  <c:v>139.39178127803623</c:v>
                </c:pt>
                <c:pt idx="5">
                  <c:v>201.68457452716692</c:v>
                </c:pt>
                <c:pt idx="6">
                  <c:v>332.59036450345042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9-4EC1-AF69-E608D8CC13BB}"/>
            </c:ext>
          </c:extLst>
        </c:ser>
        <c:ser>
          <c:idx val="4"/>
          <c:order val="4"/>
          <c:tx>
            <c:strRef>
              <c:f>'Speed Up ratio and Efficiency'!$P$20</c:f>
              <c:strCache>
                <c:ptCount val="1"/>
                <c:pt idx="0">
                  <c:v>500x500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539-4EC1-AF69-E608D8CC13BB}"/>
              </c:ext>
            </c:extLst>
          </c:dPt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Efficiency'!$Q$20:$W$20</c:f>
              <c:numCache>
                <c:formatCode>General</c:formatCode>
                <c:ptCount val="7"/>
                <c:pt idx="0">
                  <c:v>25.106096934406576</c:v>
                </c:pt>
                <c:pt idx="1">
                  <c:v>52.406087341989362</c:v>
                </c:pt>
                <c:pt idx="2">
                  <c:v>63.798596030063941</c:v>
                </c:pt>
                <c:pt idx="3">
                  <c:v>24.353470832052764</c:v>
                </c:pt>
                <c:pt idx="4">
                  <c:v>164.7647574517826</c:v>
                </c:pt>
                <c:pt idx="5">
                  <c:v>238.13851864486625</c:v>
                </c:pt>
                <c:pt idx="6">
                  <c:v>253.54693648116921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39-4EC1-AF69-E608D8CC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9825951"/>
        <c:axId val="1519824703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'Speed Up ratio and Efficiency'!$P$21</c15:sqref>
                        </c15:formulaRef>
                      </c:ext>
                    </c:extLst>
                    <c:strCache>
                      <c:ptCount val="1"/>
                      <c:pt idx="0">
                        <c:v>600x600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'Speed Up ratio and Efficiency'!$Q$21:$W$21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29.930056680928995</c:v>
                      </c:pt>
                      <c:pt idx="1">
                        <c:v>58.02320503768879</c:v>
                      </c:pt>
                      <c:pt idx="2">
                        <c:v>75.749531480388768</c:v>
                      </c:pt>
                      <c:pt idx="3">
                        <c:v>91.074242521299084</c:v>
                      </c:pt>
                      <c:pt idx="4">
                        <c:v>304.11653351301055</c:v>
                      </c:pt>
                      <c:pt idx="5">
                        <c:v>385.60124758450007</c:v>
                      </c:pt>
                      <c:pt idx="6">
                        <c:v>495.05040129528714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539-4EC1-AF69-E608D8CC13B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Efficiency'!$P$22</c15:sqref>
                        </c15:formulaRef>
                      </c:ext>
                    </c:extLst>
                    <c:strCache>
                      <c:ptCount val="1"/>
                      <c:pt idx="0">
                        <c:v>700x700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Efficiency'!$Q$22:$W$22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26.318539524764983</c:v>
                      </c:pt>
                      <c:pt idx="1">
                        <c:v>48.691721158612872</c:v>
                      </c:pt>
                      <c:pt idx="2">
                        <c:v>68.765221160017006</c:v>
                      </c:pt>
                      <c:pt idx="3">
                        <c:v>76.550348398110941</c:v>
                      </c:pt>
                      <c:pt idx="4">
                        <c:v>172.25582448968512</c:v>
                      </c:pt>
                      <c:pt idx="5">
                        <c:v>305.5114494771455</c:v>
                      </c:pt>
                      <c:pt idx="6">
                        <c:v>317.57686800412631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539-4EC1-AF69-E608D8CC13B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Efficiency'!$P$23</c15:sqref>
                        </c15:formulaRef>
                      </c:ext>
                    </c:extLst>
                    <c:strCache>
                      <c:ptCount val="1"/>
                      <c:pt idx="0">
                        <c:v>800x800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Efficiency'!$Q$23:$W$23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27.079841569485367</c:v>
                      </c:pt>
                      <c:pt idx="1">
                        <c:v>42.112681852789265</c:v>
                      </c:pt>
                      <c:pt idx="2">
                        <c:v>63.79420520253737</c:v>
                      </c:pt>
                      <c:pt idx="3">
                        <c:v>92.110869402145383</c:v>
                      </c:pt>
                      <c:pt idx="4">
                        <c:v>174.63048897902183</c:v>
                      </c:pt>
                      <c:pt idx="5">
                        <c:v>212.30505895777861</c:v>
                      </c:pt>
                      <c:pt idx="6">
                        <c:v>356.30592987221007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539-4EC1-AF69-E608D8CC13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Efficiency'!$P$24</c15:sqref>
                        </c15:formulaRef>
                      </c:ext>
                    </c:extLst>
                    <c:strCache>
                      <c:ptCount val="1"/>
                      <c:pt idx="0">
                        <c:v>900x900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Efficiency'!$Q$24:$W$24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25.945277195747298</c:v>
                      </c:pt>
                      <c:pt idx="1">
                        <c:v>49.044920205488147</c:v>
                      </c:pt>
                      <c:pt idx="2">
                        <c:v>70.262700561775048</c:v>
                      </c:pt>
                      <c:pt idx="3">
                        <c:v>93.098388660108498</c:v>
                      </c:pt>
                      <c:pt idx="4">
                        <c:v>207.44952508233499</c:v>
                      </c:pt>
                      <c:pt idx="5">
                        <c:v>290.45019939621454</c:v>
                      </c:pt>
                      <c:pt idx="6">
                        <c:v>525.31372092812444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539-4EC1-AF69-E608D8CC13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Efficiency'!$P$25</c15:sqref>
                        </c15:formulaRef>
                      </c:ext>
                    </c:extLst>
                    <c:strCache>
                      <c:ptCount val="1"/>
                      <c:pt idx="0">
                        <c:v>1000x1000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Efficiency'!$Q$25:$W$25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15.563038970651606</c:v>
                      </c:pt>
                      <c:pt idx="1">
                        <c:v>50.813541190375538</c:v>
                      </c:pt>
                      <c:pt idx="2">
                        <c:v>71.007311765734158</c:v>
                      </c:pt>
                      <c:pt idx="3">
                        <c:v>85.900651917102977</c:v>
                      </c:pt>
                      <c:pt idx="4">
                        <c:v>150.78175499676803</c:v>
                      </c:pt>
                      <c:pt idx="5">
                        <c:v>312.56948627256395</c:v>
                      </c:pt>
                      <c:pt idx="6">
                        <c:v>491.6803883389785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539-4EC1-AF69-E608D8CC13BB}"/>
                  </c:ext>
                </c:extLst>
              </c15:ser>
            </c15:filteredLineSeries>
          </c:ext>
        </c:extLst>
      </c:lineChart>
      <c:catAx>
        <c:axId val="15198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4703"/>
        <c:crosses val="autoZero"/>
        <c:auto val="1"/>
        <c:lblAlgn val="ctr"/>
        <c:lblOffset val="100"/>
        <c:noMultiLvlLbl val="0"/>
      </c:catAx>
      <c:valAx>
        <c:axId val="1519824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59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699729307695152"/>
          <c:w val="1"/>
          <c:h val="0.1130027069230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0522742135365"/>
          <c:y val="0.19574451238287954"/>
          <c:w val="0.8102093715367541"/>
          <c:h val="0.64108080763647557"/>
        </c:manualLayout>
      </c:layout>
      <c:lineChart>
        <c:grouping val="standard"/>
        <c:varyColors val="0"/>
        <c:ser>
          <c:idx val="4"/>
          <c:order val="4"/>
          <c:tx>
            <c:strRef>
              <c:f>'Rectangular grids'!$I$12</c:f>
              <c:strCache>
                <c:ptCount val="1"/>
                <c:pt idx="0">
                  <c:v>time/iteration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'Rectangular grids'!$D$13:$D$20</c:f>
              <c:strCache>
                <c:ptCount val="8"/>
                <c:pt idx="0">
                  <c:v>50X200</c:v>
                </c:pt>
                <c:pt idx="1">
                  <c:v>50X300</c:v>
                </c:pt>
                <c:pt idx="2">
                  <c:v>50X400</c:v>
                </c:pt>
                <c:pt idx="3">
                  <c:v>50X500</c:v>
                </c:pt>
                <c:pt idx="4">
                  <c:v>50X600</c:v>
                </c:pt>
                <c:pt idx="5">
                  <c:v>50X700</c:v>
                </c:pt>
                <c:pt idx="6">
                  <c:v>50X800</c:v>
                </c:pt>
                <c:pt idx="7">
                  <c:v>50X900</c:v>
                </c:pt>
              </c:strCache>
            </c:strRef>
          </c:cat>
          <c:val>
            <c:numRef>
              <c:f>'Rectangular grids'!$I$13:$I$20</c:f>
              <c:numCache>
                <c:formatCode>General</c:formatCode>
                <c:ptCount val="8"/>
                <c:pt idx="0">
                  <c:v>3.3855300619661699E-5</c:v>
                </c:pt>
                <c:pt idx="1">
                  <c:v>4.327878720321034E-5</c:v>
                </c:pt>
                <c:pt idx="2">
                  <c:v>4.5032411661515326E-5</c:v>
                </c:pt>
                <c:pt idx="3">
                  <c:v>6.3828790915163657E-5</c:v>
                </c:pt>
                <c:pt idx="4">
                  <c:v>6.42295921206388E-5</c:v>
                </c:pt>
                <c:pt idx="5">
                  <c:v>6.5807543750894099E-5</c:v>
                </c:pt>
                <c:pt idx="6">
                  <c:v>1.054641024571357E-4</c:v>
                </c:pt>
                <c:pt idx="7">
                  <c:v>9.2891731553578052E-5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1-4643-A9F6-1779ADB2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07423"/>
        <c:axId val="183071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'Rectangular grids'!$E$12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'Rectangular grids'!$D$13:$D$20</c15:sqref>
                        </c15:formulaRef>
                      </c:ext>
                    </c:extLst>
                    <c:strCache>
                      <c:ptCount val="8"/>
                      <c:pt idx="0">
                        <c:v>50X200</c:v>
                      </c:pt>
                      <c:pt idx="1">
                        <c:v>50X300</c:v>
                      </c:pt>
                      <c:pt idx="2">
                        <c:v>50X400</c:v>
                      </c:pt>
                      <c:pt idx="3">
                        <c:v>50X500</c:v>
                      </c:pt>
                      <c:pt idx="4">
                        <c:v>50X600</c:v>
                      </c:pt>
                      <c:pt idx="5">
                        <c:v>50X700</c:v>
                      </c:pt>
                      <c:pt idx="6">
                        <c:v>50X800</c:v>
                      </c:pt>
                      <c:pt idx="7">
                        <c:v>50X900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'Rectangular grids'!$E$13:$E$20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0.20215</c:v>
                      </c:pt>
                      <c:pt idx="1">
                        <c:v>0.38825399999999999</c:v>
                      </c:pt>
                      <c:pt idx="2">
                        <c:v>0.53908299999999998</c:v>
                      </c:pt>
                      <c:pt idx="3">
                        <c:v>0.95551699999999995</c:v>
                      </c:pt>
                      <c:pt idx="4">
                        <c:v>1.1542699999999999</c:v>
                      </c:pt>
                      <c:pt idx="5">
                        <c:v>1.38005</c:v>
                      </c:pt>
                      <c:pt idx="6">
                        <c:v>2.5280800000000001</c:v>
                      </c:pt>
                      <c:pt idx="7">
                        <c:v>2.50529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D1-4643-A9F6-1779ADB27C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'Rectangular grids'!$F$12</c15:sqref>
                        </c15:formulaRef>
                      </c:ext>
                    </c:extLst>
                    <c:strCache>
                      <c:ptCount val="1"/>
                      <c:pt idx="0">
                        <c:v>Domain Setup time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'Rectangular grids'!$D$13:$D$20</c15:sqref>
                        </c15:formulaRef>
                      </c:ext>
                    </c:extLst>
                    <c:strCache>
                      <c:ptCount val="8"/>
                      <c:pt idx="0">
                        <c:v>50X200</c:v>
                      </c:pt>
                      <c:pt idx="1">
                        <c:v>50X300</c:v>
                      </c:pt>
                      <c:pt idx="2">
                        <c:v>50X400</c:v>
                      </c:pt>
                      <c:pt idx="3">
                        <c:v>50X500</c:v>
                      </c:pt>
                      <c:pt idx="4">
                        <c:v>50X600</c:v>
                      </c:pt>
                      <c:pt idx="5">
                        <c:v>50X700</c:v>
                      </c:pt>
                      <c:pt idx="6">
                        <c:v>50X800</c:v>
                      </c:pt>
                      <c:pt idx="7">
                        <c:v>50X900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'Rectangular grids'!$F$13:$F$20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0.24086668315607221</c:v>
                      </c:pt>
                      <c:pt idx="1">
                        <c:v>0.1254106847579162</c:v>
                      </c:pt>
                      <c:pt idx="2">
                        <c:v>9.032226948354892E-2</c:v>
                      </c:pt>
                      <c:pt idx="3">
                        <c:v>5.0957963071300669E-2</c:v>
                      </c:pt>
                      <c:pt idx="4">
                        <c:v>4.2183544577958365E-2</c:v>
                      </c:pt>
                      <c:pt idx="5">
                        <c:v>3.5282199920292738E-2</c:v>
                      </c:pt>
                      <c:pt idx="6">
                        <c:v>1.9260149995253315E-2</c:v>
                      </c:pt>
                      <c:pt idx="7">
                        <c:v>4.8255491380239414E-3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BD1-4643-A9F6-1779ADB27C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'Rectangular grids'!$G$12</c15:sqref>
                        </c15:formulaRef>
                      </c:ext>
                    </c:extLst>
                    <c:strCache>
                      <c:ptCount val="1"/>
                      <c:pt idx="0">
                        <c:v>MPI COMMS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'Rectangular grids'!$D$13:$D$20</c15:sqref>
                        </c15:formulaRef>
                      </c:ext>
                    </c:extLst>
                    <c:strCache>
                      <c:ptCount val="8"/>
                      <c:pt idx="0">
                        <c:v>50X200</c:v>
                      </c:pt>
                      <c:pt idx="1">
                        <c:v>50X300</c:v>
                      </c:pt>
                      <c:pt idx="2">
                        <c:v>50X400</c:v>
                      </c:pt>
                      <c:pt idx="3">
                        <c:v>50X500</c:v>
                      </c:pt>
                      <c:pt idx="4">
                        <c:v>50X600</c:v>
                      </c:pt>
                      <c:pt idx="5">
                        <c:v>50X700</c:v>
                      </c:pt>
                      <c:pt idx="6">
                        <c:v>50X800</c:v>
                      </c:pt>
                      <c:pt idx="7">
                        <c:v>50X900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'Rectangular grids'!$G$13:$G$20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45.520198367548844</c:v>
                      </c:pt>
                      <c:pt idx="1">
                        <c:v>35.608668809593716</c:v>
                      </c:pt>
                      <c:pt idx="2">
                        <c:v>34.22201794528857</c:v>
                      </c:pt>
                      <c:pt idx="3">
                        <c:v>24.144276867915483</c:v>
                      </c:pt>
                      <c:pt idx="4">
                        <c:v>23.993613366023549</c:v>
                      </c:pt>
                      <c:pt idx="5">
                        <c:v>23.418287815658854</c:v>
                      </c:pt>
                      <c:pt idx="6">
                        <c:v>14.612555021992975</c:v>
                      </c:pt>
                      <c:pt idx="7">
                        <c:v>74.680489683829009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BD1-4643-A9F6-1779ADB27C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'Rectangular grids'!$H$12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'Rectangular grids'!$D$13:$D$20</c15:sqref>
                        </c15:formulaRef>
                      </c:ext>
                    </c:extLst>
                    <c:strCache>
                      <c:ptCount val="8"/>
                      <c:pt idx="0">
                        <c:v>50X200</c:v>
                      </c:pt>
                      <c:pt idx="1">
                        <c:v>50X300</c:v>
                      </c:pt>
                      <c:pt idx="2">
                        <c:v>50X400</c:v>
                      </c:pt>
                      <c:pt idx="3">
                        <c:v>50X500</c:v>
                      </c:pt>
                      <c:pt idx="4">
                        <c:v>50X600</c:v>
                      </c:pt>
                      <c:pt idx="5">
                        <c:v>50X700</c:v>
                      </c:pt>
                      <c:pt idx="6">
                        <c:v>50X800</c:v>
                      </c:pt>
                      <c:pt idx="7">
                        <c:v>50X900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'Rectangular grids'!$H$13:$H$20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5971</c:v>
                      </c:pt>
                      <c:pt idx="1">
                        <c:v>8971</c:v>
                      </c:pt>
                      <c:pt idx="2">
                        <c:v>11971</c:v>
                      </c:pt>
                      <c:pt idx="3">
                        <c:v>14970</c:v>
                      </c:pt>
                      <c:pt idx="4">
                        <c:v>17971</c:v>
                      </c:pt>
                      <c:pt idx="5">
                        <c:v>20971</c:v>
                      </c:pt>
                      <c:pt idx="6">
                        <c:v>23971</c:v>
                      </c:pt>
                      <c:pt idx="7">
                        <c:v>26970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BD1-4643-A9F6-1779ADB27C9A}"/>
                  </c:ext>
                </c:extLst>
              </c15:ser>
            </c15:filteredLineSeries>
          </c:ext>
        </c:extLst>
      </c:lineChart>
      <c:catAx>
        <c:axId val="183070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1583"/>
        <c:crosses val="autoZero"/>
        <c:auto val="1"/>
        <c:lblAlgn val="ctr"/>
        <c:lblOffset val="100"/>
        <c:noMultiLvlLbl val="0"/>
      </c:catAx>
      <c:valAx>
        <c:axId val="183071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TIME</a:t>
            </a:r>
            <a:endParaRPr lang="en-IN" b="1"/>
          </a:p>
        </c:rich>
      </c:tx>
      <c:layout>
        <c:manualLayout>
          <c:xMode val="edge"/>
          <c:yMode val="edge"/>
          <c:x val="0.28561505952561927"/>
          <c:y val="4.023471305310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66578246152077"/>
          <c:y val="0.20848287147015637"/>
          <c:w val="0.87888833715402581"/>
          <c:h val="0.6032630246683143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'Rectangular grids'!$L$12:$O$12</c15:sqref>
                  </c15:fullRef>
                </c:ext>
              </c:extLst>
              <c:f>'Rectangular grids'!$L$12</c:f>
              <c:strCache>
                <c:ptCount val="1"/>
                <c:pt idx="0">
                  <c:v>Total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'Rectangular grids'!$L$13:$O$13</c15:sqref>
                  </c15:fullRef>
                </c:ext>
              </c:extLst>
              <c:f>'Rectangular grids'!$L$13</c:f>
              <c:numCache>
                <c:formatCode>General</c:formatCode>
                <c:ptCount val="1"/>
                <c:pt idx="0">
                  <c:v>0.20215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A07-4D35-B6B1-7BB473A55D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'Rectangular grids'!$L$12:$O$12</c15:sqref>
                  </c15:fullRef>
                </c:ext>
              </c:extLst>
              <c:f>'Rectangular grids'!$L$12</c:f>
              <c:strCache>
                <c:ptCount val="1"/>
                <c:pt idx="0">
                  <c:v>Total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'Rectangular grids'!$L$14:$O$14</c15:sqref>
                  </c15:fullRef>
                </c:ext>
              </c:extLst>
              <c:f>'Rectangular grids'!$L$14</c:f>
              <c:numCache>
                <c:formatCode>0.00E+00</c:formatCode>
                <c:ptCount val="1"/>
                <c:pt idx="0" formatCode="General">
                  <c:v>5.8378399999999997E-2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A07-4D35-B6B1-7BB473A5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30708255"/>
        <c:axId val="1830699935"/>
        <c:axId val="0"/>
      </c:bar3DChart>
      <c:catAx>
        <c:axId val="18307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9935"/>
        <c:crosses val="autoZero"/>
        <c:auto val="1"/>
        <c:lblAlgn val="ctr"/>
        <c:lblOffset val="100"/>
        <c:noMultiLvlLbl val="0"/>
      </c:catAx>
      <c:valAx>
        <c:axId val="18306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48917127422451"/>
          <c:y val="0.8801332920073901"/>
          <c:w val="0.51372107333063388"/>
          <c:h val="0.112971531768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MPI COMMS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030797190663122"/>
          <c:y val="0.24830132067375763"/>
          <c:w val="0.85425355203144215"/>
          <c:h val="0.5168977081402715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'Rectangular grids'!$K$13</c:f>
              <c:strCache>
                <c:ptCount val="1"/>
                <c:pt idx="0">
                  <c:v>50X200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'Rectangular grids'!$L$12:$O$12</c15:sqref>
                  </c15:fullRef>
                </c:ext>
              </c:extLst>
              <c:f>'Rectangular grids'!$N$12</c:f>
              <c:strCache>
                <c:ptCount val="1"/>
                <c:pt idx="0">
                  <c:v>MPI COMMS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'Rectangular grids'!$L$13:$O$13</c15:sqref>
                  </c15:fullRef>
                </c:ext>
              </c:extLst>
              <c:f>'Rectangular grids'!$N$13</c:f>
              <c:numCache>
                <c:formatCode>General</c:formatCode>
                <c:ptCount val="1"/>
                <c:pt idx="0">
                  <c:v>9.2019080999999989E-2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5-41C3-BF0C-F3E9A4F72BD2}"/>
            </c:ext>
          </c:extLst>
        </c:ser>
        <c:ser>
          <c:idx val="1"/>
          <c:order val="1"/>
          <c:tx>
            <c:strRef>
              <c:f>'Rectangular grids'!$K$14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'Rectangular grids'!$L$12:$O$12</c15:sqref>
                  </c15:fullRef>
                </c:ext>
              </c:extLst>
              <c:f>'Rectangular grids'!$N$12</c:f>
              <c:strCache>
                <c:ptCount val="1"/>
                <c:pt idx="0">
                  <c:v>MPI COMMS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'Rectangular grids'!$L$14:$O$14</c15:sqref>
                  </c15:fullRef>
                </c:ext>
              </c:extLst>
              <c:f>'Rectangular grids'!$N$14</c:f>
              <c:numCache>
                <c:formatCode>0.00E+00</c:formatCode>
                <c:ptCount val="1"/>
                <c:pt idx="0">
                  <c:v>1.024E-5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5-41C3-BF0C-F3E9A4F7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30708255"/>
        <c:axId val="1830699935"/>
        <c:axId val="0"/>
      </c:bar3DChart>
      <c:catAx>
        <c:axId val="18307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9935"/>
        <c:crosses val="autoZero"/>
        <c:auto val="1"/>
        <c:lblAlgn val="ctr"/>
        <c:lblOffset val="100"/>
        <c:noMultiLvlLbl val="0"/>
      </c:catAx>
      <c:valAx>
        <c:axId val="18306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83771416140626"/>
          <c:y val="0.86025021849575822"/>
          <c:w val="0.51232414345072586"/>
          <c:h val="0.11278277393819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DOMAIN SETUP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990687359140257"/>
          <c:y val="0.24871758452325826"/>
          <c:w val="0.75570836578933054"/>
          <c:h val="0.563028311615212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'Rectangular grids'!$K$13</c:f>
              <c:strCache>
                <c:ptCount val="1"/>
                <c:pt idx="0">
                  <c:v>50X200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'Rectangular grids'!$L$12:$O$12</c15:sqref>
                  </c15:fullRef>
                </c:ext>
              </c:extLst>
              <c:f>'Rectangular grids'!$M$12</c:f>
              <c:strCache>
                <c:ptCount val="1"/>
                <c:pt idx="0">
                  <c:v>Domain Setup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'Rectangular grids'!$L$13:$O$13</c15:sqref>
                  </c15:fullRef>
                </c:ext>
              </c:extLst>
              <c:f>'Rectangular grids'!$M$13</c:f>
              <c:numCache>
                <c:formatCode>General</c:formatCode>
                <c:ptCount val="1"/>
                <c:pt idx="0">
                  <c:v>4.8691199999999999E-4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0-4854-828E-57BB381F182F}"/>
            </c:ext>
          </c:extLst>
        </c:ser>
        <c:ser>
          <c:idx val="1"/>
          <c:order val="1"/>
          <c:tx>
            <c:strRef>
              <c:f>'Rectangular grids'!$K$14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'Rectangular grids'!$L$12:$O$12</c15:sqref>
                  </c15:fullRef>
                </c:ext>
              </c:extLst>
              <c:f>'Rectangular grids'!$M$12</c:f>
              <c:strCache>
                <c:ptCount val="1"/>
                <c:pt idx="0">
                  <c:v>Domain Setup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'Rectangular grids'!$L$14:$O$14</c15:sqref>
                  </c15:fullRef>
                </c:ext>
              </c:extLst>
              <c:f>'Rectangular grids'!$M$14</c:f>
              <c:numCache>
                <c:formatCode>0.00E+00</c:formatCode>
                <c:ptCount val="1"/>
                <c:pt idx="0">
                  <c:v>4.3081000000000003E-5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0-4854-828E-57BB381F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30708255"/>
        <c:axId val="1830699935"/>
        <c:axId val="0"/>
      </c:bar3DChart>
      <c:catAx>
        <c:axId val="18307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9935"/>
        <c:crosses val="autoZero"/>
        <c:auto val="1"/>
        <c:lblAlgn val="ctr"/>
        <c:lblOffset val="100"/>
        <c:noMultiLvlLbl val="0"/>
      </c:catAx>
      <c:valAx>
        <c:axId val="18306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99886048938576E-2"/>
          <c:y val="0.86672172098968947"/>
          <c:w val="0.84950965929018052"/>
          <c:h val="0.1131609224837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ITERATIONS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66578246152077"/>
          <c:y val="0.20848287147015637"/>
          <c:w val="0.87888833715402581"/>
          <c:h val="0.603263024668314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'Rectangular grids'!$K$13</c:f>
              <c:strCache>
                <c:ptCount val="1"/>
                <c:pt idx="0">
                  <c:v>50X200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'Rectangular grids'!$L$12:$O$12</c15:sqref>
                  </c15:fullRef>
                </c:ext>
              </c:extLst>
              <c:f>'Rectangular grids'!$O$12</c:f>
              <c:strCache>
                <c:ptCount val="1"/>
                <c:pt idx="0">
                  <c:v>Ittrations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'Rectangular grids'!$L$13:$O$13</c15:sqref>
                  </c15:fullRef>
                </c:ext>
              </c:extLst>
              <c:f>'Rectangular grids'!$O$13</c:f>
              <c:numCache>
                <c:formatCode>General</c:formatCode>
                <c:ptCount val="1"/>
                <c:pt idx="0">
                  <c:v>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230-875C-A72AFA759D79}"/>
            </c:ext>
          </c:extLst>
        </c:ser>
        <c:ser>
          <c:idx val="1"/>
          <c:order val="1"/>
          <c:tx>
            <c:strRef>
              <c:f>'Rectangular grids'!$K$14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'Rectangular grids'!$L$12:$O$12</c15:sqref>
                  </c15:fullRef>
                </c:ext>
              </c:extLst>
              <c:f>'Rectangular grids'!$O$12</c:f>
              <c:strCache>
                <c:ptCount val="1"/>
                <c:pt idx="0">
                  <c:v>Ittrations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'Rectangular grids'!$L$14:$O$14</c15:sqref>
                  </c15:fullRef>
                </c:ext>
              </c:extLst>
              <c:f>'Rectangular grids'!$O$14</c:f>
              <c:numCache>
                <c:formatCode>0.00E+00</c:formatCode>
                <c:ptCount val="1"/>
                <c:pt idx="0" formatCode="General">
                  <c:v>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230-875C-A72AFA759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30708255"/>
        <c:axId val="1830699935"/>
        <c:axId val="0"/>
      </c:bar3DChart>
      <c:catAx>
        <c:axId val="18307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9935"/>
        <c:crosses val="autoZero"/>
        <c:auto val="1"/>
        <c:lblAlgn val="ctr"/>
        <c:lblOffset val="100"/>
        <c:noMultiLvlLbl val="0"/>
      </c:catAx>
      <c:valAx>
        <c:axId val="18306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48917127422451"/>
          <c:y val="0.8801332920073901"/>
          <c:w val="0.51232414345072586"/>
          <c:h val="0.112971531768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 TAKEN FOR DOMAIN DECOMPOSITION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Efficiency'!$E$12:$L$12</c15:sqref>
                  </c15:fullRef>
                </c:ext>
              </c:extLst>
              <c:f>'Domain Decomposition Efficiency'!$F$12:$L$12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Efficiency'!$E$13:$L$13</c15:sqref>
                  </c15:fullRef>
                </c:ext>
              </c:extLst>
              <c:f>'Domain Decomposition Efficiency'!$F$13:$L$13</c:f>
              <c:numCache>
                <c:formatCode>General</c:formatCode>
                <c:ptCount val="7"/>
                <c:pt idx="0">
                  <c:v>3.1607599999999999E-3</c:v>
                </c:pt>
                <c:pt idx="1">
                  <c:v>1.82511E-3</c:v>
                </c:pt>
                <c:pt idx="2">
                  <c:v>8.7096500000000002E-4</c:v>
                </c:pt>
                <c:pt idx="3">
                  <c:v>5.0450899999999999E-4</c:v>
                </c:pt>
                <c:pt idx="4">
                  <c:v>1.44253E-4</c:v>
                </c:pt>
                <c:pt idx="5">
                  <c:v>1.1388899999999999E-4</c:v>
                </c:pt>
                <c:pt idx="6">
                  <c:v>1.0153300000000001E-4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24-4299-8774-26227DE223C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Efficiency'!$E$12:$L$12</c15:sqref>
                  </c15:fullRef>
                </c:ext>
              </c:extLst>
              <c:f>'Domain Decomposition Efficiency'!$F$12:$L$12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Efficiency'!$E$14:$L$14</c15:sqref>
                  </c15:fullRef>
                </c:ext>
              </c:extLst>
              <c:f>'Domain Decomposition Efficiency'!$F$14:$L$14</c:f>
              <c:numCache>
                <c:formatCode>General</c:formatCode>
                <c:ptCount val="7"/>
                <c:pt idx="0">
                  <c:v>5.06062E-3</c:v>
                </c:pt>
                <c:pt idx="1">
                  <c:v>5.06062E-3</c:v>
                </c:pt>
                <c:pt idx="2">
                  <c:v>3.4131500000000002E-3</c:v>
                </c:pt>
                <c:pt idx="3">
                  <c:v>2.5918E-3</c:v>
                </c:pt>
                <c:pt idx="4">
                  <c:v>1.30167E-3</c:v>
                </c:pt>
                <c:pt idx="5">
                  <c:v>6.0409999999999999E-4</c:v>
                </c:pt>
                <c:pt idx="6">
                  <c:v>2.1988500000000001E-4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24-4299-8774-26227DE2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283071"/>
        <c:axId val="1523287647"/>
      </c:lineChart>
      <c:catAx>
        <c:axId val="15232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7647"/>
        <c:crosses val="autoZero"/>
        <c:auto val="1"/>
        <c:lblAlgn val="ctr"/>
        <c:lblOffset val="100"/>
        <c:noMultiLvlLbl val="0"/>
      </c:catAx>
      <c:valAx>
        <c:axId val="152328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DROP in SETUP TIME FROM SERIAL TO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'Domain Decomposition Efficiency'!$D$13</c:f>
              <c:strCache>
                <c:ptCount val="1"/>
                <c:pt idx="0">
                  <c:v>600x600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Efficiency'!$E$12:$L$12</c15:sqref>
                  </c15:fullRef>
                </c:ext>
              </c:extLst>
              <c:f>'Domain Decomposition Efficiency'!$E$12:$H$12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Efficiency'!$E$13:$L$13</c15:sqref>
                  </c15:fullRef>
                </c:ext>
              </c:extLst>
              <c:f>'Domain Decomposition Efficiency'!$E$13:$H$13</c:f>
              <c:numCache>
                <c:formatCode>General</c:formatCode>
                <c:ptCount val="4"/>
                <c:pt idx="0">
                  <c:v>2.1668699999999999E-2</c:v>
                </c:pt>
                <c:pt idx="1">
                  <c:v>3.1607599999999999E-3</c:v>
                </c:pt>
                <c:pt idx="2">
                  <c:v>1.82511E-3</c:v>
                </c:pt>
                <c:pt idx="3">
                  <c:v>8.7096500000000002E-4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22D-B6BF-0EAD3B98A80B}"/>
            </c:ext>
          </c:extLst>
        </c:ser>
        <c:ser>
          <c:idx val="1"/>
          <c:order val="1"/>
          <c:tx>
            <c:strRef>
              <c:f>'Domain Decomposition Efficiency'!$D$14</c:f>
              <c:strCache>
                <c:ptCount val="1"/>
                <c:pt idx="0">
                  <c:v>1000x1000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Efficiency'!$E$12:$L$12</c15:sqref>
                  </c15:fullRef>
                </c:ext>
              </c:extLst>
              <c:f>'Domain Decomposition Efficiency'!$E$12:$H$12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Efficiency'!$E$14:$L$14</c15:sqref>
                  </c15:fullRef>
                </c:ext>
              </c:extLst>
              <c:f>'Domain Decomposition Efficiency'!$E$14:$H$14</c:f>
              <c:numCache>
                <c:formatCode>General</c:formatCode>
                <c:ptCount val="4"/>
                <c:pt idx="0">
                  <c:v>5.7634600000000001E-2</c:v>
                </c:pt>
                <c:pt idx="1">
                  <c:v>5.06062E-3</c:v>
                </c:pt>
                <c:pt idx="2">
                  <c:v>5.06062E-3</c:v>
                </c:pt>
                <c:pt idx="3">
                  <c:v>3.4131500000000002E-3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22D-B6BF-0EAD3B98A80B}"/>
            </c:ext>
          </c:extLst>
        </c:ser>
        <c:ser>
          <c:idx val="2"/>
          <c:order val="2"/>
          <c:tx>
            <c:strRef>
              <c:f>'Domain Decomposition Efficiency'!$D$15</c:f>
              <c:strCache>
                <c:ptCount val="1"/>
                <c:pt idx="0">
                  <c:v>100x100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Efficiency'!$E$12:$L$12</c15:sqref>
                  </c15:fullRef>
                </c:ext>
              </c:extLst>
              <c:f>'Domain Decomposition Efficiency'!$E$12:$H$12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 Decomposition Efficiency'!$E$15:$L$15</c15:sqref>
                  </c15:fullRef>
                </c:ext>
              </c:extLst>
              <c:f>'Domain Decomposition Efficiency'!$E$15:$H$15</c:f>
              <c:numCache>
                <c:formatCode>General</c:formatCode>
                <c:ptCount val="4"/>
                <c:pt idx="0">
                  <c:v>1.9599000000000001E-3</c:v>
                </c:pt>
                <c:pt idx="1">
                  <c:v>2.04556E-4</c:v>
                </c:pt>
                <c:pt idx="2" formatCode="0.00E+00">
                  <c:v>6.7300999999999998E-5</c:v>
                </c:pt>
                <c:pt idx="3" formatCode="0.00E+00">
                  <c:v>4.3081000000000003E-5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5-422D-B6BF-0EAD3B98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283071"/>
        <c:axId val="1523287647"/>
      </c:lineChart>
      <c:catAx>
        <c:axId val="15232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7647"/>
        <c:crosses val="autoZero"/>
        <c:auto val="1"/>
        <c:lblAlgn val="ctr"/>
        <c:lblOffset val="100"/>
        <c:noMultiLvlLbl val="0"/>
      </c:catAx>
      <c:valAx>
        <c:axId val="152328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MPI COMMMUNICATIONS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'MPI COMMUNICATIONS'!$D$13</c:f>
              <c:strCache>
                <c:ptCount val="1"/>
                <c:pt idx="0">
                  <c:v>600x600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'MPI COMMUNICATIONS'!$E$12:$L$12</c15:sqref>
                  </c15:fullRef>
                </c:ext>
              </c:extLst>
              <c:f>'MPI COMMUNICATIONS'!$F$12:$L$12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'MPI COMMUNICATIONS'!$E$13:$L$13</c15:sqref>
                  </c15:fullRef>
                </c:ext>
              </c:extLst>
              <c:f>'MPI COMMUNICATIONS'!$F$13:$L$13</c:f>
              <c:numCache>
                <c:formatCode>General</c:formatCode>
                <c:ptCount val="7"/>
                <c:pt idx="0">
                  <c:v>3.1607599999999999E-3</c:v>
                </c:pt>
                <c:pt idx="1">
                  <c:v>1.82511E-3</c:v>
                </c:pt>
                <c:pt idx="2">
                  <c:v>8.7096500000000002E-4</c:v>
                </c:pt>
                <c:pt idx="3">
                  <c:v>5.0450899999999999E-4</c:v>
                </c:pt>
                <c:pt idx="4">
                  <c:v>1.44253E-4</c:v>
                </c:pt>
                <c:pt idx="5">
                  <c:v>1.1388899999999999E-4</c:v>
                </c:pt>
                <c:pt idx="6">
                  <c:v>1.0153300000000001E-4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2-48F2-A7AA-950C92EB689F}"/>
            </c:ext>
          </c:extLst>
        </c:ser>
        <c:ser>
          <c:idx val="1"/>
          <c:order val="1"/>
          <c:tx>
            <c:strRef>
              <c:f>'MPI COMMUNICATIONS'!$D$14</c:f>
              <c:strCache>
                <c:ptCount val="1"/>
                <c:pt idx="0">
                  <c:v>1000x1000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'MPI COMMUNICATIONS'!$E$12:$L$12</c15:sqref>
                  </c15:fullRef>
                </c:ext>
              </c:extLst>
              <c:f>'MPI COMMUNICATIONS'!$F$12:$L$12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'MPI COMMUNICATIONS'!$E$14:$L$14</c15:sqref>
                  </c15:fullRef>
                </c:ext>
              </c:extLst>
              <c:f>'MPI COMMUNICATIONS'!$F$14:$L$14</c:f>
              <c:numCache>
                <c:formatCode>General</c:formatCode>
                <c:ptCount val="7"/>
                <c:pt idx="0">
                  <c:v>5.06062E-3</c:v>
                </c:pt>
                <c:pt idx="1">
                  <c:v>5.06062E-3</c:v>
                </c:pt>
                <c:pt idx="2">
                  <c:v>3.4131500000000002E-3</c:v>
                </c:pt>
                <c:pt idx="3">
                  <c:v>2.5918E-3</c:v>
                </c:pt>
                <c:pt idx="4">
                  <c:v>1.30167E-3</c:v>
                </c:pt>
                <c:pt idx="5">
                  <c:v>6.0409999999999999E-4</c:v>
                </c:pt>
                <c:pt idx="6">
                  <c:v>2.1988500000000001E-4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2-48F2-A7AA-950C92EB6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75439"/>
        <c:axId val="183806212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'MPI COMMUNICATIONS'!$D$15</c15:sqref>
                        </c15:formulaRef>
                      </c:ext>
                    </c:extLst>
                    <c:strCache>
                      <c:ptCount val="1"/>
                      <c:pt idx="0">
                        <c:v>100x100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'MPI COMMUNICATIONS'!$E$12:$L$12</c15:sqref>
                        </c15:fullRef>
                        <c15:formulaRef>
                          <c15:sqref>'MPI COMMUNICATIONS'!$F$12:$L$12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'MPI COMMUNICATIONS'!$E$15:$L$15</c15:sqref>
                        </c15:fullRef>
                        <c15:formulaRef>
                          <c15:sqref>'MPI COMMUNICATIONS'!$F$15:$L$15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2.04556E-4</c:v>
                      </c:pt>
                      <c:pt idx="1" formatCode="0.00E+00">
                        <c:v>6.7300999999999998E-5</c:v>
                      </c:pt>
                      <c:pt idx="2" formatCode="0.00E+00">
                        <c:v>4.3081000000000003E-5</c:v>
                      </c:pt>
                      <c:pt idx="3" formatCode="0.00E+00">
                        <c:v>3.3559999999999997E-5</c:v>
                      </c:pt>
                      <c:pt idx="4" formatCode="0.00E+00">
                        <c:v>3.5722000000000001E-5</c:v>
                      </c:pt>
                      <c:pt idx="5" formatCode="0.00E+00">
                        <c:v>2.5520999999999998E-5</c:v>
                      </c:pt>
                      <c:pt idx="6" formatCode="0.00E+00">
                        <c:v>1.2760499999999999E-5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62-48F2-A7AA-950C92EB689F}"/>
                  </c:ext>
                </c:extLst>
              </c15:ser>
            </c15:filteredLineSeries>
          </c:ext>
        </c:extLst>
      </c:lineChart>
      <c:catAx>
        <c:axId val="18380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62127"/>
        <c:crosses val="autoZero"/>
        <c:auto val="1"/>
        <c:lblAlgn val="ctr"/>
        <c:lblOffset val="100"/>
        <c:noMultiLvlLbl val="0"/>
      </c:catAx>
      <c:valAx>
        <c:axId val="183806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86409481568662E-2"/>
          <c:y val="0.24871758452325826"/>
          <c:w val="0.89279959088669281"/>
          <c:h val="0.59958008059135504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'MPI COMMUNICATIONS'!$E$26:$E$31</c:f>
              <c:strCache>
                <c:ptCount val="6"/>
                <c:pt idx="0">
                  <c:v>500x500</c:v>
                </c:pt>
                <c:pt idx="1">
                  <c:v>600x600</c:v>
                </c:pt>
                <c:pt idx="2">
                  <c:v>700x700</c:v>
                </c:pt>
                <c:pt idx="3">
                  <c:v>800x800</c:v>
                </c:pt>
                <c:pt idx="4">
                  <c:v>900x900</c:v>
                </c:pt>
                <c:pt idx="5">
                  <c:v>1000x1000</c:v>
                </c:pt>
              </c:strCache>
            </c:strRef>
          </c:cat>
          <c:val>
            <c:numRef>
              <c:f>'MPI COMMUNICATIONS'!$F$26:$F$31</c:f>
              <c:numCache>
                <c:formatCode>General</c:formatCode>
                <c:ptCount val="6"/>
                <c:pt idx="0">
                  <c:v>0.76896398999999993</c:v>
                </c:pt>
                <c:pt idx="1">
                  <c:v>1.649971423</c:v>
                </c:pt>
                <c:pt idx="2">
                  <c:v>3.2267029149999997</c:v>
                </c:pt>
                <c:pt idx="3">
                  <c:v>4.4695128049999999</c:v>
                </c:pt>
                <c:pt idx="4">
                  <c:v>5.5220265900000003</c:v>
                </c:pt>
                <c:pt idx="5">
                  <c:v>12.341548292999999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8E-4987-B709-02E335C29F1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'MPI COMMUNICATIONS'!$E$26:$E$31</c:f>
              <c:strCache>
                <c:ptCount val="6"/>
                <c:pt idx="0">
                  <c:v>500x500</c:v>
                </c:pt>
                <c:pt idx="1">
                  <c:v>600x600</c:v>
                </c:pt>
                <c:pt idx="2">
                  <c:v>700x700</c:v>
                </c:pt>
                <c:pt idx="3">
                  <c:v>800x800</c:v>
                </c:pt>
                <c:pt idx="4">
                  <c:v>900x900</c:v>
                </c:pt>
                <c:pt idx="5">
                  <c:v>1000x1000</c:v>
                </c:pt>
              </c:strCache>
            </c:strRef>
          </c:cat>
          <c:val>
            <c:numRef>
              <c:f>'MPI COMMUNICATIONS'!$G$26:$G$31</c:f>
              <c:numCache>
                <c:formatCode>General</c:formatCode>
                <c:ptCount val="6"/>
                <c:pt idx="0">
                  <c:v>0.88790063999999991</c:v>
                </c:pt>
                <c:pt idx="1">
                  <c:v>2.4847243729999997</c:v>
                </c:pt>
                <c:pt idx="2">
                  <c:v>3.2172449939999996</c:v>
                </c:pt>
                <c:pt idx="3">
                  <c:v>11.978428555000001</c:v>
                </c:pt>
                <c:pt idx="4">
                  <c:v>23.132249910000002</c:v>
                </c:pt>
                <c:pt idx="5">
                  <c:v>58.01966006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8E-4987-B709-02E335C2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16575"/>
        <c:axId val="1830721983"/>
      </c:lineChart>
      <c:catAx>
        <c:axId val="18307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1983"/>
        <c:crosses val="autoZero"/>
        <c:auto val="1"/>
        <c:lblAlgn val="ctr"/>
        <c:lblOffset val="100"/>
        <c:noMultiLvlLbl val="0"/>
      </c:catAx>
      <c:valAx>
        <c:axId val="183072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BOUNDary SETUP AND ITERATION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'EDGE ITERATIONS'!$G$10</c:f>
              <c:strCache>
                <c:ptCount val="1"/>
                <c:pt idx="0">
                  <c:v>Neumann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'EDGE ITERATIONS'!$F$11:$F$20</c15:sqref>
                  </c15:fullRef>
                </c:ext>
              </c:extLst>
              <c:f>('EDGE ITERATIONS'!$F$11:$F$17,'EDGE ITERATIONS'!$F$19:$F$20)</c:f>
              <c:strCache>
                <c:ptCount val="9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900x900</c:v>
                </c:pt>
                <c:pt idx="8">
                  <c:v>1000x1000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'EDGE ITERATIONS'!$G$11:$G$20</c15:sqref>
                  </c15:fullRef>
                </c:ext>
              </c:extLst>
              <c:f>('EDGE ITERATIONS'!$G$11:$G$17,'EDGE ITERATIONS'!$G$19:$G$20)</c:f>
              <c:numCache>
                <c:formatCode>General</c:formatCode>
                <c:ptCount val="9"/>
                <c:pt idx="0">
                  <c:v>2.3166000000000003E-3</c:v>
                </c:pt>
                <c:pt idx="1">
                  <c:v>7.6428800000000003E-3</c:v>
                </c:pt>
                <c:pt idx="2" formatCode="0.00E+00">
                  <c:v>1.8839099999999998E-2</c:v>
                </c:pt>
                <c:pt idx="3" formatCode="0.00E+00">
                  <c:v>9.175454999999999E-2</c:v>
                </c:pt>
                <c:pt idx="4">
                  <c:v>0.16466999999999998</c:v>
                </c:pt>
                <c:pt idx="5">
                  <c:v>7.7095589999999992E-2</c:v>
                </c:pt>
                <c:pt idx="6">
                  <c:v>0.10464528999999999</c:v>
                </c:pt>
                <c:pt idx="7">
                  <c:v>0.17476559999999999</c:v>
                </c:pt>
                <c:pt idx="8">
                  <c:v>0.16367163099999998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A-476C-B864-F7B9B17457C7}"/>
            </c:ext>
          </c:extLst>
        </c:ser>
        <c:ser>
          <c:idx val="1"/>
          <c:order val="1"/>
          <c:tx>
            <c:strRef>
              <c:f>'EDGE ITERATIONS'!$H$10</c:f>
              <c:strCache>
                <c:ptCount val="1"/>
                <c:pt idx="0">
                  <c:v>Dirichlet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'EDGE ITERATIONS'!$F$11:$F$20</c15:sqref>
                  </c15:fullRef>
                </c:ext>
              </c:extLst>
              <c:f>('EDGE ITERATIONS'!$F$11:$F$17,'EDGE ITERATIONS'!$F$19:$F$20)</c:f>
              <c:strCache>
                <c:ptCount val="9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900x900</c:v>
                </c:pt>
                <c:pt idx="8">
                  <c:v>1000x1000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'EDGE ITERATIONS'!$H$11:$H$20</c15:sqref>
                  </c15:fullRef>
                </c:ext>
              </c:extLst>
              <c:f>('EDGE ITERATIONS'!$H$11:$H$17,'EDGE ITERATIONS'!$H$19:$H$20)</c:f>
              <c:numCache>
                <c:formatCode>General</c:formatCode>
                <c:ptCount val="9"/>
                <c:pt idx="0">
                  <c:v>1.6929000000000002E-3</c:v>
                </c:pt>
                <c:pt idx="1">
                  <c:v>6.5083899999999993E-3</c:v>
                </c:pt>
                <c:pt idx="2">
                  <c:v>1.61478E-2</c:v>
                </c:pt>
                <c:pt idx="3">
                  <c:v>1.8064238999999999E-2</c:v>
                </c:pt>
                <c:pt idx="4">
                  <c:v>4.4460899999999998E-2</c:v>
                </c:pt>
                <c:pt idx="5">
                  <c:v>0.13979640899999998</c:v>
                </c:pt>
                <c:pt idx="6">
                  <c:v>0.10548413000000001</c:v>
                </c:pt>
                <c:pt idx="7">
                  <c:v>0.15076229999999999</c:v>
                </c:pt>
                <c:pt idx="8">
                  <c:v>0.18372222999999999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A-476C-B864-F7B9B17457C7}"/>
            </c:ext>
          </c:extLst>
        </c:ser>
        <c:ser>
          <c:idx val="2"/>
          <c:order val="2"/>
          <c:tx>
            <c:strRef>
              <c:f>'EDGE ITERATIONS'!$I$10</c:f>
              <c:strCache>
                <c:ptCount val="1"/>
                <c:pt idx="0">
                  <c:v>Periodic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'EDGE ITERATIONS'!$F$11:$F$20</c15:sqref>
                  </c15:fullRef>
                </c:ext>
              </c:extLst>
              <c:f>('EDGE ITERATIONS'!$F$11:$F$17,'EDGE ITERATIONS'!$F$19:$F$20)</c:f>
              <c:strCache>
                <c:ptCount val="9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900x900</c:v>
                </c:pt>
                <c:pt idx="8">
                  <c:v>1000x1000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'EDGE ITERATIONS'!$I$11:$I$20</c15:sqref>
                  </c15:fullRef>
                </c:ext>
              </c:extLst>
              <c:f>('EDGE ITERATIONS'!$I$11:$I$17,'EDGE ITERATIONS'!$I$19:$I$20)</c:f>
              <c:numCache>
                <c:formatCode>General</c:formatCode>
                <c:ptCount val="9"/>
                <c:pt idx="4">
                  <c:v>4.761957E-2</c:v>
                </c:pt>
                <c:pt idx="5">
                  <c:v>0.10854483999999999</c:v>
                </c:pt>
                <c:pt idx="6">
                  <c:v>0.15686308000000002</c:v>
                </c:pt>
                <c:pt idx="7">
                  <c:v>0.20739929999999998</c:v>
                </c:pt>
                <c:pt idx="8">
                  <c:v>0.39232039000000002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A-476C-B864-F7B9B174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364447"/>
        <c:axId val="1838371519"/>
      </c:lineChart>
      <c:catAx>
        <c:axId val="183836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71519"/>
        <c:crosses val="autoZero"/>
        <c:auto val="1"/>
        <c:lblAlgn val="ctr"/>
        <c:lblOffset val="100"/>
        <c:noMultiLvlLbl val="0"/>
      </c:catAx>
      <c:valAx>
        <c:axId val="183837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NEUMANN BOUNDARY CONDITION</a:t>
            </a:r>
            <a:endParaRPr lang="en-IN" sz="1400">
              <a:effectLst/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1344914968366"/>
          <c:y val="0.16647925033467201"/>
          <c:w val="0.81895614399697558"/>
          <c:h val="0.54204260612001809"/>
        </c:manualLayout>
      </c:layout>
      <c:lineChart>
        <c:grouping val="standard"/>
        <c:varyColors val="0"/>
        <c:ser>
          <c:idx val="0"/>
          <c:order val="0"/>
          <c:tx>
            <c:strRef>
              <c:f>'Speed Up ratio and Efficiency'!$AB$16</c:f>
              <c:strCache>
                <c:ptCount val="1"/>
                <c:pt idx="0">
                  <c:v>100x100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Efficiency'!$AC$16:$AH$16</c:f>
              <c:numCache>
                <c:formatCode>General</c:formatCode>
                <c:ptCount val="6"/>
                <c:pt idx="0">
                  <c:v>10.879362289731359</c:v>
                </c:pt>
                <c:pt idx="1">
                  <c:v>9.2279691942154738</c:v>
                </c:pt>
                <c:pt idx="2">
                  <c:v>5.1958858070793319</c:v>
                </c:pt>
                <c:pt idx="3">
                  <c:v>3.2054052626017122</c:v>
                </c:pt>
                <c:pt idx="4">
                  <c:v>1.2052665332636121</c:v>
                </c:pt>
                <c:pt idx="5">
                  <c:v>0.8797201276102089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D-4C00-9F88-3736ABB8846B}"/>
            </c:ext>
          </c:extLst>
        </c:ser>
        <c:ser>
          <c:idx val="1"/>
          <c:order val="1"/>
          <c:tx>
            <c:strRef>
              <c:f>'Speed Up ratio and Efficiency'!$AB$17</c:f>
              <c:strCache>
                <c:ptCount val="1"/>
                <c:pt idx="0">
                  <c:v>200x200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Efficiency'!$AC$17:$AH$17</c:f>
              <c:numCache>
                <c:formatCode>General</c:formatCode>
                <c:ptCount val="6"/>
                <c:pt idx="0">
                  <c:v>15.987221340962524</c:v>
                </c:pt>
                <c:pt idx="1">
                  <c:v>11.158609219150051</c:v>
                </c:pt>
                <c:pt idx="2">
                  <c:v>6.4700668905906085</c:v>
                </c:pt>
                <c:pt idx="3">
                  <c:v>3.7176253898621034</c:v>
                </c:pt>
                <c:pt idx="4">
                  <c:v>3.5842459642081468</c:v>
                </c:pt>
                <c:pt idx="5">
                  <c:v>1.549570255444392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D-4C00-9F88-3736ABB8846B}"/>
            </c:ext>
          </c:extLst>
        </c:ser>
        <c:ser>
          <c:idx val="2"/>
          <c:order val="2"/>
          <c:tx>
            <c:strRef>
              <c:f>'Speed Up ratio and Efficiency'!$AB$18</c:f>
              <c:strCache>
                <c:ptCount val="1"/>
                <c:pt idx="0">
                  <c:v>300x300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Efficiency'!$AC$18:$AH$18</c:f>
              <c:numCache>
                <c:formatCode>General</c:formatCode>
                <c:ptCount val="6"/>
                <c:pt idx="0">
                  <c:v>15.286045869841614</c:v>
                </c:pt>
                <c:pt idx="1">
                  <c:v>15.323500933674529</c:v>
                </c:pt>
                <c:pt idx="2">
                  <c:v>9.2566977981182657</c:v>
                </c:pt>
                <c:pt idx="3">
                  <c:v>7.8838245460645373</c:v>
                </c:pt>
                <c:pt idx="4">
                  <c:v>6.1152790351427821</c:v>
                </c:pt>
                <c:pt idx="5">
                  <c:v>2.7066896497322173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D-4C00-9F88-3736ABB8846B}"/>
            </c:ext>
          </c:extLst>
        </c:ser>
        <c:ser>
          <c:idx val="3"/>
          <c:order val="3"/>
          <c:tx>
            <c:strRef>
              <c:f>'Speed Up ratio and Efficiency'!$AB$19</c:f>
              <c:strCache>
                <c:ptCount val="1"/>
                <c:pt idx="0">
                  <c:v>400x400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Efficiency'!$AC$19:$AH$19</c:f>
              <c:numCache>
                <c:formatCode>General</c:formatCode>
                <c:ptCount val="6"/>
                <c:pt idx="0">
                  <c:v>12.743244454440759</c:v>
                </c:pt>
                <c:pt idx="1">
                  <c:v>12.268044426065636</c:v>
                </c:pt>
                <c:pt idx="2">
                  <c:v>7.2141601629814573</c:v>
                </c:pt>
                <c:pt idx="3">
                  <c:v>8.7119863298772646</c:v>
                </c:pt>
                <c:pt idx="4">
                  <c:v>6.3026429539739661</c:v>
                </c:pt>
                <c:pt idx="5">
                  <c:v>5.1967244453664128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D-4C00-9F88-3736ABB8846B}"/>
            </c:ext>
          </c:extLst>
        </c:ser>
        <c:ser>
          <c:idx val="4"/>
          <c:order val="4"/>
          <c:tx>
            <c:strRef>
              <c:f>'Speed Up ratio and Efficiency'!$AB$20</c:f>
              <c:strCache>
                <c:ptCount val="1"/>
                <c:pt idx="0">
                  <c:v>500x500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Efficiency'!$AC$20:$AH$20</c:f>
              <c:numCache>
                <c:formatCode>General</c:formatCode>
                <c:ptCount val="6"/>
                <c:pt idx="0">
                  <c:v>12.553048467203288</c:v>
                </c:pt>
                <c:pt idx="1">
                  <c:v>13.101521835497341</c:v>
                </c:pt>
                <c:pt idx="2">
                  <c:v>3.0441838540065955</c:v>
                </c:pt>
                <c:pt idx="3">
                  <c:v>10.297797340736413</c:v>
                </c:pt>
                <c:pt idx="4">
                  <c:v>7.4418287076520704</c:v>
                </c:pt>
                <c:pt idx="5">
                  <c:v>3.9616708825182689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4D-4C00-9F88-3736ABB88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3280159"/>
        <c:axId val="1523273919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'Speed Up ratio and Efficiency'!$AB$21</c15:sqref>
                        </c15:formulaRef>
                      </c:ext>
                    </c:extLst>
                    <c:strCache>
                      <c:ptCount val="1"/>
                      <c:pt idx="0">
                        <c:v>600x600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'Speed Up ratio and Efficiency'!$AC$21:$AH$21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14.965028340464498</c:v>
                      </c:pt>
                      <c:pt idx="1">
                        <c:v>14.505801259422197</c:v>
                      </c:pt>
                      <c:pt idx="2">
                        <c:v>11.384280315162385</c:v>
                      </c:pt>
                      <c:pt idx="3">
                        <c:v>19.007283344563159</c:v>
                      </c:pt>
                      <c:pt idx="4">
                        <c:v>12.050038987015627</c:v>
                      </c:pt>
                      <c:pt idx="5">
                        <c:v>7.7351625202388616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44D-4C00-9F88-3736ABB884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Efficiency'!$AB$22</c15:sqref>
                        </c15:formulaRef>
                      </c:ext>
                    </c:extLst>
                    <c:strCache>
                      <c:ptCount val="1"/>
                      <c:pt idx="0">
                        <c:v>700x700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Efficiency'!$AC$22:$AH$22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13.159269762382491</c:v>
                      </c:pt>
                      <c:pt idx="1">
                        <c:v>12.172930289653218</c:v>
                      </c:pt>
                      <c:pt idx="2">
                        <c:v>9.5687935497638676</c:v>
                      </c:pt>
                      <c:pt idx="3">
                        <c:v>10.76598903060532</c:v>
                      </c:pt>
                      <c:pt idx="4">
                        <c:v>9.547232796160797</c:v>
                      </c:pt>
                      <c:pt idx="5">
                        <c:v>4.9621385625644736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44D-4C00-9F88-3736ABB8846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Efficiency'!$AB$23</c15:sqref>
                        </c15:formulaRef>
                      </c:ext>
                    </c:extLst>
                    <c:strCache>
                      <c:ptCount val="1"/>
                      <c:pt idx="0">
                        <c:v>800x800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Efficiency'!$AC$23:$AH$23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13.539920784742684</c:v>
                      </c:pt>
                      <c:pt idx="1">
                        <c:v>10.528170463197316</c:v>
                      </c:pt>
                      <c:pt idx="2">
                        <c:v>11.513858675268173</c:v>
                      </c:pt>
                      <c:pt idx="3">
                        <c:v>10.914405561188865</c:v>
                      </c:pt>
                      <c:pt idx="4">
                        <c:v>6.6345330924305816</c:v>
                      </c:pt>
                      <c:pt idx="5">
                        <c:v>5.5672801542532824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44D-4C00-9F88-3736ABB8846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Efficiency'!$AB$24</c15:sqref>
                        </c15:formulaRef>
                      </c:ext>
                    </c:extLst>
                    <c:strCache>
                      <c:ptCount val="1"/>
                      <c:pt idx="0">
                        <c:v>900x900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Efficiency'!$AC$24:$AH$24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12.972638597873649</c:v>
                      </c:pt>
                      <c:pt idx="1">
                        <c:v>12.261230051372037</c:v>
                      </c:pt>
                      <c:pt idx="2">
                        <c:v>11.637298582513562</c:v>
                      </c:pt>
                      <c:pt idx="3">
                        <c:v>12.965595317645937</c:v>
                      </c:pt>
                      <c:pt idx="4">
                        <c:v>9.0765687311317045</c:v>
                      </c:pt>
                      <c:pt idx="5">
                        <c:v>8.2080268895019444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44D-4C00-9F88-3736ABB8846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Efficiency'!$AB$25</c15:sqref>
                        </c15:formulaRef>
                      </c:ext>
                    </c:extLst>
                    <c:strCache>
                      <c:ptCount val="1"/>
                      <c:pt idx="0">
                        <c:v>1000x1000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Efficiency'!$AC$25:$AH$25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7.781519485325803</c:v>
                      </c:pt>
                      <c:pt idx="1">
                        <c:v>12.703385297593885</c:v>
                      </c:pt>
                      <c:pt idx="2">
                        <c:v>10.737581489637872</c:v>
                      </c:pt>
                      <c:pt idx="3">
                        <c:v>9.4238596872980018</c:v>
                      </c:pt>
                      <c:pt idx="4">
                        <c:v>9.7677964460176234</c:v>
                      </c:pt>
                      <c:pt idx="5">
                        <c:v>7.6825060677965391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44D-4C00-9F88-3736ABB8846B}"/>
                  </c:ext>
                </c:extLst>
              </c15:ser>
            </c15:filteredLineSeries>
          </c:ext>
        </c:extLst>
      </c:lineChart>
      <c:catAx>
        <c:axId val="152328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73919"/>
        <c:crosses val="autoZero"/>
        <c:auto val="1"/>
        <c:lblAlgn val="ctr"/>
        <c:lblOffset val="100"/>
        <c:noMultiLvlLbl val="0"/>
      </c:catAx>
      <c:valAx>
        <c:axId val="152327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01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762925718622522"/>
          <c:w val="0.96871836089692953"/>
          <c:h val="9.237074281377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SINGLE</a:t>
            </a:r>
            <a:r>
              <a:rPr lang="en-IN" b="1" baseline="0"/>
              <a:t> VS MULTIPLE NODES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32 Cores 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'Speed Up ratio and Efficiency'!$A$28:$A$41</c15:sqref>
                  </c15:fullRef>
                </c:ext>
              </c:extLst>
              <c:f>('Speed Up ratio and Efficiency'!$A$31:$A$32,'Speed Up ratio and Efficiency'!$A$34:$A$41)</c:f>
              <c:strCache>
                <c:ptCount val="10"/>
                <c:pt idx="1">
                  <c:v>100x100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'Speed Up ratio and Efficiency'!$H$28:$H$41</c15:sqref>
                  </c15:fullRef>
                </c:ext>
              </c:extLst>
              <c:f>('Speed Up ratio and Efficiency'!$H$31:$H$32,'Speed Up ratio and Efficiency'!$H$34:$H$41)</c:f>
              <c:numCache>
                <c:formatCode>General</c:formatCode>
                <c:ptCount val="10"/>
                <c:pt idx="1">
                  <c:v>4.40078E-2</c:v>
                </c:pt>
                <c:pt idx="2">
                  <c:v>0.446739</c:v>
                </c:pt>
                <c:pt idx="3">
                  <c:v>0.71471300000000004</c:v>
                </c:pt>
                <c:pt idx="4">
                  <c:v>2.1727699999999999</c:v>
                </c:pt>
                <c:pt idx="5">
                  <c:v>2.9972799999999999</c:v>
                </c:pt>
                <c:pt idx="6">
                  <c:v>4.5851100000000002</c:v>
                </c:pt>
                <c:pt idx="7">
                  <c:v>6.55816</c:v>
                </c:pt>
                <c:pt idx="8">
                  <c:v>9.1616099999999996</c:v>
                </c:pt>
                <c:pt idx="9">
                  <c:v>12.3705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BB6-8412-155A5AE71E87}"/>
            </c:ext>
          </c:extLst>
        </c:ser>
        <c:ser>
          <c:idx val="7"/>
          <c:order val="7"/>
          <c:tx>
            <c:v>32 Cores 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'Speed Up ratio and Efficiency'!$A$28:$A$41</c15:sqref>
                  </c15:fullRef>
                </c:ext>
              </c:extLst>
              <c:f>('Speed Up ratio and Efficiency'!$A$31:$A$32,'Speed Up ratio and Efficiency'!$A$34:$A$41)</c:f>
              <c:strCache>
                <c:ptCount val="10"/>
                <c:pt idx="1">
                  <c:v>100x100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'Speed Up ratio and Efficiency'!$I$28:$I$41</c15:sqref>
                  </c15:fullRef>
                </c:ext>
              </c:extLst>
              <c:f>('Speed Up ratio and Efficiency'!$I$31:$I$32,'Speed Up ratio and Efficiency'!$I$34:$I$41)</c:f>
              <c:numCache>
                <c:formatCode>General</c:formatCode>
                <c:ptCount val="10"/>
                <c:pt idx="1">
                  <c:v>3.3651800000000003E-2</c:v>
                </c:pt>
                <c:pt idx="2">
                  <c:v>0.29043999999999998</c:v>
                </c:pt>
                <c:pt idx="3">
                  <c:v>0.557481</c:v>
                </c:pt>
                <c:pt idx="4">
                  <c:v>2.2195399999999998</c:v>
                </c:pt>
                <c:pt idx="5">
                  <c:v>1.68197</c:v>
                </c:pt>
                <c:pt idx="6">
                  <c:v>2.9744700000000002</c:v>
                </c:pt>
                <c:pt idx="7">
                  <c:v>4.1559200000000001</c:v>
                </c:pt>
                <c:pt idx="8">
                  <c:v>6.1871600000000004</c:v>
                </c:pt>
                <c:pt idx="9">
                  <c:v>9.2215600000000002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BB6-8412-155A5AE71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59567"/>
        <c:axId val="2125055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'Speed Up ratio and Efficiency'!$A$28:$A$41</c15:sqref>
                        </c15:fullRef>
                        <c15:formulaRef>
                          <c15:sqref>('Speed Up ratio and Efficiency'!$A$31:$A$32,'Speed Up ratio and Efficiency'!$A$34:$A$41)</c15:sqref>
                        </c15:formulaRef>
                      </c:ext>
                    </c:extLst>
                    <c:strCache>
                      <c:ptCount val="10"/>
                      <c:pt idx="1">
                        <c:v>100x100</c:v>
                      </c:pt>
                      <c:pt idx="2">
                        <c:v>300x300</c:v>
                      </c:pt>
                      <c:pt idx="3">
                        <c:v>400x400</c:v>
                      </c:pt>
                      <c:pt idx="4">
                        <c:v>500x500</c:v>
                      </c:pt>
                      <c:pt idx="5">
                        <c:v>600x600</c:v>
                      </c:pt>
                      <c:pt idx="6">
                        <c:v>700x700</c:v>
                      </c:pt>
                      <c:pt idx="7">
                        <c:v>800x800</c:v>
                      </c:pt>
                      <c:pt idx="8">
                        <c:v>900x900</c:v>
                      </c:pt>
                      <c:pt idx="9">
                        <c:v>1000x1000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'Speed Up ratio and Efficiency'!$B$28:$B$41</c15:sqref>
                        </c15:fullRef>
                        <c15:formulaRef>
                          <c15:sqref>('Speed Up ratio and Efficiency'!$B$31:$B$32,'Speed Up ratio and Efficiency'!$B$34:$B$41)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1-4BB6-8412-155A5AE71E8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Efficiency'!$A$28:$A$41</c15:sqref>
                        </c15:fullRef>
                        <c15:formulaRef>
                          <c15:sqref>('Speed Up ratio and Efficiency'!$A$31:$A$32,'Speed Up ratio and Efficiency'!$A$34:$A$41)</c15:sqref>
                        </c15:formulaRef>
                      </c:ext>
                    </c:extLst>
                    <c:strCache>
                      <c:ptCount val="10"/>
                      <c:pt idx="1">
                        <c:v>100x100</c:v>
                      </c:pt>
                      <c:pt idx="2">
                        <c:v>300x300</c:v>
                      </c:pt>
                      <c:pt idx="3">
                        <c:v>400x400</c:v>
                      </c:pt>
                      <c:pt idx="4">
                        <c:v>500x500</c:v>
                      </c:pt>
                      <c:pt idx="5">
                        <c:v>600x600</c:v>
                      </c:pt>
                      <c:pt idx="6">
                        <c:v>700x700</c:v>
                      </c:pt>
                      <c:pt idx="7">
                        <c:v>800x800</c:v>
                      </c:pt>
                      <c:pt idx="8">
                        <c:v>900x900</c:v>
                      </c:pt>
                      <c:pt idx="9">
                        <c:v>1000x1000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Efficiency'!$C$28:$C$41</c15:sqref>
                        </c15:fullRef>
                        <c15:formulaRef>
                          <c15:sqref>('Speed Up ratio and Efficiency'!$C$31:$C$32,'Speed Up ratio and Efficiency'!$C$34:$C$41)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3.71286</c:v>
                      </c:pt>
                      <c:pt idx="2">
                        <c:v>61.729100000000003</c:v>
                      </c:pt>
                      <c:pt idx="3">
                        <c:v>149.10599999999999</c:v>
                      </c:pt>
                      <c:pt idx="4">
                        <c:v>295.22800000000001</c:v>
                      </c:pt>
                      <c:pt idx="5">
                        <c:v>572.02300000000002</c:v>
                      </c:pt>
                      <c:pt idx="6">
                        <c:v>821.11699999999996</c:v>
                      </c:pt>
                      <c:pt idx="7">
                        <c:v>1213.47</c:v>
                      </c:pt>
                      <c:pt idx="8">
                        <c:v>1724.11</c:v>
                      </c:pt>
                      <c:pt idx="9">
                        <c:v>2335.1799999999998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2E1-4BB6-8412-155A5AE71E8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Efficiency'!$A$28:$A$41</c15:sqref>
                        </c15:fullRef>
                        <c15:formulaRef>
                          <c15:sqref>('Speed Up ratio and Efficiency'!$A$31:$A$32,'Speed Up ratio and Efficiency'!$A$34:$A$41)</c15:sqref>
                        </c15:formulaRef>
                      </c:ext>
                    </c:extLst>
                    <c:strCache>
                      <c:ptCount val="10"/>
                      <c:pt idx="1">
                        <c:v>100x100</c:v>
                      </c:pt>
                      <c:pt idx="2">
                        <c:v>300x300</c:v>
                      </c:pt>
                      <c:pt idx="3">
                        <c:v>400x400</c:v>
                      </c:pt>
                      <c:pt idx="4">
                        <c:v>500x500</c:v>
                      </c:pt>
                      <c:pt idx="5">
                        <c:v>600x600</c:v>
                      </c:pt>
                      <c:pt idx="6">
                        <c:v>700x700</c:v>
                      </c:pt>
                      <c:pt idx="7">
                        <c:v>800x800</c:v>
                      </c:pt>
                      <c:pt idx="8">
                        <c:v>900x900</c:v>
                      </c:pt>
                      <c:pt idx="9">
                        <c:v>1000x1000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Efficiency'!$D$28:$D$41</c15:sqref>
                        </c15:fullRef>
                        <c15:formulaRef>
                          <c15:sqref>('Speed Up ratio and Efficiency'!$D$31:$D$32,'Speed Up ratio and Efficiency'!$D$34:$D$41)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9.6255800000000002E-2</c:v>
                      </c:pt>
                      <c:pt idx="2">
                        <c:v>2.5973299999999999</c:v>
                      </c:pt>
                      <c:pt idx="3">
                        <c:v>7.8360900000000004</c:v>
                      </c:pt>
                      <c:pt idx="4">
                        <c:v>8.2308400000000006</c:v>
                      </c:pt>
                      <c:pt idx="5">
                        <c:v>13.8271</c:v>
                      </c:pt>
                      <c:pt idx="6">
                        <c:v>31.394400000000001</c:v>
                      </c:pt>
                      <c:pt idx="7">
                        <c:v>50.525199999999998</c:v>
                      </c:pt>
                      <c:pt idx="8">
                        <c:v>75.606099999999998</c:v>
                      </c:pt>
                      <c:pt idx="9">
                        <c:v>132.399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2E1-4BB6-8412-155A5AE71E8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Efficiency'!$A$28:$A$41</c15:sqref>
                        </c15:fullRef>
                        <c15:formulaRef>
                          <c15:sqref>('Speed Up ratio and Efficiency'!$A$31:$A$32,'Speed Up ratio and Efficiency'!$A$34:$A$41)</c15:sqref>
                        </c15:formulaRef>
                      </c:ext>
                    </c:extLst>
                    <c:strCache>
                      <c:ptCount val="10"/>
                      <c:pt idx="1">
                        <c:v>100x100</c:v>
                      </c:pt>
                      <c:pt idx="2">
                        <c:v>300x300</c:v>
                      </c:pt>
                      <c:pt idx="3">
                        <c:v>400x400</c:v>
                      </c:pt>
                      <c:pt idx="4">
                        <c:v>500x500</c:v>
                      </c:pt>
                      <c:pt idx="5">
                        <c:v>600x600</c:v>
                      </c:pt>
                      <c:pt idx="6">
                        <c:v>700x700</c:v>
                      </c:pt>
                      <c:pt idx="7">
                        <c:v>800x800</c:v>
                      </c:pt>
                      <c:pt idx="8">
                        <c:v>900x900</c:v>
                      </c:pt>
                      <c:pt idx="9">
                        <c:v>1000x1000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Efficiency'!$E$28:$E$41</c15:sqref>
                        </c15:fullRef>
                        <c15:formulaRef>
                          <c15:sqref>('Speed Up ratio and Efficiency'!$E$31:$E$32,'Speed Up ratio and Efficiency'!$E$34:$E$41)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7.02261E-2</c:v>
                      </c:pt>
                      <c:pt idx="2">
                        <c:v>1.3766099999999999</c:v>
                      </c:pt>
                      <c:pt idx="3">
                        <c:v>3.8562699999999999</c:v>
                      </c:pt>
                      <c:pt idx="4">
                        <c:v>7.2572999999999999</c:v>
                      </c:pt>
                      <c:pt idx="5">
                        <c:v>11.4002</c:v>
                      </c:pt>
                      <c:pt idx="6">
                        <c:v>16.509599999999999</c:v>
                      </c:pt>
                      <c:pt idx="7">
                        <c:v>17.416699999999999</c:v>
                      </c:pt>
                      <c:pt idx="8">
                        <c:v>23.458200000000001</c:v>
                      </c:pt>
                      <c:pt idx="9">
                        <c:v>58.3996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2E1-4BB6-8412-155A5AE71E8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Efficiency'!$A$28:$A$41</c15:sqref>
                        </c15:fullRef>
                        <c15:formulaRef>
                          <c15:sqref>('Speed Up ratio and Efficiency'!$A$31:$A$32,'Speed Up ratio and Efficiency'!$A$34:$A$41)</c15:sqref>
                        </c15:formulaRef>
                      </c:ext>
                    </c:extLst>
                    <c:strCache>
                      <c:ptCount val="10"/>
                      <c:pt idx="1">
                        <c:v>100x100</c:v>
                      </c:pt>
                      <c:pt idx="2">
                        <c:v>300x300</c:v>
                      </c:pt>
                      <c:pt idx="3">
                        <c:v>400x400</c:v>
                      </c:pt>
                      <c:pt idx="4">
                        <c:v>500x500</c:v>
                      </c:pt>
                      <c:pt idx="5">
                        <c:v>600x600</c:v>
                      </c:pt>
                      <c:pt idx="6">
                        <c:v>700x700</c:v>
                      </c:pt>
                      <c:pt idx="7">
                        <c:v>800x800</c:v>
                      </c:pt>
                      <c:pt idx="8">
                        <c:v>900x900</c:v>
                      </c:pt>
                      <c:pt idx="9">
                        <c:v>1000x1000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Efficiency'!$F$28:$F$41</c15:sqref>
                        </c15:fullRef>
                        <c15:formulaRef>
                          <c15:sqref>('Speed Up ratio and Efficiency'!$F$31:$F$32,'Speed Up ratio and Efficiency'!$F$34:$F$41)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7.6499399999999995E-2</c:v>
                      </c:pt>
                      <c:pt idx="2">
                        <c:v>1.03132</c:v>
                      </c:pt>
                      <c:pt idx="3">
                        <c:v>1.60782</c:v>
                      </c:pt>
                      <c:pt idx="4">
                        <c:v>4.1777600000000001</c:v>
                      </c:pt>
                      <c:pt idx="5">
                        <c:v>8.7587299999999999</c:v>
                      </c:pt>
                      <c:pt idx="6">
                        <c:v>21.162199999999999</c:v>
                      </c:pt>
                      <c:pt idx="7">
                        <c:v>16.561699999999998</c:v>
                      </c:pt>
                      <c:pt idx="8">
                        <c:v>20.693550000000002</c:v>
                      </c:pt>
                      <c:pt idx="9">
                        <c:v>25.245100000000001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2E1-4BB6-8412-155A5AE71E8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Efficiency'!$A$28:$A$41</c15:sqref>
                        </c15:fullRef>
                        <c15:formulaRef>
                          <c15:sqref>('Speed Up ratio and Efficiency'!$A$31:$A$32,'Speed Up ratio and Efficiency'!$A$34:$A$41)</c15:sqref>
                        </c15:formulaRef>
                      </c:ext>
                    </c:extLst>
                    <c:strCache>
                      <c:ptCount val="10"/>
                      <c:pt idx="1">
                        <c:v>100x100</c:v>
                      </c:pt>
                      <c:pt idx="2">
                        <c:v>300x300</c:v>
                      </c:pt>
                      <c:pt idx="3">
                        <c:v>400x400</c:v>
                      </c:pt>
                      <c:pt idx="4">
                        <c:v>500x500</c:v>
                      </c:pt>
                      <c:pt idx="5">
                        <c:v>600x600</c:v>
                      </c:pt>
                      <c:pt idx="6">
                        <c:v>700x700</c:v>
                      </c:pt>
                      <c:pt idx="7">
                        <c:v>800x800</c:v>
                      </c:pt>
                      <c:pt idx="8">
                        <c:v>900x900</c:v>
                      </c:pt>
                      <c:pt idx="9">
                        <c:v>1000x1000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Efficiency'!$G$28:$G$41</c15:sqref>
                        </c15:fullRef>
                        <c15:formulaRef>
                          <c15:sqref>('Speed Up ratio and Efficiency'!$G$31:$G$32,'Speed Up ratio and Efficiency'!$G$34:$G$41)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5.5818199999999998E-2</c:v>
                      </c:pt>
                      <c:pt idx="2">
                        <c:v>0.83709</c:v>
                      </c:pt>
                      <c:pt idx="3">
                        <c:v>1.2258100000000001</c:v>
                      </c:pt>
                      <c:pt idx="4">
                        <c:v>3.48584</c:v>
                      </c:pt>
                      <c:pt idx="5">
                        <c:v>5.8780049999999999</c:v>
                      </c:pt>
                      <c:pt idx="6">
                        <c:v>9.1168800000000001</c:v>
                      </c:pt>
                      <c:pt idx="7">
                        <c:v>11.55993</c:v>
                      </c:pt>
                      <c:pt idx="8">
                        <c:v>17.928899999999999</c:v>
                      </c:pt>
                      <c:pt idx="9">
                        <c:v>27.783899999999999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2E1-4BB6-8412-155A5AE71E87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Efficiency'!$A$28:$A$41</c15:sqref>
                        </c15:fullRef>
                        <c15:formulaRef>
                          <c15:sqref>('Speed Up ratio and Efficiency'!$A$31:$A$32,'Speed Up ratio and Efficiency'!$A$34:$A$41)</c15:sqref>
                        </c15:formulaRef>
                      </c:ext>
                    </c:extLst>
                    <c:strCache>
                      <c:ptCount val="10"/>
                      <c:pt idx="1">
                        <c:v>100x100</c:v>
                      </c:pt>
                      <c:pt idx="2">
                        <c:v>300x300</c:v>
                      </c:pt>
                      <c:pt idx="3">
                        <c:v>400x400</c:v>
                      </c:pt>
                      <c:pt idx="4">
                        <c:v>500x500</c:v>
                      </c:pt>
                      <c:pt idx="5">
                        <c:v>600x600</c:v>
                      </c:pt>
                      <c:pt idx="6">
                        <c:v>700x700</c:v>
                      </c:pt>
                      <c:pt idx="7">
                        <c:v>800x800</c:v>
                      </c:pt>
                      <c:pt idx="8">
                        <c:v>900x900</c:v>
                      </c:pt>
                      <c:pt idx="9">
                        <c:v>1000x1000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'Speed Up ratio and Efficiency'!$J$28:$J$41</c15:sqref>
                        </c15:fullRef>
                        <c15:formulaRef>
                          <c15:sqref>('Speed Up ratio and Efficiency'!$J$31:$J$32,'Speed Up ratio and Efficiency'!$J$34:$J$41)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17.875900000000001</c:v>
                      </c:pt>
                      <c:pt idx="2">
                        <c:v>0.25942599999999999</c:v>
                      </c:pt>
                      <c:pt idx="3">
                        <c:v>0.77952900000000003</c:v>
                      </c:pt>
                      <c:pt idx="4">
                        <c:v>0.84771799999999997</c:v>
                      </c:pt>
                      <c:pt idx="5">
                        <c:v>2.0350000000000001</c:v>
                      </c:pt>
                      <c:pt idx="6">
                        <c:v>2.6335299999999999</c:v>
                      </c:pt>
                      <c:pt idx="7">
                        <c:v>4.20322</c:v>
                      </c:pt>
                      <c:pt idx="8">
                        <c:v>5.2144500000000003</c:v>
                      </c:pt>
                      <c:pt idx="9">
                        <c:v>9.8837799999999998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2E1-4BB6-8412-155A5AE71E87}"/>
                  </c:ext>
                </c:extLst>
              </c15:ser>
            </c15:filteredLineSeries>
          </c:ext>
        </c:extLst>
      </c:lineChart>
      <c:catAx>
        <c:axId val="21250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55823"/>
        <c:crosses val="autoZero"/>
        <c:auto val="1"/>
        <c:lblAlgn val="ctr"/>
        <c:lblOffset val="100"/>
        <c:noMultiLvlLbl val="0"/>
      </c:catAx>
      <c:valAx>
        <c:axId val="21250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NEUMANN BOUNDARY</a:t>
            </a:r>
            <a:r>
              <a:rPr lang="en-IN" b="1" baseline="0"/>
              <a:t> CONDITION</a:t>
            </a:r>
            <a:endParaRPr lang="en-IN" b="1"/>
          </a:p>
          <a:p>
            <a:pPr>
              <a:defRPr b="1"/>
            </a:pPr>
            <a:endParaRPr lang="en-IN" b="1"/>
          </a:p>
        </c:rich>
      </c:tx>
      <c:layout>
        <c:manualLayout>
          <c:xMode val="edge"/>
          <c:yMode val="edge"/>
          <c:x val="0.13172019118322767"/>
          <c:y val="1.6838684956159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6105390672319"/>
          <c:y val="0.15991908126108742"/>
          <c:w val="0.828319332157059"/>
          <c:h val="0.57263450176836006"/>
        </c:manualLayout>
      </c:layout>
      <c:lineChart>
        <c:grouping val="standard"/>
        <c:varyColors val="0"/>
        <c:ser>
          <c:idx val="5"/>
          <c:order val="5"/>
          <c:tx>
            <c:strRef>
              <c:f>'Speed Up ratio and Efficiency'!$P$21</c:f>
              <c:strCache>
                <c:ptCount val="1"/>
                <c:pt idx="0">
                  <c:v>600x600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Efficiency'!$Q$21:$W$21</c:f>
              <c:numCache>
                <c:formatCode>General</c:formatCode>
                <c:ptCount val="7"/>
                <c:pt idx="0">
                  <c:v>29.930056680928995</c:v>
                </c:pt>
                <c:pt idx="1">
                  <c:v>58.02320503768879</c:v>
                </c:pt>
                <c:pt idx="2">
                  <c:v>75.749531480388768</c:v>
                </c:pt>
                <c:pt idx="3">
                  <c:v>91.074242521299084</c:v>
                </c:pt>
                <c:pt idx="4">
                  <c:v>304.11653351301055</c:v>
                </c:pt>
                <c:pt idx="5">
                  <c:v>385.60124758450007</c:v>
                </c:pt>
                <c:pt idx="6">
                  <c:v>495.05040129528714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10-4C36-8032-92584E29B9A1}"/>
            </c:ext>
          </c:extLst>
        </c:ser>
        <c:ser>
          <c:idx val="6"/>
          <c:order val="6"/>
          <c:tx>
            <c:strRef>
              <c:f>'Speed Up ratio and Efficiency'!$P$22</c:f>
              <c:strCache>
                <c:ptCount val="1"/>
                <c:pt idx="0">
                  <c:v>700x700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Efficiency'!$Q$22:$W$22</c:f>
              <c:numCache>
                <c:formatCode>General</c:formatCode>
                <c:ptCount val="7"/>
                <c:pt idx="0">
                  <c:v>26.318539524764983</c:v>
                </c:pt>
                <c:pt idx="1">
                  <c:v>48.691721158612872</c:v>
                </c:pt>
                <c:pt idx="2">
                  <c:v>68.765221160017006</c:v>
                </c:pt>
                <c:pt idx="3">
                  <c:v>76.550348398110941</c:v>
                </c:pt>
                <c:pt idx="4">
                  <c:v>172.25582448968512</c:v>
                </c:pt>
                <c:pt idx="5">
                  <c:v>305.5114494771455</c:v>
                </c:pt>
                <c:pt idx="6">
                  <c:v>317.57686800412631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10-4C36-8032-92584E29B9A1}"/>
            </c:ext>
          </c:extLst>
        </c:ser>
        <c:ser>
          <c:idx val="7"/>
          <c:order val="7"/>
          <c:tx>
            <c:strRef>
              <c:f>'Speed Up ratio and Efficiency'!$P$23</c:f>
              <c:strCache>
                <c:ptCount val="1"/>
                <c:pt idx="0">
                  <c:v>800x800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Efficiency'!$Q$23:$W$23</c:f>
              <c:numCache>
                <c:formatCode>General</c:formatCode>
                <c:ptCount val="7"/>
                <c:pt idx="0">
                  <c:v>27.079841569485367</c:v>
                </c:pt>
                <c:pt idx="1">
                  <c:v>42.112681852789265</c:v>
                </c:pt>
                <c:pt idx="2">
                  <c:v>63.79420520253737</c:v>
                </c:pt>
                <c:pt idx="3">
                  <c:v>92.110869402145383</c:v>
                </c:pt>
                <c:pt idx="4">
                  <c:v>174.63048897902183</c:v>
                </c:pt>
                <c:pt idx="5">
                  <c:v>212.30505895777861</c:v>
                </c:pt>
                <c:pt idx="6">
                  <c:v>356.30592987221007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10-4C36-8032-92584E29B9A1}"/>
            </c:ext>
          </c:extLst>
        </c:ser>
        <c:ser>
          <c:idx val="8"/>
          <c:order val="8"/>
          <c:tx>
            <c:strRef>
              <c:f>'Speed Up ratio and Efficiency'!$P$24</c:f>
              <c:strCache>
                <c:ptCount val="1"/>
                <c:pt idx="0">
                  <c:v>900x900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Efficiency'!$Q$24:$W$24</c:f>
              <c:numCache>
                <c:formatCode>General</c:formatCode>
                <c:ptCount val="7"/>
                <c:pt idx="0">
                  <c:v>25.945277195747298</c:v>
                </c:pt>
                <c:pt idx="1">
                  <c:v>49.044920205488147</c:v>
                </c:pt>
                <c:pt idx="2">
                  <c:v>70.262700561775048</c:v>
                </c:pt>
                <c:pt idx="3">
                  <c:v>93.098388660108498</c:v>
                </c:pt>
                <c:pt idx="4">
                  <c:v>207.44952508233499</c:v>
                </c:pt>
                <c:pt idx="5">
                  <c:v>290.45019939621454</c:v>
                </c:pt>
                <c:pt idx="6">
                  <c:v>525.31372092812444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10-4C36-8032-92584E29B9A1}"/>
            </c:ext>
          </c:extLst>
        </c:ser>
        <c:ser>
          <c:idx val="9"/>
          <c:order val="9"/>
          <c:tx>
            <c:strRef>
              <c:f>'Speed Up ratio and Efficiency'!$P$25</c:f>
              <c:strCache>
                <c:ptCount val="1"/>
                <c:pt idx="0">
                  <c:v>1000x1000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Efficiency'!$Q$15:$W$15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Efficiency'!$Q$25:$W$25</c:f>
              <c:numCache>
                <c:formatCode>General</c:formatCode>
                <c:ptCount val="7"/>
                <c:pt idx="0">
                  <c:v>15.563038970651606</c:v>
                </c:pt>
                <c:pt idx="1">
                  <c:v>50.813541190375538</c:v>
                </c:pt>
                <c:pt idx="2">
                  <c:v>71.007311765734158</c:v>
                </c:pt>
                <c:pt idx="3">
                  <c:v>85.900651917102977</c:v>
                </c:pt>
                <c:pt idx="4">
                  <c:v>150.78175499676803</c:v>
                </c:pt>
                <c:pt idx="5">
                  <c:v>312.56948627256395</c:v>
                </c:pt>
                <c:pt idx="6">
                  <c:v>491.6803883389785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10-4C36-8032-92584E29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9825951"/>
        <c:axId val="1519824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'Speed Up ratio and Efficiency'!$P$16</c15:sqref>
                        </c15:formulaRef>
                      </c:ext>
                    </c:extLst>
                    <c:strCache>
                      <c:ptCount val="1"/>
                      <c:pt idx="0">
                        <c:v>100x100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'Speed Up ratio and Efficiency'!$Q$16:$W$16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21.758724579462719</c:v>
                      </c:pt>
                      <c:pt idx="1">
                        <c:v>36.911876776861895</c:v>
                      </c:pt>
                      <c:pt idx="2">
                        <c:v>39.10141291483275</c:v>
                      </c:pt>
                      <c:pt idx="3">
                        <c:v>41.567086456634655</c:v>
                      </c:pt>
                      <c:pt idx="4">
                        <c:v>51.286484201627395</c:v>
                      </c:pt>
                      <c:pt idx="5">
                        <c:v>38.568529064435587</c:v>
                      </c:pt>
                      <c:pt idx="6">
                        <c:v>56.30208816705337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10-4C36-8032-92584E29B9A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Efficiency'!$P$17</c15:sqref>
                        </c15:formulaRef>
                      </c:ext>
                    </c:extLst>
                    <c:strCache>
                      <c:ptCount val="1"/>
                      <c:pt idx="0">
                        <c:v>200x200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Efficiency'!$Q$17:$W$17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31.974442681925048</c:v>
                      </c:pt>
                      <c:pt idx="1">
                        <c:v>44.634436876600205</c:v>
                      </c:pt>
                      <c:pt idx="2">
                        <c:v>47.934083899973992</c:v>
                      </c:pt>
                      <c:pt idx="3">
                        <c:v>51.760535124724868</c:v>
                      </c:pt>
                      <c:pt idx="4">
                        <c:v>59.482006237793655</c:v>
                      </c:pt>
                      <c:pt idx="5">
                        <c:v>114.6958708546607</c:v>
                      </c:pt>
                      <c:pt idx="6">
                        <c:v>99.172496348441086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510-4C36-8032-92584E29B9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Efficiency'!$P$18</c15:sqref>
                        </c15:formulaRef>
                      </c:ext>
                    </c:extLst>
                    <c:strCache>
                      <c:ptCount val="1"/>
                      <c:pt idx="0">
                        <c:v>300x300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Efficiency'!$Q$18:$W$18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30.572091739683227</c:v>
                      </c:pt>
                      <c:pt idx="1">
                        <c:v>61.294003734698116</c:v>
                      </c:pt>
                      <c:pt idx="2">
                        <c:v>67.672449527233695</c:v>
                      </c:pt>
                      <c:pt idx="3">
                        <c:v>74.053582384946125</c:v>
                      </c:pt>
                      <c:pt idx="4">
                        <c:v>126.1411927370326</c:v>
                      </c:pt>
                      <c:pt idx="5">
                        <c:v>195.68892912456903</c:v>
                      </c:pt>
                      <c:pt idx="6">
                        <c:v>173.2281375828619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10-4C36-8032-92584E29B9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Efficiency'!$P$19</c15:sqref>
                        </c15:formulaRef>
                      </c:ext>
                    </c:extLst>
                    <c:strCache>
                      <c:ptCount val="1"/>
                      <c:pt idx="0">
                        <c:v>400x400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Efficiency'!$Q$19:$W$19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25.486488908881519</c:v>
                      </c:pt>
                      <c:pt idx="1">
                        <c:v>49.072177704262543</c:v>
                      </c:pt>
                      <c:pt idx="2">
                        <c:v>49.246479103355881</c:v>
                      </c:pt>
                      <c:pt idx="3">
                        <c:v>57.713281303851659</c:v>
                      </c:pt>
                      <c:pt idx="4">
                        <c:v>139.39178127803623</c:v>
                      </c:pt>
                      <c:pt idx="5">
                        <c:v>201.68457452716692</c:v>
                      </c:pt>
                      <c:pt idx="6">
                        <c:v>332.59036450345042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10-4C36-8032-92584E29B9A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Efficiency'!$P$20</c15:sqref>
                        </c15:formulaRef>
                      </c:ext>
                    </c:extLst>
                    <c:strCache>
                      <c:ptCount val="1"/>
                      <c:pt idx="0">
                        <c:v>500x500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3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4-D510-4C36-8032-92584E29B9A1}"/>
                    </c:ext>
                  </c:extLst>
                </c:dPt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Efficiency'!$Q$15:$W$15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Efficiency'!$Q$20:$W$20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25.106096934406576</c:v>
                      </c:pt>
                      <c:pt idx="1">
                        <c:v>52.406087341989362</c:v>
                      </c:pt>
                      <c:pt idx="2">
                        <c:v>63.798596030063941</c:v>
                      </c:pt>
                      <c:pt idx="3">
                        <c:v>24.353470832052764</c:v>
                      </c:pt>
                      <c:pt idx="4">
                        <c:v>164.7647574517826</c:v>
                      </c:pt>
                      <c:pt idx="5">
                        <c:v>238.13851864486625</c:v>
                      </c:pt>
                      <c:pt idx="6">
                        <c:v>253.54693648116921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10-4C36-8032-92584E29B9A1}"/>
                  </c:ext>
                </c:extLst>
              </c15:ser>
            </c15:filteredLineSeries>
          </c:ext>
        </c:extLst>
      </c:lineChart>
      <c:catAx>
        <c:axId val="15198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4703"/>
        <c:crosses val="autoZero"/>
        <c:auto val="1"/>
        <c:lblAlgn val="ctr"/>
        <c:lblOffset val="100"/>
        <c:noMultiLvlLbl val="0"/>
      </c:catAx>
      <c:valAx>
        <c:axId val="1519824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59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05424476178755"/>
          <c:w val="1"/>
          <c:h val="9.4187468873334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0641208709016"/>
          <c:y val="0.21044619422572178"/>
          <c:w val="0.82730719540886399"/>
          <c:h val="0.51663667041619799"/>
        </c:manualLayout>
      </c:layout>
      <c:lineChart>
        <c:grouping val="standard"/>
        <c:varyColors val="0"/>
        <c:ser>
          <c:idx val="5"/>
          <c:order val="5"/>
          <c:tx>
            <c:strRef>
              <c:f>'Speed Up ratio and Efficiency'!$AB$21</c:f>
              <c:strCache>
                <c:ptCount val="1"/>
                <c:pt idx="0">
                  <c:v>600x600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Efficiency'!$AC$21:$AH$21</c:f>
              <c:numCache>
                <c:formatCode>General</c:formatCode>
                <c:ptCount val="6"/>
                <c:pt idx="0">
                  <c:v>14.965028340464498</c:v>
                </c:pt>
                <c:pt idx="1">
                  <c:v>14.505801259422197</c:v>
                </c:pt>
                <c:pt idx="2">
                  <c:v>11.384280315162385</c:v>
                </c:pt>
                <c:pt idx="3">
                  <c:v>19.007283344563159</c:v>
                </c:pt>
                <c:pt idx="4">
                  <c:v>12.050038987015627</c:v>
                </c:pt>
                <c:pt idx="5">
                  <c:v>7.7351625202388616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5E-4086-A94E-6FC76AF006BE}"/>
            </c:ext>
          </c:extLst>
        </c:ser>
        <c:ser>
          <c:idx val="6"/>
          <c:order val="6"/>
          <c:tx>
            <c:strRef>
              <c:f>'Speed Up ratio and Efficiency'!$AB$22</c:f>
              <c:strCache>
                <c:ptCount val="1"/>
                <c:pt idx="0">
                  <c:v>700x700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Efficiency'!$AC$22:$AH$22</c:f>
              <c:numCache>
                <c:formatCode>General</c:formatCode>
                <c:ptCount val="6"/>
                <c:pt idx="0">
                  <c:v>13.159269762382491</c:v>
                </c:pt>
                <c:pt idx="1">
                  <c:v>12.172930289653218</c:v>
                </c:pt>
                <c:pt idx="2">
                  <c:v>9.5687935497638676</c:v>
                </c:pt>
                <c:pt idx="3">
                  <c:v>10.76598903060532</c:v>
                </c:pt>
                <c:pt idx="4">
                  <c:v>9.547232796160797</c:v>
                </c:pt>
                <c:pt idx="5">
                  <c:v>4.9621385625644736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5E-4086-A94E-6FC76AF006BE}"/>
            </c:ext>
          </c:extLst>
        </c:ser>
        <c:ser>
          <c:idx val="7"/>
          <c:order val="7"/>
          <c:tx>
            <c:strRef>
              <c:f>'Speed Up ratio and Efficiency'!$AB$23</c:f>
              <c:strCache>
                <c:ptCount val="1"/>
                <c:pt idx="0">
                  <c:v>800x800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Efficiency'!$AC$23:$AH$23</c:f>
              <c:numCache>
                <c:formatCode>General</c:formatCode>
                <c:ptCount val="6"/>
                <c:pt idx="0">
                  <c:v>13.539920784742684</c:v>
                </c:pt>
                <c:pt idx="1">
                  <c:v>10.528170463197316</c:v>
                </c:pt>
                <c:pt idx="2">
                  <c:v>11.513858675268173</c:v>
                </c:pt>
                <c:pt idx="3">
                  <c:v>10.914405561188865</c:v>
                </c:pt>
                <c:pt idx="4">
                  <c:v>6.6345330924305816</c:v>
                </c:pt>
                <c:pt idx="5">
                  <c:v>5.5672801542532824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5E-4086-A94E-6FC76AF006BE}"/>
            </c:ext>
          </c:extLst>
        </c:ser>
        <c:ser>
          <c:idx val="8"/>
          <c:order val="8"/>
          <c:tx>
            <c:strRef>
              <c:f>'Speed Up ratio and Efficiency'!$AB$24</c:f>
              <c:strCache>
                <c:ptCount val="1"/>
                <c:pt idx="0">
                  <c:v>900x900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Efficiency'!$AC$24:$AH$24</c:f>
              <c:numCache>
                <c:formatCode>General</c:formatCode>
                <c:ptCount val="6"/>
                <c:pt idx="0">
                  <c:v>12.972638597873649</c:v>
                </c:pt>
                <c:pt idx="1">
                  <c:v>12.261230051372037</c:v>
                </c:pt>
                <c:pt idx="2">
                  <c:v>11.637298582513562</c:v>
                </c:pt>
                <c:pt idx="3">
                  <c:v>12.965595317645937</c:v>
                </c:pt>
                <c:pt idx="4">
                  <c:v>9.0765687311317045</c:v>
                </c:pt>
                <c:pt idx="5">
                  <c:v>8.2080268895019444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5E-4086-A94E-6FC76AF006BE}"/>
            </c:ext>
          </c:extLst>
        </c:ser>
        <c:ser>
          <c:idx val="9"/>
          <c:order val="9"/>
          <c:tx>
            <c:strRef>
              <c:f>'Speed Up ratio and Efficiency'!$AB$25</c:f>
              <c:strCache>
                <c:ptCount val="1"/>
                <c:pt idx="0">
                  <c:v>1000x1000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Efficiency'!$AC$25:$AH$25</c:f>
              <c:numCache>
                <c:formatCode>General</c:formatCode>
                <c:ptCount val="6"/>
                <c:pt idx="0">
                  <c:v>7.781519485325803</c:v>
                </c:pt>
                <c:pt idx="1">
                  <c:v>12.703385297593885</c:v>
                </c:pt>
                <c:pt idx="2">
                  <c:v>10.737581489637872</c:v>
                </c:pt>
                <c:pt idx="3">
                  <c:v>9.4238596872980018</c:v>
                </c:pt>
                <c:pt idx="4">
                  <c:v>9.7677964460176234</c:v>
                </c:pt>
                <c:pt idx="5">
                  <c:v>7.6825060677965391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5E-4086-A94E-6FC76AF0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3280159"/>
        <c:axId val="1523273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'Speed Up ratio and Efficiency'!$AB$16</c15:sqref>
                        </c15:formulaRef>
                      </c:ext>
                    </c:extLst>
                    <c:strCache>
                      <c:ptCount val="1"/>
                      <c:pt idx="0">
                        <c:v>100x100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'Speed Up ratio and Efficiency'!$AC$16:$AH$16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10.879362289731359</c:v>
                      </c:pt>
                      <c:pt idx="1">
                        <c:v>9.2279691942154738</c:v>
                      </c:pt>
                      <c:pt idx="2">
                        <c:v>5.1958858070793319</c:v>
                      </c:pt>
                      <c:pt idx="3">
                        <c:v>3.2054052626017122</c:v>
                      </c:pt>
                      <c:pt idx="4">
                        <c:v>1.2052665332636121</c:v>
                      </c:pt>
                      <c:pt idx="5">
                        <c:v>0.8797201276102089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5E-4086-A94E-6FC76AF006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Efficiency'!$AB$17</c15:sqref>
                        </c15:formulaRef>
                      </c:ext>
                    </c:extLst>
                    <c:strCache>
                      <c:ptCount val="1"/>
                      <c:pt idx="0">
                        <c:v>200x200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Efficiency'!$AC$17:$AH$17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15.987221340962524</c:v>
                      </c:pt>
                      <c:pt idx="1">
                        <c:v>11.158609219150051</c:v>
                      </c:pt>
                      <c:pt idx="2">
                        <c:v>6.4700668905906085</c:v>
                      </c:pt>
                      <c:pt idx="3">
                        <c:v>3.7176253898621034</c:v>
                      </c:pt>
                      <c:pt idx="4">
                        <c:v>3.5842459642081468</c:v>
                      </c:pt>
                      <c:pt idx="5">
                        <c:v>1.549570255444392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5E-4086-A94E-6FC76AF006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Efficiency'!$AB$18</c15:sqref>
                        </c15:formulaRef>
                      </c:ext>
                    </c:extLst>
                    <c:strCache>
                      <c:ptCount val="1"/>
                      <c:pt idx="0">
                        <c:v>300x300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Efficiency'!$AC$18:$AH$18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15.286045869841614</c:v>
                      </c:pt>
                      <c:pt idx="1">
                        <c:v>15.323500933674529</c:v>
                      </c:pt>
                      <c:pt idx="2">
                        <c:v>9.2566977981182657</c:v>
                      </c:pt>
                      <c:pt idx="3">
                        <c:v>7.8838245460645373</c:v>
                      </c:pt>
                      <c:pt idx="4">
                        <c:v>6.1152790351427821</c:v>
                      </c:pt>
                      <c:pt idx="5">
                        <c:v>2.7066896497322173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5E-4086-A94E-6FC76AF00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Efficiency'!$AB$19</c15:sqref>
                        </c15:formulaRef>
                      </c:ext>
                    </c:extLst>
                    <c:strCache>
                      <c:ptCount val="1"/>
                      <c:pt idx="0">
                        <c:v>400x400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Efficiency'!$AC$19:$AH$19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12.743244454440759</c:v>
                      </c:pt>
                      <c:pt idx="1">
                        <c:v>12.268044426065636</c:v>
                      </c:pt>
                      <c:pt idx="2">
                        <c:v>7.2141601629814573</c:v>
                      </c:pt>
                      <c:pt idx="3">
                        <c:v>8.7119863298772646</c:v>
                      </c:pt>
                      <c:pt idx="4">
                        <c:v>6.3026429539739661</c:v>
                      </c:pt>
                      <c:pt idx="5">
                        <c:v>5.1967244453664128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5E-4086-A94E-6FC76AF006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Efficiency'!$AB$20</c15:sqref>
                        </c15:formulaRef>
                      </c:ext>
                    </c:extLst>
                    <c:strCache>
                      <c:ptCount val="1"/>
                      <c:pt idx="0">
                        <c:v>500x500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Efficiency'!$AC$20:$AH$20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12.553048467203288</c:v>
                      </c:pt>
                      <c:pt idx="1">
                        <c:v>13.101521835497341</c:v>
                      </c:pt>
                      <c:pt idx="2">
                        <c:v>3.0441838540065955</c:v>
                      </c:pt>
                      <c:pt idx="3">
                        <c:v>10.297797340736413</c:v>
                      </c:pt>
                      <c:pt idx="4">
                        <c:v>7.4418287076520704</c:v>
                      </c:pt>
                      <c:pt idx="5">
                        <c:v>3.9616708825182689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5E-4086-A94E-6FC76AF006BE}"/>
                  </c:ext>
                </c:extLst>
              </c15:ser>
            </c15:filteredLineSeries>
          </c:ext>
        </c:extLst>
      </c:lineChart>
      <c:catAx>
        <c:axId val="152328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73919"/>
        <c:crosses val="autoZero"/>
        <c:auto val="1"/>
        <c:lblAlgn val="ctr"/>
        <c:lblOffset val="100"/>
        <c:noMultiLvlLbl val="0"/>
      </c:catAx>
      <c:valAx>
        <c:axId val="152327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01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01626480627744E-3"/>
          <c:y val="0.89220247469066372"/>
          <c:w val="0.9960061469000312"/>
          <c:h val="0.1077975253093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DIRICHLET BOUNDARY CONDITION</a:t>
            </a:r>
            <a:endParaRPr lang="en-IN" b="1" baseline="0"/>
          </a:p>
        </c:rich>
      </c:tx>
      <c:layout>
        <c:manualLayout>
          <c:xMode val="edge"/>
          <c:yMode val="edge"/>
          <c:x val="0.15849615906596795"/>
          <c:y val="2.941927282043726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6105390672319"/>
          <c:y val="0.15991908126108742"/>
          <c:w val="0.828319332157059"/>
          <c:h val="0.57263450176836006"/>
        </c:manualLayout>
      </c:layout>
      <c:lineChart>
        <c:grouping val="standard"/>
        <c:varyColors val="0"/>
        <c:ser>
          <c:idx val="5"/>
          <c:order val="5"/>
          <c:tx>
            <c:strRef>
              <c:f>'Speed Up ratio and Efficiency'!$P$37</c:f>
              <c:strCache>
                <c:ptCount val="1"/>
                <c:pt idx="0">
                  <c:v>600x600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Efficiency'!$Q$31:$W$31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Efficiency'!$Q$37:$W$37</c:f>
              <c:numCache>
                <c:formatCode>General</c:formatCode>
                <c:ptCount val="7"/>
                <c:pt idx="0">
                  <c:v>41.369701528158473</c:v>
                </c:pt>
                <c:pt idx="1">
                  <c:v>50.176575849546502</c:v>
                </c:pt>
                <c:pt idx="2">
                  <c:v>65.308897522814391</c:v>
                </c:pt>
                <c:pt idx="3">
                  <c:v>97.31584100387802</c:v>
                </c:pt>
                <c:pt idx="4">
                  <c:v>190.84736828057439</c:v>
                </c:pt>
                <c:pt idx="5">
                  <c:v>281.09238329238326</c:v>
                </c:pt>
                <c:pt idx="6">
                  <c:v>513.94699011680143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3-4064-855A-075052AC3672}"/>
            </c:ext>
          </c:extLst>
        </c:ser>
        <c:ser>
          <c:idx val="6"/>
          <c:order val="6"/>
          <c:tx>
            <c:strRef>
              <c:f>'Speed Up ratio and Efficiency'!$P$38</c:f>
              <c:strCache>
                <c:ptCount val="1"/>
                <c:pt idx="0">
                  <c:v>700x700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Efficiency'!$Q$31:$W$31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Efficiency'!$Q$38:$W$38</c:f>
              <c:numCache>
                <c:formatCode>General</c:formatCode>
                <c:ptCount val="7"/>
                <c:pt idx="0">
                  <c:v>26.154887495859132</c:v>
                </c:pt>
                <c:pt idx="1">
                  <c:v>49.735729514948879</c:v>
                </c:pt>
                <c:pt idx="2">
                  <c:v>38.801117086125259</c:v>
                </c:pt>
                <c:pt idx="3">
                  <c:v>90.065570677687973</c:v>
                </c:pt>
                <c:pt idx="4">
                  <c:v>179.08338076949079</c:v>
                </c:pt>
                <c:pt idx="5">
                  <c:v>311.79329645001195</c:v>
                </c:pt>
                <c:pt idx="6">
                  <c:v>499.18961639005408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3-4064-855A-075052AC3672}"/>
            </c:ext>
          </c:extLst>
        </c:ser>
        <c:ser>
          <c:idx val="7"/>
          <c:order val="7"/>
          <c:tx>
            <c:strRef>
              <c:f>'Speed Up ratio and Efficiency'!$P$39</c:f>
              <c:strCache>
                <c:ptCount val="1"/>
                <c:pt idx="0">
                  <c:v>800x800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Efficiency'!$Q$31:$W$31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Efficiency'!$Q$39:$W$39</c:f>
              <c:numCache>
                <c:formatCode>General</c:formatCode>
                <c:ptCount val="7"/>
                <c:pt idx="0">
                  <c:v>24.017124128157832</c:v>
                </c:pt>
                <c:pt idx="1">
                  <c:v>69.672785315243416</c:v>
                </c:pt>
                <c:pt idx="2">
                  <c:v>73.269652269996442</c:v>
                </c:pt>
                <c:pt idx="3">
                  <c:v>104.97208893133437</c:v>
                </c:pt>
                <c:pt idx="4">
                  <c:v>185.03208216938899</c:v>
                </c:pt>
                <c:pt idx="5">
                  <c:v>288.70009183435559</c:v>
                </c:pt>
                <c:pt idx="6">
                  <c:v>569.32200447586831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3-4064-855A-075052AC3672}"/>
            </c:ext>
          </c:extLst>
        </c:ser>
        <c:ser>
          <c:idx val="8"/>
          <c:order val="8"/>
          <c:tx>
            <c:strRef>
              <c:f>'Speed Up ratio and Efficiency'!$P$40</c:f>
              <c:strCache>
                <c:ptCount val="1"/>
                <c:pt idx="0">
                  <c:v>900x900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Efficiency'!$Q$31:$W$31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Efficiency'!$Q$40:$W$40</c:f>
              <c:numCache>
                <c:formatCode>General</c:formatCode>
                <c:ptCount val="7"/>
                <c:pt idx="0">
                  <c:v>22.803847837674471</c:v>
                </c:pt>
                <c:pt idx="1">
                  <c:v>73.497114015568101</c:v>
                </c:pt>
                <c:pt idx="2">
                  <c:v>83.316299040039027</c:v>
                </c:pt>
                <c:pt idx="3">
                  <c:v>96.163735644685403</c:v>
                </c:pt>
                <c:pt idx="4">
                  <c:v>188.18853891401184</c:v>
                </c:pt>
                <c:pt idx="5">
                  <c:v>330.64081542636325</c:v>
                </c:pt>
                <c:pt idx="6">
                  <c:v>578.83039404285887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3-4064-855A-075052AC3672}"/>
            </c:ext>
          </c:extLst>
        </c:ser>
        <c:ser>
          <c:idx val="9"/>
          <c:order val="9"/>
          <c:tx>
            <c:strRef>
              <c:f>'Speed Up ratio and Efficiency'!$P$41</c:f>
              <c:strCache>
                <c:ptCount val="1"/>
                <c:pt idx="0">
                  <c:v>1000x1000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Efficiency'!$Q$31:$W$31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Efficiency'!$Q$41:$W$41</c:f>
              <c:numCache>
                <c:formatCode>General</c:formatCode>
                <c:ptCount val="7"/>
                <c:pt idx="0">
                  <c:v>9.1652504928284966</c:v>
                </c:pt>
                <c:pt idx="1">
                  <c:v>39.986232782416316</c:v>
                </c:pt>
                <c:pt idx="2">
                  <c:v>92.500326796091116</c:v>
                </c:pt>
                <c:pt idx="3">
                  <c:v>84.047955830534946</c:v>
                </c:pt>
                <c:pt idx="4">
                  <c:v>188.77005779879551</c:v>
                </c:pt>
                <c:pt idx="5">
                  <c:v>236.26385856423352</c:v>
                </c:pt>
                <c:pt idx="6">
                  <c:v>326.0431879679092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3-4064-855A-075052AC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9825951"/>
        <c:axId val="1519824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'Speed Up ratio and Efficiency'!$P$32</c15:sqref>
                        </c15:formulaRef>
                      </c:ext>
                    </c:extLst>
                    <c:strCache>
                      <c:ptCount val="1"/>
                      <c:pt idx="0">
                        <c:v>100x100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'Speed Up ratio and Efficiency'!$Q$32:$W$32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38.572844441581701</c:v>
                      </c:pt>
                      <c:pt idx="1">
                        <c:v>52.870086762613901</c:v>
                      </c:pt>
                      <c:pt idx="2">
                        <c:v>48.534498309790671</c:v>
                      </c:pt>
                      <c:pt idx="3">
                        <c:v>66.517014163839036</c:v>
                      </c:pt>
                      <c:pt idx="4">
                        <c:v>84.368225632728752</c:v>
                      </c:pt>
                      <c:pt idx="5">
                        <c:v>0.20770198982988267</c:v>
                      </c:pt>
                      <c:pt idx="6">
                        <c:v>20.61383005302168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513-4064-855A-075052AC36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Efficiency'!$P$33</c15:sqref>
                        </c15:formulaRef>
                      </c:ext>
                    </c:extLst>
                    <c:strCache>
                      <c:ptCount val="1"/>
                      <c:pt idx="0">
                        <c:v>200x200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shade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Efficiency'!$Q$33:$W$33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30.542161424390091</c:v>
                      </c:pt>
                      <c:pt idx="1">
                        <c:v>56.145260601039389</c:v>
                      </c:pt>
                      <c:pt idx="2">
                        <c:v>70.627753564830172</c:v>
                      </c:pt>
                      <c:pt idx="3">
                        <c:v>80.92307692307692</c:v>
                      </c:pt>
                      <c:pt idx="4">
                        <c:v>104.33586437356753</c:v>
                      </c:pt>
                      <c:pt idx="5">
                        <c:v>141.2195482935204</c:v>
                      </c:pt>
                      <c:pt idx="6">
                        <c:v>104.52880292367422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513-4064-855A-075052AC36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Efficiency'!$P$34</c15:sqref>
                        </c15:formulaRef>
                      </c:ext>
                    </c:extLst>
                    <c:strCache>
                      <c:ptCount val="1"/>
                      <c:pt idx="0">
                        <c:v>300x300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shade val="6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Efficiency'!$Q$34:$W$34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23.766367769979173</c:v>
                      </c:pt>
                      <c:pt idx="1">
                        <c:v>44.841385722899012</c:v>
                      </c:pt>
                      <c:pt idx="2">
                        <c:v>59.854458364038322</c:v>
                      </c:pt>
                      <c:pt idx="3">
                        <c:v>73.742488860218145</c:v>
                      </c:pt>
                      <c:pt idx="4">
                        <c:v>138.1771011709298</c:v>
                      </c:pt>
                      <c:pt idx="5">
                        <c:v>237.94492456423029</c:v>
                      </c:pt>
                      <c:pt idx="6">
                        <c:v>222.03194745682848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513-4064-855A-075052AC36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Efficiency'!$P$35</c15:sqref>
                        </c15:formulaRef>
                      </c:ext>
                    </c:extLst>
                    <c:strCache>
                      <c:ptCount val="1"/>
                      <c:pt idx="0">
                        <c:v>400x400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Efficiency'!$Q$35:$W$35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7.8775384152045218</c:v>
                      </c:pt>
                      <c:pt idx="1">
                        <c:v>16.007463170369295</c:v>
                      </c:pt>
                      <c:pt idx="2">
                        <c:v>38.393041509621725</c:v>
                      </c:pt>
                      <c:pt idx="3">
                        <c:v>50.357804227408813</c:v>
                      </c:pt>
                      <c:pt idx="4">
                        <c:v>86.369074019921285</c:v>
                      </c:pt>
                      <c:pt idx="5">
                        <c:v>79.187688976292094</c:v>
                      </c:pt>
                      <c:pt idx="6">
                        <c:v>131.1646477116503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513-4064-855A-075052AC36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Efficiency'!$P$36</c15:sqref>
                        </c15:formulaRef>
                      </c:ext>
                    </c:extLst>
                    <c:strCache>
                      <c:ptCount val="1"/>
                      <c:pt idx="0">
                        <c:v>500x500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Efficiency'!$Q$36:$W$36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35.868514027729852</c:v>
                      </c:pt>
                      <c:pt idx="1">
                        <c:v>40.680142752814412</c:v>
                      </c:pt>
                      <c:pt idx="2">
                        <c:v>70.66657730458428</c:v>
                      </c:pt>
                      <c:pt idx="3">
                        <c:v>84.693502857273998</c:v>
                      </c:pt>
                      <c:pt idx="4">
                        <c:v>135.87632377103881</c:v>
                      </c:pt>
                      <c:pt idx="5">
                        <c:v>348.2620399708394</c:v>
                      </c:pt>
                      <c:pt idx="6">
                        <c:v>3784.9743589743589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513-4064-855A-075052AC3672}"/>
                  </c:ext>
                </c:extLst>
              </c15:ser>
            </c15:filteredLineSeries>
          </c:ext>
        </c:extLst>
      </c:lineChart>
      <c:catAx>
        <c:axId val="15198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4768986595151045"/>
              <c:y val="0.81958992997154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4703"/>
        <c:crosses val="autoZero"/>
        <c:auto val="1"/>
        <c:lblAlgn val="ctr"/>
        <c:lblOffset val="100"/>
        <c:noMultiLvlLbl val="0"/>
      </c:catAx>
      <c:valAx>
        <c:axId val="1519824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59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371197671314583"/>
          <c:w val="1"/>
          <c:h val="0.11101782194965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1557305336832"/>
          <c:y val="0.14410896168843093"/>
          <c:w val="0.80736038764385221"/>
          <c:h val="0.55121177754015316"/>
        </c:manualLayout>
      </c:layout>
      <c:lineChart>
        <c:grouping val="standard"/>
        <c:varyColors val="0"/>
        <c:ser>
          <c:idx val="0"/>
          <c:order val="0"/>
          <c:tx>
            <c:strRef>
              <c:f>'Speed Up ratio and Efficiency'!$P$32</c:f>
              <c:strCache>
                <c:ptCount val="1"/>
                <c:pt idx="0">
                  <c:v>100x100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Efficiency'!$Q$31:$W$31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Efficiency'!$Q$32:$W$32</c:f>
              <c:numCache>
                <c:formatCode>General</c:formatCode>
                <c:ptCount val="7"/>
                <c:pt idx="0">
                  <c:v>38.572844441581701</c:v>
                </c:pt>
                <c:pt idx="1">
                  <c:v>52.870086762613901</c:v>
                </c:pt>
                <c:pt idx="2">
                  <c:v>48.534498309790671</c:v>
                </c:pt>
                <c:pt idx="3">
                  <c:v>66.517014163839036</c:v>
                </c:pt>
                <c:pt idx="4">
                  <c:v>84.368225632728752</c:v>
                </c:pt>
                <c:pt idx="5">
                  <c:v>0.20770198982988267</c:v>
                </c:pt>
                <c:pt idx="6">
                  <c:v>20.61383005302168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4-4B45-AA8E-00BF23A3402D}"/>
            </c:ext>
          </c:extLst>
        </c:ser>
        <c:ser>
          <c:idx val="1"/>
          <c:order val="1"/>
          <c:tx>
            <c:strRef>
              <c:f>'Speed Up ratio and Efficiency'!$P$33</c:f>
              <c:strCache>
                <c:ptCount val="1"/>
                <c:pt idx="0">
                  <c:v>200x200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Efficiency'!$Q$31:$W$31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Efficiency'!$Q$33:$W$33</c:f>
              <c:numCache>
                <c:formatCode>General</c:formatCode>
                <c:ptCount val="7"/>
                <c:pt idx="0">
                  <c:v>30.542161424390091</c:v>
                </c:pt>
                <c:pt idx="1">
                  <c:v>56.145260601039389</c:v>
                </c:pt>
                <c:pt idx="2">
                  <c:v>70.627753564830172</c:v>
                </c:pt>
                <c:pt idx="3">
                  <c:v>80.92307692307692</c:v>
                </c:pt>
                <c:pt idx="4">
                  <c:v>104.33586437356753</c:v>
                </c:pt>
                <c:pt idx="5">
                  <c:v>141.2195482935204</c:v>
                </c:pt>
                <c:pt idx="6">
                  <c:v>104.52880292367422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4-4B45-AA8E-00BF23A3402D}"/>
            </c:ext>
          </c:extLst>
        </c:ser>
        <c:ser>
          <c:idx val="2"/>
          <c:order val="2"/>
          <c:tx>
            <c:strRef>
              <c:f>'Speed Up ratio and Efficiency'!$P$34</c:f>
              <c:strCache>
                <c:ptCount val="1"/>
                <c:pt idx="0">
                  <c:v>300x300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Efficiency'!$Q$31:$W$31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Efficiency'!$Q$34:$W$34</c:f>
              <c:numCache>
                <c:formatCode>General</c:formatCode>
                <c:ptCount val="7"/>
                <c:pt idx="0">
                  <c:v>23.766367769979173</c:v>
                </c:pt>
                <c:pt idx="1">
                  <c:v>44.841385722899012</c:v>
                </c:pt>
                <c:pt idx="2">
                  <c:v>59.854458364038322</c:v>
                </c:pt>
                <c:pt idx="3">
                  <c:v>73.742488860218145</c:v>
                </c:pt>
                <c:pt idx="4">
                  <c:v>138.1771011709298</c:v>
                </c:pt>
                <c:pt idx="5">
                  <c:v>237.94492456423029</c:v>
                </c:pt>
                <c:pt idx="6">
                  <c:v>222.03194745682848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4-4B45-AA8E-00BF23A3402D}"/>
            </c:ext>
          </c:extLst>
        </c:ser>
        <c:ser>
          <c:idx val="3"/>
          <c:order val="3"/>
          <c:tx>
            <c:strRef>
              <c:f>'Speed Up ratio and Efficiency'!$P$35</c:f>
              <c:strCache>
                <c:ptCount val="1"/>
                <c:pt idx="0">
                  <c:v>400x400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Efficiency'!$Q$31:$W$31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'Speed Up ratio and Efficiency'!$Q$35:$W$35</c:f>
              <c:numCache>
                <c:formatCode>General</c:formatCode>
                <c:ptCount val="7"/>
                <c:pt idx="0">
                  <c:v>7.8775384152045218</c:v>
                </c:pt>
                <c:pt idx="1">
                  <c:v>16.007463170369295</c:v>
                </c:pt>
                <c:pt idx="2">
                  <c:v>38.393041509621725</c:v>
                </c:pt>
                <c:pt idx="3">
                  <c:v>50.357804227408813</c:v>
                </c:pt>
                <c:pt idx="4">
                  <c:v>86.369074019921285</c:v>
                </c:pt>
                <c:pt idx="5">
                  <c:v>79.187688976292094</c:v>
                </c:pt>
                <c:pt idx="6">
                  <c:v>131.1646477116503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4-4B45-AA8E-00BF23A3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9825951"/>
        <c:axId val="151982470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'Speed Up ratio and Efficiency'!$P$36</c15:sqref>
                        </c15:formulaRef>
                      </c:ext>
                    </c:extLst>
                    <c:strCache>
                      <c:ptCount val="1"/>
                      <c:pt idx="0">
                        <c:v>500x500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'Speed Up ratio and Efficiency'!$Q$36:$W$36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35.868514027729852</c:v>
                      </c:pt>
                      <c:pt idx="1">
                        <c:v>40.680142752814412</c:v>
                      </c:pt>
                      <c:pt idx="2">
                        <c:v>70.66657730458428</c:v>
                      </c:pt>
                      <c:pt idx="3">
                        <c:v>84.693502857273998</c:v>
                      </c:pt>
                      <c:pt idx="4">
                        <c:v>135.87632377103881</c:v>
                      </c:pt>
                      <c:pt idx="5">
                        <c:v>348.2620399708394</c:v>
                      </c:pt>
                      <c:pt idx="6">
                        <c:v>3784.9743589743589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564-4B45-AA8E-00BF23A340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Efficiency'!$P$37</c15:sqref>
                        </c15:formulaRef>
                      </c:ext>
                    </c:extLst>
                    <c:strCache>
                      <c:ptCount val="1"/>
                      <c:pt idx="0">
                        <c:v>600x600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Efficiency'!$Q$37:$W$37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41.369701528158473</c:v>
                      </c:pt>
                      <c:pt idx="1">
                        <c:v>50.176575849546502</c:v>
                      </c:pt>
                      <c:pt idx="2">
                        <c:v>65.308897522814391</c:v>
                      </c:pt>
                      <c:pt idx="3">
                        <c:v>97.31584100387802</c:v>
                      </c:pt>
                      <c:pt idx="4">
                        <c:v>190.84736828057439</c:v>
                      </c:pt>
                      <c:pt idx="5">
                        <c:v>281.09238329238326</c:v>
                      </c:pt>
                      <c:pt idx="6">
                        <c:v>513.94699011680143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564-4B45-AA8E-00BF23A340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Efficiency'!$P$38</c15:sqref>
                        </c15:formulaRef>
                      </c:ext>
                    </c:extLst>
                    <c:strCache>
                      <c:ptCount val="1"/>
                      <c:pt idx="0">
                        <c:v>700x700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Efficiency'!$Q$38:$W$38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26.154887495859132</c:v>
                      </c:pt>
                      <c:pt idx="1">
                        <c:v>49.735729514948879</c:v>
                      </c:pt>
                      <c:pt idx="2">
                        <c:v>38.801117086125259</c:v>
                      </c:pt>
                      <c:pt idx="3">
                        <c:v>90.065570677687973</c:v>
                      </c:pt>
                      <c:pt idx="4">
                        <c:v>179.08338076949079</c:v>
                      </c:pt>
                      <c:pt idx="5">
                        <c:v>311.79329645001195</c:v>
                      </c:pt>
                      <c:pt idx="6">
                        <c:v>499.18961639005408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564-4B45-AA8E-00BF23A3402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Efficiency'!$P$39</c15:sqref>
                        </c15:formulaRef>
                      </c:ext>
                    </c:extLst>
                    <c:strCache>
                      <c:ptCount val="1"/>
                      <c:pt idx="0">
                        <c:v>800x800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Efficiency'!$Q$39:$W$39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24.017124128157832</c:v>
                      </c:pt>
                      <c:pt idx="1">
                        <c:v>69.672785315243416</c:v>
                      </c:pt>
                      <c:pt idx="2">
                        <c:v>73.269652269996442</c:v>
                      </c:pt>
                      <c:pt idx="3">
                        <c:v>104.97208893133437</c:v>
                      </c:pt>
                      <c:pt idx="4">
                        <c:v>185.03208216938899</c:v>
                      </c:pt>
                      <c:pt idx="5">
                        <c:v>288.70009183435559</c:v>
                      </c:pt>
                      <c:pt idx="6">
                        <c:v>569.32200447586831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564-4B45-AA8E-00BF23A3402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Efficiency'!$P$40</c15:sqref>
                        </c15:formulaRef>
                      </c:ext>
                    </c:extLst>
                    <c:strCache>
                      <c:ptCount val="1"/>
                      <c:pt idx="0">
                        <c:v>900x900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Efficiency'!$Q$40:$W$40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22.803847837674471</c:v>
                      </c:pt>
                      <c:pt idx="1">
                        <c:v>73.497114015568101</c:v>
                      </c:pt>
                      <c:pt idx="2">
                        <c:v>83.316299040039027</c:v>
                      </c:pt>
                      <c:pt idx="3">
                        <c:v>96.163735644685403</c:v>
                      </c:pt>
                      <c:pt idx="4">
                        <c:v>188.18853891401184</c:v>
                      </c:pt>
                      <c:pt idx="5">
                        <c:v>330.64081542636325</c:v>
                      </c:pt>
                      <c:pt idx="6">
                        <c:v>578.83039404285887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564-4B45-AA8E-00BF23A3402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Efficiency'!$P$41</c15:sqref>
                        </c15:formulaRef>
                      </c:ext>
                    </c:extLst>
                    <c:strCache>
                      <c:ptCount val="1"/>
                      <c:pt idx="0">
                        <c:v>1000x1000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Efficiency'!$Q$31:$W$31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Efficiency'!$Q$41:$W$41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9.1652504928284966</c:v>
                      </c:pt>
                      <c:pt idx="1">
                        <c:v>39.986232782416316</c:v>
                      </c:pt>
                      <c:pt idx="2">
                        <c:v>92.500326796091116</c:v>
                      </c:pt>
                      <c:pt idx="3">
                        <c:v>84.047955830534946</c:v>
                      </c:pt>
                      <c:pt idx="4">
                        <c:v>188.77005779879551</c:v>
                      </c:pt>
                      <c:pt idx="5">
                        <c:v>236.26385856423352</c:v>
                      </c:pt>
                      <c:pt idx="6">
                        <c:v>326.0431879679092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564-4B45-AA8E-00BF23A3402D}"/>
                  </c:ext>
                </c:extLst>
              </c15:ser>
            </c15:filteredLineSeries>
          </c:ext>
        </c:extLst>
      </c:lineChart>
      <c:catAx>
        <c:axId val="15198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2315016230099228"/>
              <c:y val="0.80117136637579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4703"/>
        <c:crosses val="autoZero"/>
        <c:auto val="1"/>
        <c:lblAlgn val="ctr"/>
        <c:lblOffset val="100"/>
        <c:noMultiLvlLbl val="0"/>
      </c:catAx>
      <c:valAx>
        <c:axId val="1519824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259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567573790118336"/>
          <c:w val="1"/>
          <c:h val="0.1243242620988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DIRICHLET</a:t>
            </a:r>
            <a:r>
              <a:rPr lang="en-IN" b="1" baseline="0"/>
              <a:t> BOUNDARY CONDITIONS</a:t>
            </a:r>
            <a:endParaRPr lang="en-IN" b="1"/>
          </a:p>
        </c:rich>
      </c:tx>
      <c:layout>
        <c:manualLayout>
          <c:xMode val="edge"/>
          <c:yMode val="edge"/>
          <c:x val="0.19152438986352877"/>
          <c:y val="4.2837971400850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1344914968366"/>
          <c:y val="0.16647925033467201"/>
          <c:w val="0.81895614399697558"/>
          <c:h val="0.54204260612001809"/>
        </c:manualLayout>
      </c:layout>
      <c:lineChart>
        <c:grouping val="standard"/>
        <c:varyColors val="0"/>
        <c:ser>
          <c:idx val="0"/>
          <c:order val="0"/>
          <c:tx>
            <c:strRef>
              <c:f>'Speed Up ratio and Efficiency'!$AB$32</c:f>
              <c:strCache>
                <c:ptCount val="1"/>
                <c:pt idx="0">
                  <c:v>100x100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Efficiency'!$AC$31:$AH$31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'Speed Up ratio and Efficiency'!$AC$32:$AH$32</c:f>
              <c:numCache>
                <c:formatCode>General</c:formatCode>
                <c:ptCount val="6"/>
                <c:pt idx="0">
                  <c:v>19.28642222079085</c:v>
                </c:pt>
                <c:pt idx="1">
                  <c:v>13.217521690653475</c:v>
                </c:pt>
                <c:pt idx="2">
                  <c:v>8.3146267704798795</c:v>
                </c:pt>
                <c:pt idx="3">
                  <c:v>5.273014102045547</c:v>
                </c:pt>
                <c:pt idx="4">
                  <c:v>6.4906871821838333E-3</c:v>
                </c:pt>
                <c:pt idx="5">
                  <c:v>0.32209109457846374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B-456F-96C9-0FD9639CCFB3}"/>
            </c:ext>
          </c:extLst>
        </c:ser>
        <c:ser>
          <c:idx val="1"/>
          <c:order val="1"/>
          <c:tx>
            <c:strRef>
              <c:f>'Speed Up ratio and Efficiency'!$AB$33</c:f>
              <c:strCache>
                <c:ptCount val="1"/>
                <c:pt idx="0">
                  <c:v>200x200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Efficiency'!$AC$31:$AH$31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'Speed Up ratio and Efficiency'!$AC$33:$AH$33</c:f>
              <c:numCache>
                <c:formatCode>General</c:formatCode>
                <c:ptCount val="6"/>
                <c:pt idx="0">
                  <c:v>15.271080712195046</c:v>
                </c:pt>
                <c:pt idx="1">
                  <c:v>14.036315150259847</c:v>
                </c:pt>
                <c:pt idx="2">
                  <c:v>10.115384615384615</c:v>
                </c:pt>
                <c:pt idx="3">
                  <c:v>6.5209915233479707</c:v>
                </c:pt>
                <c:pt idx="4">
                  <c:v>4.4131108841725126</c:v>
                </c:pt>
                <c:pt idx="5">
                  <c:v>1.6332625456824097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B-456F-96C9-0FD9639CCFB3}"/>
            </c:ext>
          </c:extLst>
        </c:ser>
        <c:ser>
          <c:idx val="2"/>
          <c:order val="2"/>
          <c:tx>
            <c:strRef>
              <c:f>'Speed Up ratio and Efficiency'!$AB$34</c:f>
              <c:strCache>
                <c:ptCount val="1"/>
                <c:pt idx="0">
                  <c:v>300x300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Efficiency'!$AC$31:$AH$31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'Speed Up ratio and Efficiency'!$AC$34:$AH$34</c:f>
              <c:numCache>
                <c:formatCode>General</c:formatCode>
                <c:ptCount val="6"/>
                <c:pt idx="0">
                  <c:v>11.883183884989586</c:v>
                </c:pt>
                <c:pt idx="1">
                  <c:v>11.210346430724753</c:v>
                </c:pt>
                <c:pt idx="2">
                  <c:v>9.2178111075272682</c:v>
                </c:pt>
                <c:pt idx="3">
                  <c:v>8.6360688231831126</c:v>
                </c:pt>
                <c:pt idx="4">
                  <c:v>7.4357788926321966</c:v>
                </c:pt>
                <c:pt idx="5">
                  <c:v>3.4692491790129449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B-456F-96C9-0FD9639CCFB3}"/>
            </c:ext>
          </c:extLst>
        </c:ser>
        <c:ser>
          <c:idx val="3"/>
          <c:order val="3"/>
          <c:tx>
            <c:strRef>
              <c:f>'Speed Up ratio and Efficiency'!$AB$35</c:f>
              <c:strCache>
                <c:ptCount val="1"/>
                <c:pt idx="0">
                  <c:v>400x400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Efficiency'!$AC$31:$AH$31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'Speed Up ratio and Efficiency'!$AC$35:$AH$35</c:f>
              <c:numCache>
                <c:formatCode>General</c:formatCode>
                <c:ptCount val="6"/>
                <c:pt idx="0">
                  <c:v>3.9387692076022609</c:v>
                </c:pt>
                <c:pt idx="1">
                  <c:v>4.0018657925923238</c:v>
                </c:pt>
                <c:pt idx="2">
                  <c:v>6.2947255284261017</c:v>
                </c:pt>
                <c:pt idx="3">
                  <c:v>5.3980671262450803</c:v>
                </c:pt>
                <c:pt idx="4">
                  <c:v>2.4746152805091279</c:v>
                </c:pt>
                <c:pt idx="5">
                  <c:v>2.049447620494536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2B-456F-96C9-0FD9639C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3280159"/>
        <c:axId val="152327391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'Speed Up ratio and Efficiency'!$AB$36</c15:sqref>
                        </c15:formulaRef>
                      </c:ext>
                    </c:extLst>
                    <c:strCache>
                      <c:ptCount val="1"/>
                      <c:pt idx="0">
                        <c:v>500x500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'Speed Up ratio and Efficiency'!$AC$31:$AH$31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'Speed Up ratio and Efficiency'!$AC$36:$AH$36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17.934257013864926</c:v>
                      </c:pt>
                      <c:pt idx="1">
                        <c:v>10.170035688203603</c:v>
                      </c:pt>
                      <c:pt idx="2">
                        <c:v>10.58668785715925</c:v>
                      </c:pt>
                      <c:pt idx="3">
                        <c:v>8.4922702356899258</c:v>
                      </c:pt>
                      <c:pt idx="4">
                        <c:v>10.883188749088731</c:v>
                      </c:pt>
                      <c:pt idx="5">
                        <c:v>59.140224358974358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22B-456F-96C9-0FD9639CCF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Efficiency'!$AB$37</c15:sqref>
                        </c15:formulaRef>
                      </c:ext>
                    </c:extLst>
                    <c:strCache>
                      <c:ptCount val="1"/>
                      <c:pt idx="0">
                        <c:v>600x600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Efficiency'!$AC$31:$AH$31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Efficiency'!$AC$37:$AH$37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20.684850764079236</c:v>
                      </c:pt>
                      <c:pt idx="1">
                        <c:v>12.544143962386626</c:v>
                      </c:pt>
                      <c:pt idx="2">
                        <c:v>12.164480125484753</c:v>
                      </c:pt>
                      <c:pt idx="3">
                        <c:v>11.927960517535899</c:v>
                      </c:pt>
                      <c:pt idx="4">
                        <c:v>8.7841369778869769</c:v>
                      </c:pt>
                      <c:pt idx="5">
                        <c:v>8.0304217205750223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22B-456F-96C9-0FD9639CCF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Efficiency'!$AB$38</c15:sqref>
                        </c15:formulaRef>
                      </c:ext>
                    </c:extLst>
                    <c:strCache>
                      <c:ptCount val="1"/>
                      <c:pt idx="0">
                        <c:v>700x700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Efficiency'!$AC$31:$AH$31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Efficiency'!$AC$38:$AH$38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13.077443747929566</c:v>
                      </c:pt>
                      <c:pt idx="1">
                        <c:v>12.43393237873722</c:v>
                      </c:pt>
                      <c:pt idx="2">
                        <c:v>11.258196334710997</c:v>
                      </c:pt>
                      <c:pt idx="3">
                        <c:v>11.192711298093174</c:v>
                      </c:pt>
                      <c:pt idx="4">
                        <c:v>9.7435405140628735</c:v>
                      </c:pt>
                      <c:pt idx="5">
                        <c:v>7.7998377560945951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2B-456F-96C9-0FD9639CCFB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Efficiency'!$AB$39</c15:sqref>
                        </c15:formulaRef>
                      </c:ext>
                    </c:extLst>
                    <c:strCache>
                      <c:ptCount val="1"/>
                      <c:pt idx="0">
                        <c:v>800x800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Efficiency'!$AC$31:$AH$31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Efficiency'!$AC$39:$AH$39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12.008562064078916</c:v>
                      </c:pt>
                      <c:pt idx="1">
                        <c:v>17.418196328810854</c:v>
                      </c:pt>
                      <c:pt idx="2">
                        <c:v>13.121511116416796</c:v>
                      </c:pt>
                      <c:pt idx="3">
                        <c:v>11.564505135586812</c:v>
                      </c:pt>
                      <c:pt idx="4">
                        <c:v>9.0218778698236122</c:v>
                      </c:pt>
                      <c:pt idx="5">
                        <c:v>8.8956563199354424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22B-456F-96C9-0FD9639CCFB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Efficiency'!$AB$40</c15:sqref>
                        </c15:formulaRef>
                      </c:ext>
                    </c:extLst>
                    <c:strCache>
                      <c:ptCount val="1"/>
                      <c:pt idx="0">
                        <c:v>900x900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Efficiency'!$AC$31:$AH$31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Efficiency'!$AC$40:$AH$40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11.401923918837236</c:v>
                      </c:pt>
                      <c:pt idx="1">
                        <c:v>18.374278503892025</c:v>
                      </c:pt>
                      <c:pt idx="2">
                        <c:v>12.020466955585675</c:v>
                      </c:pt>
                      <c:pt idx="3">
                        <c:v>11.76178368212574</c:v>
                      </c:pt>
                      <c:pt idx="4">
                        <c:v>10.332525482073851</c:v>
                      </c:pt>
                      <c:pt idx="5">
                        <c:v>9.0442249069196698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22B-456F-96C9-0FD9639CCFB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Efficiency'!$AB$41</c15:sqref>
                        </c15:formulaRef>
                      </c:ext>
                    </c:extLst>
                    <c:strCache>
                      <c:ptCount val="1"/>
                      <c:pt idx="0">
                        <c:v>1000x1000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Efficiency'!$AC$31:$AH$31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Efficiency'!$AC$41:$AH$41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4.5826252464142483</c:v>
                      </c:pt>
                      <c:pt idx="1">
                        <c:v>9.996558195604079</c:v>
                      </c:pt>
                      <c:pt idx="2">
                        <c:v>10.505994478816868</c:v>
                      </c:pt>
                      <c:pt idx="3">
                        <c:v>11.798128612424719</c:v>
                      </c:pt>
                      <c:pt idx="4">
                        <c:v>7.3832455801322974</c:v>
                      </c:pt>
                      <c:pt idx="5">
                        <c:v>5.0944248119985813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22B-456F-96C9-0FD9639CCFB3}"/>
                  </c:ext>
                </c:extLst>
              </c15:ser>
            </c15:filteredLineSeries>
          </c:ext>
        </c:extLst>
      </c:lineChart>
      <c:catAx>
        <c:axId val="152328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73919"/>
        <c:crosses val="autoZero"/>
        <c:auto val="1"/>
        <c:lblAlgn val="ctr"/>
        <c:lblOffset val="100"/>
        <c:noMultiLvlLbl val="0"/>
      </c:catAx>
      <c:valAx>
        <c:axId val="152327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01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762925718622522"/>
          <c:w val="0.96871836089692953"/>
          <c:h val="9.237074281377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0641208709016"/>
          <c:y val="0.21044619422572178"/>
          <c:w val="0.82730719540886399"/>
          <c:h val="0.51663667041619799"/>
        </c:manualLayout>
      </c:layout>
      <c:lineChart>
        <c:grouping val="standard"/>
        <c:varyColors val="0"/>
        <c:ser>
          <c:idx val="5"/>
          <c:order val="5"/>
          <c:tx>
            <c:strRef>
              <c:f>'Speed Up ratio and Efficiency'!$AB$21</c:f>
              <c:strCache>
                <c:ptCount val="1"/>
                <c:pt idx="0">
                  <c:v>600x600</c:v>
                </c:pt>
              </c:strCache>
            </c:strRef>
          </c:tx>
          <c:spPr>
            <a:ln w="22225" cap="rnd" cmpd="sng" algn="ctr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Efficiency'!$AC$21:$AH$21</c:f>
              <c:numCache>
                <c:formatCode>General</c:formatCode>
                <c:ptCount val="6"/>
                <c:pt idx="0">
                  <c:v>14.965028340464498</c:v>
                </c:pt>
                <c:pt idx="1">
                  <c:v>14.505801259422197</c:v>
                </c:pt>
                <c:pt idx="2">
                  <c:v>11.384280315162385</c:v>
                </c:pt>
                <c:pt idx="3">
                  <c:v>19.007283344563159</c:v>
                </c:pt>
                <c:pt idx="4">
                  <c:v>12.050038987015627</c:v>
                </c:pt>
                <c:pt idx="5">
                  <c:v>7.7351625202388616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0-4FAB-A810-9781DD56D42A}"/>
            </c:ext>
          </c:extLst>
        </c:ser>
        <c:ser>
          <c:idx val="6"/>
          <c:order val="6"/>
          <c:tx>
            <c:strRef>
              <c:f>'Speed Up ratio and Efficiency'!$AB$22</c:f>
              <c:strCache>
                <c:ptCount val="1"/>
                <c:pt idx="0">
                  <c:v>700x700</c:v>
                </c:pt>
              </c:strCache>
            </c:strRef>
          </c:tx>
          <c:spPr>
            <a:ln w="22225" cap="rnd" cmpd="sng" algn="ctr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Efficiency'!$AC$22:$AH$22</c:f>
              <c:numCache>
                <c:formatCode>General</c:formatCode>
                <c:ptCount val="6"/>
                <c:pt idx="0">
                  <c:v>13.159269762382491</c:v>
                </c:pt>
                <c:pt idx="1">
                  <c:v>12.172930289653218</c:v>
                </c:pt>
                <c:pt idx="2">
                  <c:v>9.5687935497638676</c:v>
                </c:pt>
                <c:pt idx="3">
                  <c:v>10.76598903060532</c:v>
                </c:pt>
                <c:pt idx="4">
                  <c:v>9.547232796160797</c:v>
                </c:pt>
                <c:pt idx="5">
                  <c:v>4.9621385625644736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0-4FAB-A810-9781DD56D42A}"/>
            </c:ext>
          </c:extLst>
        </c:ser>
        <c:ser>
          <c:idx val="7"/>
          <c:order val="7"/>
          <c:tx>
            <c:strRef>
              <c:f>'Speed Up ratio and Efficiency'!$AB$23</c:f>
              <c:strCache>
                <c:ptCount val="1"/>
                <c:pt idx="0">
                  <c:v>800x800</c:v>
                </c:pt>
              </c:strCache>
            </c:strRef>
          </c:tx>
          <c:spPr>
            <a:ln w="22225" cap="rnd" cmpd="sng" algn="ctr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Efficiency'!$AC$23:$AH$23</c:f>
              <c:numCache>
                <c:formatCode>General</c:formatCode>
                <c:ptCount val="6"/>
                <c:pt idx="0">
                  <c:v>13.539920784742684</c:v>
                </c:pt>
                <c:pt idx="1">
                  <c:v>10.528170463197316</c:v>
                </c:pt>
                <c:pt idx="2">
                  <c:v>11.513858675268173</c:v>
                </c:pt>
                <c:pt idx="3">
                  <c:v>10.914405561188865</c:v>
                </c:pt>
                <c:pt idx="4">
                  <c:v>6.6345330924305816</c:v>
                </c:pt>
                <c:pt idx="5">
                  <c:v>5.5672801542532824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0-4FAB-A810-9781DD56D42A}"/>
            </c:ext>
          </c:extLst>
        </c:ser>
        <c:ser>
          <c:idx val="8"/>
          <c:order val="8"/>
          <c:tx>
            <c:strRef>
              <c:f>'Speed Up ratio and Efficiency'!$AB$24</c:f>
              <c:strCache>
                <c:ptCount val="1"/>
                <c:pt idx="0">
                  <c:v>900x900</c:v>
                </c:pt>
              </c:strCache>
            </c:strRef>
          </c:tx>
          <c:spPr>
            <a:ln w="22225" cap="rnd" cmpd="sng" algn="ctr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Efficiency'!$AC$24:$AH$24</c:f>
              <c:numCache>
                <c:formatCode>General</c:formatCode>
                <c:ptCount val="6"/>
                <c:pt idx="0">
                  <c:v>12.972638597873649</c:v>
                </c:pt>
                <c:pt idx="1">
                  <c:v>12.261230051372037</c:v>
                </c:pt>
                <c:pt idx="2">
                  <c:v>11.637298582513562</c:v>
                </c:pt>
                <c:pt idx="3">
                  <c:v>12.965595317645937</c:v>
                </c:pt>
                <c:pt idx="4">
                  <c:v>9.0765687311317045</c:v>
                </c:pt>
                <c:pt idx="5">
                  <c:v>8.2080268895019444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0-4FAB-A810-9781DD56D42A}"/>
            </c:ext>
          </c:extLst>
        </c:ser>
        <c:ser>
          <c:idx val="9"/>
          <c:order val="9"/>
          <c:tx>
            <c:strRef>
              <c:f>'Speed Up ratio and Efficiency'!$AB$25</c:f>
              <c:strCache>
                <c:ptCount val="1"/>
                <c:pt idx="0">
                  <c:v>1000x1000</c:v>
                </c:pt>
              </c:strCache>
            </c:strRef>
          </c:tx>
          <c:spPr>
            <a:ln w="22225" cap="rnd" cmpd="sng" algn="ctr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'Speed Up ratio and Efficiency'!$AC$15:$AH$15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'Speed Up ratio and Efficiency'!$AC$25:$AH$25</c:f>
              <c:numCache>
                <c:formatCode>General</c:formatCode>
                <c:ptCount val="6"/>
                <c:pt idx="0">
                  <c:v>7.781519485325803</c:v>
                </c:pt>
                <c:pt idx="1">
                  <c:v>12.703385297593885</c:v>
                </c:pt>
                <c:pt idx="2">
                  <c:v>10.737581489637872</c:v>
                </c:pt>
                <c:pt idx="3">
                  <c:v>9.4238596872980018</c:v>
                </c:pt>
                <c:pt idx="4">
                  <c:v>9.7677964460176234</c:v>
                </c:pt>
                <c:pt idx="5">
                  <c:v>7.6825060677965391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0-4FAB-A810-9781DD56D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3280159"/>
        <c:axId val="1523273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'Speed Up ratio and Efficiency'!$AB$16</c15:sqref>
                        </c15:formulaRef>
                      </c:ext>
                    </c:extLst>
                    <c:strCache>
                      <c:ptCount val="1"/>
                      <c:pt idx="0">
                        <c:v>100x100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'Speed Up ratio and Efficiency'!$AC$16:$AH$16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10.879362289731359</c:v>
                      </c:pt>
                      <c:pt idx="1">
                        <c:v>9.2279691942154738</c:v>
                      </c:pt>
                      <c:pt idx="2">
                        <c:v>5.1958858070793319</c:v>
                      </c:pt>
                      <c:pt idx="3">
                        <c:v>3.2054052626017122</c:v>
                      </c:pt>
                      <c:pt idx="4">
                        <c:v>1.2052665332636121</c:v>
                      </c:pt>
                      <c:pt idx="5">
                        <c:v>0.8797201276102089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40-4FAB-A810-9781DD56D42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 Up ratio and Efficiency'!$AB$17</c15:sqref>
                        </c15:formulaRef>
                      </c:ext>
                    </c:extLst>
                    <c:strCache>
                      <c:ptCount val="1"/>
                      <c:pt idx="0">
                        <c:v>200x200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shade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Efficiency'!$AC$17:$AH$17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15.987221340962524</c:v>
                      </c:pt>
                      <c:pt idx="1">
                        <c:v>11.158609219150051</c:v>
                      </c:pt>
                      <c:pt idx="2">
                        <c:v>6.4700668905906085</c:v>
                      </c:pt>
                      <c:pt idx="3">
                        <c:v>3.7176253898621034</c:v>
                      </c:pt>
                      <c:pt idx="4">
                        <c:v>3.5842459642081468</c:v>
                      </c:pt>
                      <c:pt idx="5">
                        <c:v>1.549570255444392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040-4FAB-A810-9781DD56D4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 Up ratio and Efficiency'!$AB$18</c15:sqref>
                        </c15:formulaRef>
                      </c:ext>
                    </c:extLst>
                    <c:strCache>
                      <c:ptCount val="1"/>
                      <c:pt idx="0">
                        <c:v>300x300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shade val="6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Efficiency'!$AC$18:$AH$18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15.286045869841614</c:v>
                      </c:pt>
                      <c:pt idx="1">
                        <c:v>15.323500933674529</c:v>
                      </c:pt>
                      <c:pt idx="2">
                        <c:v>9.2566977981182657</c:v>
                      </c:pt>
                      <c:pt idx="3">
                        <c:v>7.8838245460645373</c:v>
                      </c:pt>
                      <c:pt idx="4">
                        <c:v>6.1152790351427821</c:v>
                      </c:pt>
                      <c:pt idx="5">
                        <c:v>2.7066896497322173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040-4FAB-A810-9781DD56D4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 Up ratio and Efficiency'!$AB$19</c15:sqref>
                        </c15:formulaRef>
                      </c:ext>
                    </c:extLst>
                    <c:strCache>
                      <c:ptCount val="1"/>
                      <c:pt idx="0">
                        <c:v>400x400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Efficiency'!$AC$19:$AH$19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12.743244454440759</c:v>
                      </c:pt>
                      <c:pt idx="1">
                        <c:v>12.268044426065636</c:v>
                      </c:pt>
                      <c:pt idx="2">
                        <c:v>7.2141601629814573</c:v>
                      </c:pt>
                      <c:pt idx="3">
                        <c:v>8.7119863298772646</c:v>
                      </c:pt>
                      <c:pt idx="4">
                        <c:v>6.3026429539739661</c:v>
                      </c:pt>
                      <c:pt idx="5">
                        <c:v>5.1967244453664128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040-4FAB-A810-9781DD56D42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 Up ratio and Efficiency'!$AB$20</c15:sqref>
                        </c15:formulaRef>
                      </c:ext>
                    </c:extLst>
                    <c:strCache>
                      <c:ptCount val="1"/>
                      <c:pt idx="0">
                        <c:v>500x500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Efficiency'!$AC$15:$AH$15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'Speed Up ratio and Efficiency'!$AC$20:$AH$20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12.553048467203288</c:v>
                      </c:pt>
                      <c:pt idx="1">
                        <c:v>13.101521835497341</c:v>
                      </c:pt>
                      <c:pt idx="2">
                        <c:v>3.0441838540065955</c:v>
                      </c:pt>
                      <c:pt idx="3">
                        <c:v>10.297797340736413</c:v>
                      </c:pt>
                      <c:pt idx="4">
                        <c:v>7.4418287076520704</c:v>
                      </c:pt>
                      <c:pt idx="5">
                        <c:v>3.9616708825182689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040-4FAB-A810-9781DD56D42A}"/>
                  </c:ext>
                </c:extLst>
              </c15:ser>
            </c15:filteredLineSeries>
          </c:ext>
        </c:extLst>
      </c:lineChart>
      <c:catAx>
        <c:axId val="152328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73919"/>
        <c:crosses val="autoZero"/>
        <c:auto val="1"/>
        <c:lblAlgn val="ctr"/>
        <c:lblOffset val="100"/>
        <c:noMultiLvlLbl val="0"/>
      </c:catAx>
      <c:valAx>
        <c:axId val="152327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01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01626480627744E-3"/>
          <c:y val="0.89220247469066372"/>
          <c:w val="0.9960061469000312"/>
          <c:h val="0.1077975253093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DOMAIN DECOMPOSITION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'Rectangular grids'!$F$24</c:f>
              <c:strCache>
                <c:ptCount val="1"/>
                <c:pt idx="0">
                  <c:v>Domain Setup 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'Rectangular grids'!$E$25:$E$32</c:f>
              <c:strCache>
                <c:ptCount val="8"/>
                <c:pt idx="0">
                  <c:v>50X200</c:v>
                </c:pt>
                <c:pt idx="1">
                  <c:v>50X300</c:v>
                </c:pt>
                <c:pt idx="2">
                  <c:v>50X400</c:v>
                </c:pt>
                <c:pt idx="3">
                  <c:v>50X500</c:v>
                </c:pt>
                <c:pt idx="4">
                  <c:v>50X600</c:v>
                </c:pt>
                <c:pt idx="5">
                  <c:v>50X700</c:v>
                </c:pt>
                <c:pt idx="6">
                  <c:v>50X800</c:v>
                </c:pt>
                <c:pt idx="7">
                  <c:v>50X900</c:v>
                </c:pt>
              </c:strCache>
            </c:strRef>
          </c:cat>
          <c:val>
            <c:numRef>
              <c:f>'Rectangular grids'!$F$25:$F$32</c:f>
              <c:numCache>
                <c:formatCode>General</c:formatCode>
                <c:ptCount val="8"/>
                <c:pt idx="0">
                  <c:v>0.24086668315607221</c:v>
                </c:pt>
                <c:pt idx="1">
                  <c:v>0.1254106847579162</c:v>
                </c:pt>
                <c:pt idx="2">
                  <c:v>9.032226948354892E-2</c:v>
                </c:pt>
                <c:pt idx="3">
                  <c:v>5.0957963071300669E-2</c:v>
                </c:pt>
                <c:pt idx="4">
                  <c:v>4.2183544577958365E-2</c:v>
                </c:pt>
                <c:pt idx="5">
                  <c:v>3.5282199920292738E-2</c:v>
                </c:pt>
                <c:pt idx="6">
                  <c:v>1.9260149995253315E-2</c:v>
                </c:pt>
                <c:pt idx="7">
                  <c:v>4.8255491380239414E-3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4-4609-825A-2560702C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946319"/>
        <c:axId val="1524947151"/>
      </c:lineChart>
      <c:catAx>
        <c:axId val="15249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47151"/>
        <c:crosses val="autoZero"/>
        <c:auto val="1"/>
        <c:lblAlgn val="ctr"/>
        <c:lblOffset val="100"/>
        <c:noMultiLvlLbl val="0"/>
      </c:catAx>
      <c:valAx>
        <c:axId val="152494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4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1243</xdr:colOff>
      <xdr:row>20</xdr:row>
      <xdr:rowOff>64330</xdr:rowOff>
    </xdr:from>
    <xdr:to>
      <xdr:col>7</xdr:col>
      <xdr:colOff>24848</xdr:colOff>
      <xdr:row>32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A1675-7FBE-4BA8-BDE1-E4002112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6</xdr:row>
      <xdr:rowOff>161923</xdr:rowOff>
    </xdr:from>
    <xdr:to>
      <xdr:col>15</xdr:col>
      <xdr:colOff>38100</xdr:colOff>
      <xdr:row>19</xdr:row>
      <xdr:rowOff>33130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5C7E7-E9F2-447B-91C9-6A6C16832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9188</xdr:colOff>
      <xdr:row>7</xdr:row>
      <xdr:rowOff>172441</xdr:rowOff>
    </xdr:from>
    <xdr:to>
      <xdr:col>7</xdr:col>
      <xdr:colOff>44588</xdr:colOff>
      <xdr:row>20</xdr:row>
      <xdr:rowOff>115956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696C5-08C4-4D1E-8262-D8F088E8D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25401</xdr:colOff>
      <xdr:row>19</xdr:row>
      <xdr:rowOff>6351</xdr:rowOff>
    </xdr:from>
    <xdr:to>
      <xdr:col>15</xdr:col>
      <xdr:colOff>44451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325C02-4827-45D6-97E7-7953573F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11459</xdr:colOff>
      <xdr:row>7</xdr:row>
      <xdr:rowOff>38374</xdr:rowOff>
    </xdr:from>
    <xdr:to>
      <xdr:col>23</xdr:col>
      <xdr:colOff>29957</xdr:colOff>
      <xdr:row>19</xdr:row>
      <xdr:rowOff>66261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2058F7-566B-451F-B956-6B2FE2B3D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6350</xdr:colOff>
      <xdr:row>19</xdr:row>
      <xdr:rowOff>0</xdr:rowOff>
    </xdr:from>
    <xdr:to>
      <xdr:col>23</xdr:col>
      <xdr:colOff>31749</xdr:colOff>
      <xdr:row>30</xdr:row>
      <xdr:rowOff>182216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6CFCC5-361E-4342-9A03-C6F520AED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428625</xdr:colOff>
      <xdr:row>6</xdr:row>
      <xdr:rowOff>133350</xdr:rowOff>
    </xdr:from>
    <xdr:to>
      <xdr:col>29</xdr:col>
      <xdr:colOff>434975</xdr:colOff>
      <xdr:row>19</xdr:row>
      <xdr:rowOff>8283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BA2774-9F24-446C-B4D7-13585A135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428763</xdr:colOff>
      <xdr:row>18</xdr:row>
      <xdr:rowOff>149087</xdr:rowOff>
    </xdr:from>
    <xdr:to>
      <xdr:col>29</xdr:col>
      <xdr:colOff>447813</xdr:colOff>
      <xdr:row>31</xdr:row>
      <xdr:rowOff>29127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6EFD63-E2D7-41E6-97A0-97ED191C1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192087</xdr:colOff>
      <xdr:row>24</xdr:row>
      <xdr:rowOff>134937</xdr:rowOff>
    </xdr:from>
    <xdr:to>
      <xdr:col>22</xdr:col>
      <xdr:colOff>15875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1941D-3151-4DC9-95D5-21631863A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201613</xdr:colOff>
      <xdr:row>11</xdr:row>
      <xdr:rowOff>28576</xdr:rowOff>
    </xdr:from>
    <xdr:to>
      <xdr:col>21</xdr:col>
      <xdr:colOff>330201</xdr:colOff>
      <xdr:row>23</xdr:row>
      <xdr:rowOff>130176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BBF63-DF99-4069-9C76-B0887CCA6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484187</xdr:colOff>
      <xdr:row>22</xdr:row>
      <xdr:rowOff>0</xdr:rowOff>
    </xdr:from>
    <xdr:to>
      <xdr:col>11</xdr:col>
      <xdr:colOff>771525</xdr:colOff>
      <xdr:row>32</xdr:row>
      <xdr:rowOff>84137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7E81C-F7DA-40F9-B679-4ABBCEEC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739775</xdr:colOff>
      <xdr:row>21</xdr:row>
      <xdr:rowOff>177800</xdr:rowOff>
    </xdr:from>
    <xdr:to>
      <xdr:col>14</xdr:col>
      <xdr:colOff>17463</xdr:colOff>
      <xdr:row>32</xdr:row>
      <xdr:rowOff>87312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440C77-1D23-4996-8416-4D850F3CB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476250</xdr:colOff>
      <xdr:row>32</xdr:row>
      <xdr:rowOff>53975</xdr:rowOff>
    </xdr:from>
    <xdr:to>
      <xdr:col>11</xdr:col>
      <xdr:colOff>760413</xdr:colOff>
      <xdr:row>42</xdr:row>
      <xdr:rowOff>141287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5E1DCE-433A-4463-B7E3-4AAD343E9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739775</xdr:colOff>
      <xdr:row>32</xdr:row>
      <xdr:rowOff>76200</xdr:rowOff>
    </xdr:from>
    <xdr:to>
      <xdr:col>14</xdr:col>
      <xdr:colOff>17463</xdr:colOff>
      <xdr:row>42</xdr:row>
      <xdr:rowOff>160337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C22D38-6E98-4B28-A7AF-1DDD7153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277812</xdr:colOff>
      <xdr:row>1</xdr:row>
      <xdr:rowOff>160337</xdr:rowOff>
    </xdr:from>
    <xdr:to>
      <xdr:col>26</xdr:col>
      <xdr:colOff>582612</xdr:colOff>
      <xdr:row>17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E1A1D-8519-4256-B144-DBFD5EE5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276225</xdr:colOff>
      <xdr:row>17</xdr:row>
      <xdr:rowOff>28575</xdr:rowOff>
    </xdr:from>
    <xdr:to>
      <xdr:col>26</xdr:col>
      <xdr:colOff>581025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74DAC-831F-4A74-B7C5-E8940D632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534987</xdr:colOff>
      <xdr:row>4</xdr:row>
      <xdr:rowOff>141287</xdr:rowOff>
    </xdr:from>
    <xdr:to>
      <xdr:col>21</xdr:col>
      <xdr:colOff>492125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4D2B0-9281-41FB-B65A-C75FBD0DD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555624</xdr:colOff>
      <xdr:row>18</xdr:row>
      <xdr:rowOff>107949</xdr:rowOff>
    </xdr:from>
    <xdr:to>
      <xdr:col>21</xdr:col>
      <xdr:colOff>488949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F9F7B-C03F-4F2E-B934-8874FCFAC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541337</xdr:colOff>
      <xdr:row>7</xdr:row>
      <xdr:rowOff>106362</xdr:rowOff>
    </xdr:from>
    <xdr:to>
      <xdr:col>25</xdr:col>
      <xdr:colOff>142875</xdr:colOff>
      <xdr:row>21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49094-606A-45B3-AC6C-1AD5C3C9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2</xdr:row>
      <xdr:rowOff>85725</xdr:rowOff>
    </xdr:from>
    <xdr:to>
      <xdr:col>20</xdr:col>
      <xdr:colOff>152400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FAE21-580F-491D-98ED-73F0565F2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CFBE-9617-43B3-94DB-8F58D588D8B8}">
  <dimension ref="A1:AI57"/>
  <sheetViews>
    <sheetView tabSelected="1" workbookViewId="0">
      <selection activeCell="L7" sqref="L7"/>
    </sheetView>
  </sheetViews>
  <sheetFormatPr defaultRowHeight="14.5" x14ac:dyDescent="0.35"/>
  <cols>
    <col min="2" max="2" width="10.6328125" customWidth="1"/>
    <col min="11" max="11" width="8.7265625" customWidth="1"/>
    <col min="12" max="12" width="10.54296875" customWidth="1"/>
    <col min="14" max="14" width="10.6328125" customWidth="1"/>
    <col min="15" max="15" width="6.7265625" customWidth="1"/>
  </cols>
  <sheetData>
    <row r="1" spans="1:35" x14ac:dyDescent="0.35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35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11" spans="1:35" x14ac:dyDescent="0.35">
      <c r="A11" t="s">
        <v>11</v>
      </c>
      <c r="C11" t="s">
        <v>0</v>
      </c>
      <c r="D11" s="1" t="s">
        <v>1</v>
      </c>
      <c r="E11" s="1"/>
      <c r="F11" s="1"/>
      <c r="G11" s="1"/>
      <c r="H11" s="1"/>
      <c r="I11" s="1"/>
      <c r="J11" s="1"/>
      <c r="K11" s="1"/>
      <c r="N11" s="1" t="s">
        <v>10</v>
      </c>
      <c r="O11" s="1"/>
      <c r="P11" s="1"/>
      <c r="Q11" s="1"/>
      <c r="R11" s="1"/>
      <c r="S11" s="1"/>
      <c r="T11" s="1"/>
      <c r="U11" s="1"/>
      <c r="V11" s="1"/>
      <c r="W11" s="1"/>
    </row>
    <row r="12" spans="1:35" x14ac:dyDescent="0.35">
      <c r="A12" t="s">
        <v>9</v>
      </c>
      <c r="B12" t="s">
        <v>12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K12">
        <v>2</v>
      </c>
      <c r="O12" t="s">
        <v>12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  <c r="AB12" s="3"/>
    </row>
    <row r="13" spans="1:35" x14ac:dyDescent="0.35">
      <c r="B13" t="s">
        <v>5</v>
      </c>
      <c r="C13">
        <v>1</v>
      </c>
      <c r="D13">
        <v>2</v>
      </c>
      <c r="E13">
        <v>4</v>
      </c>
      <c r="F13">
        <v>6</v>
      </c>
      <c r="G13">
        <v>8</v>
      </c>
      <c r="H13">
        <v>16</v>
      </c>
      <c r="I13">
        <v>32</v>
      </c>
      <c r="J13">
        <v>32</v>
      </c>
      <c r="K13">
        <v>64</v>
      </c>
      <c r="O13" t="s">
        <v>5</v>
      </c>
      <c r="P13">
        <v>1</v>
      </c>
      <c r="Q13">
        <v>2</v>
      </c>
      <c r="R13">
        <v>4</v>
      </c>
      <c r="S13">
        <v>6</v>
      </c>
      <c r="T13">
        <v>8</v>
      </c>
      <c r="U13">
        <v>16</v>
      </c>
      <c r="V13">
        <v>32</v>
      </c>
      <c r="W13">
        <v>64</v>
      </c>
      <c r="Z13" s="3"/>
      <c r="AB13" s="1" t="s">
        <v>47</v>
      </c>
      <c r="AC13" s="1"/>
      <c r="AD13" s="1"/>
      <c r="AE13" s="1"/>
      <c r="AF13" s="1"/>
      <c r="AG13" s="1"/>
      <c r="AH13" s="1"/>
      <c r="AI13" s="3"/>
    </row>
    <row r="14" spans="1:35" x14ac:dyDescent="0.35">
      <c r="A14" t="s">
        <v>2</v>
      </c>
      <c r="N14" t="s">
        <v>2</v>
      </c>
      <c r="AB14" t="s">
        <v>12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5" x14ac:dyDescent="0.35">
      <c r="Q15">
        <v>2</v>
      </c>
      <c r="R15">
        <v>4</v>
      </c>
      <c r="S15">
        <v>6</v>
      </c>
      <c r="T15">
        <v>8</v>
      </c>
      <c r="U15">
        <v>16</v>
      </c>
      <c r="V15">
        <v>32</v>
      </c>
      <c r="W15">
        <v>64</v>
      </c>
      <c r="AB15" t="s">
        <v>5</v>
      </c>
      <c r="AC15">
        <v>1</v>
      </c>
      <c r="AD15">
        <v>2</v>
      </c>
      <c r="AE15">
        <v>4</v>
      </c>
      <c r="AF15">
        <v>6</v>
      </c>
      <c r="AG15">
        <v>8</v>
      </c>
      <c r="AH15">
        <v>16</v>
      </c>
    </row>
    <row r="16" spans="1:35" x14ac:dyDescent="0.35">
      <c r="B16" t="s">
        <v>3</v>
      </c>
      <c r="C16">
        <v>2.4266200000000002</v>
      </c>
      <c r="D16">
        <v>0.111524</v>
      </c>
      <c r="E16">
        <v>6.5740900000000005E-2</v>
      </c>
      <c r="F16">
        <f>(G16+E16)/2</f>
        <v>6.2059650000000001E-2</v>
      </c>
      <c r="G16">
        <v>5.8378399999999997E-2</v>
      </c>
      <c r="H16">
        <v>4.7315000000000003E-2</v>
      </c>
      <c r="I16">
        <v>8.4270700000000004E-2</v>
      </c>
      <c r="J16">
        <v>6.2917100000000004E-2</v>
      </c>
      <c r="K16">
        <v>4.3099999999999999E-2</v>
      </c>
      <c r="N16" t="s">
        <v>3</v>
      </c>
      <c r="P16" t="s">
        <v>3</v>
      </c>
      <c r="Q16">
        <f>C16/D16</f>
        <v>21.758724579462719</v>
      </c>
      <c r="R16">
        <f>C16/E16</f>
        <v>36.911876776861895</v>
      </c>
      <c r="S16">
        <f>C16/F16</f>
        <v>39.10141291483275</v>
      </c>
      <c r="T16">
        <f>C16/G16</f>
        <v>41.567086456634655</v>
      </c>
      <c r="U16">
        <f>C16/H16</f>
        <v>51.286484201627395</v>
      </c>
      <c r="V16">
        <f>C16/J16</f>
        <v>38.568529064435587</v>
      </c>
      <c r="W16">
        <f>C16/K16</f>
        <v>56.30208816705337</v>
      </c>
      <c r="AB16" t="s">
        <v>3</v>
      </c>
      <c r="AC16">
        <f>Q16/2</f>
        <v>10.879362289731359</v>
      </c>
      <c r="AD16">
        <f>R16/4</f>
        <v>9.2279691942154738</v>
      </c>
      <c r="AE16">
        <f>T16/8</f>
        <v>5.1958858070793319</v>
      </c>
      <c r="AF16">
        <f>U16/16</f>
        <v>3.2054052626017122</v>
      </c>
      <c r="AG16">
        <f>V16/32</f>
        <v>1.2052665332636121</v>
      </c>
      <c r="AH16">
        <f>W16/64</f>
        <v>0.8797201276102089</v>
      </c>
    </row>
    <row r="17" spans="1:34" x14ac:dyDescent="0.35">
      <c r="B17" t="s">
        <v>4</v>
      </c>
      <c r="C17">
        <v>18.060700000000001</v>
      </c>
      <c r="D17">
        <v>0.56484800000000002</v>
      </c>
      <c r="E17">
        <v>0.404636</v>
      </c>
      <c r="F17">
        <f>(E17+G17)/2</f>
        <v>0.37678200000000001</v>
      </c>
      <c r="G17">
        <v>0.34892800000000002</v>
      </c>
      <c r="H17">
        <v>0.30363299999999999</v>
      </c>
      <c r="I17">
        <v>0.18856300000000001</v>
      </c>
      <c r="J17">
        <v>0.15746599999999999</v>
      </c>
      <c r="K17">
        <v>0.182114</v>
      </c>
      <c r="N17" t="s">
        <v>4</v>
      </c>
      <c r="P17" t="s">
        <v>4</v>
      </c>
      <c r="Q17">
        <f>C17/D17</f>
        <v>31.974442681925048</v>
      </c>
      <c r="R17">
        <f>C17/E17</f>
        <v>44.634436876600205</v>
      </c>
      <c r="S17">
        <f>C17/F17</f>
        <v>47.934083899973992</v>
      </c>
      <c r="T17">
        <f>C17/G17</f>
        <v>51.760535124724868</v>
      </c>
      <c r="U17">
        <f>C17/H17</f>
        <v>59.482006237793655</v>
      </c>
      <c r="V17">
        <f>C17/J17</f>
        <v>114.6958708546607</v>
      </c>
      <c r="W17">
        <f>C17/K17</f>
        <v>99.172496348441086</v>
      </c>
      <c r="AB17" t="s">
        <v>4</v>
      </c>
      <c r="AC17">
        <f>Q17/2</f>
        <v>15.987221340962524</v>
      </c>
      <c r="AD17">
        <f>R17/4</f>
        <v>11.158609219150051</v>
      </c>
      <c r="AE17">
        <f>T17/8</f>
        <v>6.4700668905906085</v>
      </c>
      <c r="AF17">
        <f>U17/16</f>
        <v>3.7176253898621034</v>
      </c>
      <c r="AG17">
        <f t="shared" ref="AG17:AG25" si="0">V17/32</f>
        <v>3.5842459642081468</v>
      </c>
      <c r="AH17">
        <f t="shared" ref="AH17:AH25" si="1">W17/64</f>
        <v>1.549570255444392</v>
      </c>
    </row>
    <row r="18" spans="1:34" x14ac:dyDescent="0.35">
      <c r="B18" t="s">
        <v>6</v>
      </c>
      <c r="C18">
        <v>62.037500000000001</v>
      </c>
      <c r="D18">
        <v>2.02922</v>
      </c>
      <c r="E18">
        <v>1.01213</v>
      </c>
      <c r="F18">
        <v>0.91673199999999999</v>
      </c>
      <c r="G18">
        <v>0.83773799999999998</v>
      </c>
      <c r="H18">
        <v>0.49181000000000002</v>
      </c>
      <c r="I18">
        <v>0.33502700000000002</v>
      </c>
      <c r="J18">
        <v>0.317021</v>
      </c>
      <c r="K18">
        <v>0.358126</v>
      </c>
      <c r="N18" t="s">
        <v>6</v>
      </c>
      <c r="P18" t="s">
        <v>6</v>
      </c>
      <c r="Q18">
        <f>C18/D18</f>
        <v>30.572091739683227</v>
      </c>
      <c r="R18">
        <f>C18/E18</f>
        <v>61.294003734698116</v>
      </c>
      <c r="S18">
        <f>C18/F18</f>
        <v>67.672449527233695</v>
      </c>
      <c r="T18">
        <f>C18/G18</f>
        <v>74.053582384946125</v>
      </c>
      <c r="U18">
        <f>C18/H18</f>
        <v>126.1411927370326</v>
      </c>
      <c r="V18">
        <f>C18/J18</f>
        <v>195.68892912456903</v>
      </c>
      <c r="W18">
        <f>C18/K18</f>
        <v>173.2281375828619</v>
      </c>
      <c r="AB18" t="s">
        <v>6</v>
      </c>
      <c r="AC18">
        <f>Q18/2</f>
        <v>15.286045869841614</v>
      </c>
      <c r="AD18">
        <f>R18/4</f>
        <v>15.323500933674529</v>
      </c>
      <c r="AE18">
        <f>T18/8</f>
        <v>9.2566977981182657</v>
      </c>
      <c r="AF18">
        <f>U18/16</f>
        <v>7.8838245460645373</v>
      </c>
      <c r="AG18">
        <f t="shared" si="0"/>
        <v>6.1152790351427821</v>
      </c>
      <c r="AH18">
        <f t="shared" si="1"/>
        <v>2.7066896497322173</v>
      </c>
    </row>
    <row r="19" spans="1:34" x14ac:dyDescent="0.35">
      <c r="B19" t="s">
        <v>7</v>
      </c>
      <c r="C19">
        <v>150.709</v>
      </c>
      <c r="D19">
        <v>5.9132899999999999</v>
      </c>
      <c r="E19">
        <v>3.07117</v>
      </c>
      <c r="F19">
        <v>3.0602999999999998</v>
      </c>
      <c r="G19">
        <f>H19+F19/2</f>
        <v>2.6113400000000002</v>
      </c>
      <c r="H19">
        <v>1.0811900000000001</v>
      </c>
      <c r="I19">
        <v>0.53696500000000003</v>
      </c>
      <c r="J19">
        <v>0.747251</v>
      </c>
      <c r="K19">
        <v>0.45313700000000001</v>
      </c>
      <c r="N19" t="s">
        <v>7</v>
      </c>
      <c r="P19" t="s">
        <v>7</v>
      </c>
      <c r="Q19">
        <f>C19/D19</f>
        <v>25.486488908881519</v>
      </c>
      <c r="R19">
        <f>C19/E19</f>
        <v>49.072177704262543</v>
      </c>
      <c r="S19">
        <f>C19/F19</f>
        <v>49.246479103355881</v>
      </c>
      <c r="T19">
        <f>C19/G19</f>
        <v>57.713281303851659</v>
      </c>
      <c r="U19">
        <f>C19/H19</f>
        <v>139.39178127803623</v>
      </c>
      <c r="V19">
        <f>C19/J19</f>
        <v>201.68457452716692</v>
      </c>
      <c r="W19">
        <f>C19/K19</f>
        <v>332.59036450345042</v>
      </c>
      <c r="AB19" t="s">
        <v>7</v>
      </c>
      <c r="AC19">
        <f>Q19/2</f>
        <v>12.743244454440759</v>
      </c>
      <c r="AD19">
        <f>R19/4</f>
        <v>12.268044426065636</v>
      </c>
      <c r="AE19">
        <f>T19/8</f>
        <v>7.2141601629814573</v>
      </c>
      <c r="AF19">
        <f>U19/16</f>
        <v>8.7119863298772646</v>
      </c>
      <c r="AG19">
        <f t="shared" si="0"/>
        <v>6.3026429539739661</v>
      </c>
      <c r="AH19">
        <f t="shared" si="1"/>
        <v>5.1967244453664128</v>
      </c>
    </row>
    <row r="20" spans="1:34" x14ac:dyDescent="0.35">
      <c r="B20" t="s">
        <v>8</v>
      </c>
      <c r="C20">
        <v>293.18900000000002</v>
      </c>
      <c r="D20">
        <v>11.678000000000001</v>
      </c>
      <c r="E20">
        <v>5.5945600000000004</v>
      </c>
      <c r="F20">
        <v>4.5955399999999997</v>
      </c>
      <c r="G20">
        <v>12.0389</v>
      </c>
      <c r="H20">
        <v>1.7794399999999999</v>
      </c>
      <c r="I20">
        <v>1.17</v>
      </c>
      <c r="J20">
        <v>1.2311700000000001</v>
      </c>
      <c r="K20">
        <v>1.15635</v>
      </c>
      <c r="N20" t="s">
        <v>8</v>
      </c>
      <c r="P20" t="s">
        <v>8</v>
      </c>
      <c r="Q20">
        <f>C20/D20</f>
        <v>25.106096934406576</v>
      </c>
      <c r="R20">
        <f>C20/E20</f>
        <v>52.406087341989362</v>
      </c>
      <c r="S20">
        <f>C20/F20</f>
        <v>63.798596030063941</v>
      </c>
      <c r="T20">
        <f>C20/G20</f>
        <v>24.353470832052764</v>
      </c>
      <c r="U20">
        <f>C20/H20</f>
        <v>164.7647574517826</v>
      </c>
      <c r="V20">
        <f>C20/J20</f>
        <v>238.13851864486625</v>
      </c>
      <c r="W20">
        <f>C20/K20</f>
        <v>253.54693648116921</v>
      </c>
      <c r="AB20" t="s">
        <v>8</v>
      </c>
      <c r="AC20">
        <f>Q20/2</f>
        <v>12.553048467203288</v>
      </c>
      <c r="AD20">
        <f>R20/4</f>
        <v>13.101521835497341</v>
      </c>
      <c r="AE20">
        <f>T20/8</f>
        <v>3.0441838540065955</v>
      </c>
      <c r="AF20">
        <f>U20/16</f>
        <v>10.297797340736413</v>
      </c>
      <c r="AG20">
        <f t="shared" si="0"/>
        <v>7.4418287076520704</v>
      </c>
      <c r="AH20">
        <f t="shared" si="1"/>
        <v>3.9616708825182689</v>
      </c>
    </row>
    <row r="21" spans="1:34" x14ac:dyDescent="0.35">
      <c r="B21" t="s">
        <v>13</v>
      </c>
      <c r="C21">
        <v>568.70399999999995</v>
      </c>
      <c r="D21">
        <v>19.001100000000001</v>
      </c>
      <c r="E21">
        <v>9.8013200000000005</v>
      </c>
      <c r="F21">
        <v>7.5076900000000002</v>
      </c>
      <c r="G21">
        <v>6.2443999999999997</v>
      </c>
      <c r="H21">
        <v>1.87002</v>
      </c>
      <c r="I21">
        <v>2.1712500000000001</v>
      </c>
      <c r="J21">
        <v>1.47485</v>
      </c>
      <c r="K21">
        <v>1.1487799999999999</v>
      </c>
      <c r="N21" t="s">
        <v>13</v>
      </c>
      <c r="P21" t="s">
        <v>13</v>
      </c>
      <c r="Q21">
        <f>C21/D21</f>
        <v>29.930056680928995</v>
      </c>
      <c r="R21">
        <f>C21/E21</f>
        <v>58.02320503768879</v>
      </c>
      <c r="S21">
        <f>C21/F21</f>
        <v>75.749531480388768</v>
      </c>
      <c r="T21">
        <f>C21/G21</f>
        <v>91.074242521299084</v>
      </c>
      <c r="U21">
        <f>C21/H21</f>
        <v>304.11653351301055</v>
      </c>
      <c r="V21">
        <f>C21/J21</f>
        <v>385.60124758450007</v>
      </c>
      <c r="W21">
        <f>C21/K21</f>
        <v>495.05040129528714</v>
      </c>
      <c r="AB21" t="s">
        <v>13</v>
      </c>
      <c r="AC21">
        <f>Q21/2</f>
        <v>14.965028340464498</v>
      </c>
      <c r="AD21">
        <f>R21/4</f>
        <v>14.505801259422197</v>
      </c>
      <c r="AE21">
        <f>T21/8</f>
        <v>11.384280315162385</v>
      </c>
      <c r="AF21">
        <f>U21/16</f>
        <v>19.007283344563159</v>
      </c>
      <c r="AG21">
        <f t="shared" si="0"/>
        <v>12.050038987015627</v>
      </c>
      <c r="AH21">
        <f t="shared" si="1"/>
        <v>7.7351625202388616</v>
      </c>
    </row>
    <row r="22" spans="1:34" x14ac:dyDescent="0.35">
      <c r="B22" t="s">
        <v>14</v>
      </c>
      <c r="C22">
        <v>825.05200000000002</v>
      </c>
      <c r="D22">
        <v>31.348700000000001</v>
      </c>
      <c r="E22">
        <v>16.944400000000002</v>
      </c>
      <c r="F22">
        <v>11.998100000000001</v>
      </c>
      <c r="G22">
        <v>10.777900000000001</v>
      </c>
      <c r="H22">
        <v>4.7896900000000002</v>
      </c>
      <c r="I22">
        <v>2.72194</v>
      </c>
      <c r="J22">
        <v>2.7005599999999998</v>
      </c>
      <c r="K22">
        <v>2.59796</v>
      </c>
      <c r="N22" t="s">
        <v>14</v>
      </c>
      <c r="P22" t="s">
        <v>14</v>
      </c>
      <c r="Q22">
        <f>C22/D22</f>
        <v>26.318539524764983</v>
      </c>
      <c r="R22">
        <f>C22/E22</f>
        <v>48.691721158612872</v>
      </c>
      <c r="S22">
        <f>C22/F22</f>
        <v>68.765221160017006</v>
      </c>
      <c r="T22">
        <f t="shared" ref="T22:T25" si="2">C22/G22</f>
        <v>76.550348398110941</v>
      </c>
      <c r="U22">
        <f>C22/H22</f>
        <v>172.25582448968512</v>
      </c>
      <c r="V22">
        <f>C22/J22</f>
        <v>305.5114494771455</v>
      </c>
      <c r="W22">
        <f>C22/K22</f>
        <v>317.57686800412631</v>
      </c>
      <c r="AB22" t="s">
        <v>14</v>
      </c>
      <c r="AC22">
        <f>Q22/2</f>
        <v>13.159269762382491</v>
      </c>
      <c r="AD22">
        <f>R22/4</f>
        <v>12.172930289653218</v>
      </c>
      <c r="AE22">
        <f>T22/8</f>
        <v>9.5687935497638676</v>
      </c>
      <c r="AF22">
        <f>U22/16</f>
        <v>10.76598903060532</v>
      </c>
      <c r="AG22">
        <f t="shared" si="0"/>
        <v>9.547232796160797</v>
      </c>
      <c r="AH22">
        <f t="shared" si="1"/>
        <v>4.9621385625644736</v>
      </c>
    </row>
    <row r="23" spans="1:34" x14ac:dyDescent="0.35">
      <c r="B23" t="s">
        <v>15</v>
      </c>
      <c r="C23">
        <v>1227.93</v>
      </c>
      <c r="D23">
        <v>45.344799999999999</v>
      </c>
      <c r="E23">
        <v>29.158200000000001</v>
      </c>
      <c r="F23">
        <v>19.2483</v>
      </c>
      <c r="G23">
        <v>13.331</v>
      </c>
      <c r="H23">
        <v>7.0315899999999996</v>
      </c>
      <c r="I23">
        <v>3.8294600000000001</v>
      </c>
      <c r="J23">
        <v>5.7838000000000003</v>
      </c>
      <c r="K23">
        <v>3.4462799999999998</v>
      </c>
      <c r="N23" t="s">
        <v>15</v>
      </c>
      <c r="P23" t="s">
        <v>15</v>
      </c>
      <c r="Q23">
        <f>C23/D23</f>
        <v>27.079841569485367</v>
      </c>
      <c r="R23">
        <f>C23/E23</f>
        <v>42.112681852789265</v>
      </c>
      <c r="S23">
        <f>C23/F23</f>
        <v>63.79420520253737</v>
      </c>
      <c r="T23">
        <f>C23/G23</f>
        <v>92.110869402145383</v>
      </c>
      <c r="U23">
        <f>C23/H23</f>
        <v>174.63048897902183</v>
      </c>
      <c r="V23">
        <f>C23/J23</f>
        <v>212.30505895777861</v>
      </c>
      <c r="W23">
        <f>C23/K23</f>
        <v>356.30592987221007</v>
      </c>
      <c r="AB23" t="s">
        <v>15</v>
      </c>
      <c r="AC23">
        <f>Q23/2</f>
        <v>13.539920784742684</v>
      </c>
      <c r="AD23">
        <f>R23/4</f>
        <v>10.528170463197316</v>
      </c>
      <c r="AE23">
        <f>T23/8</f>
        <v>11.513858675268173</v>
      </c>
      <c r="AF23">
        <f>U23/16</f>
        <v>10.914405561188865</v>
      </c>
      <c r="AG23">
        <f t="shared" si="0"/>
        <v>6.6345330924305816</v>
      </c>
      <c r="AH23">
        <f t="shared" si="1"/>
        <v>5.5672801542532824</v>
      </c>
    </row>
    <row r="24" spans="1:34" x14ac:dyDescent="0.35">
      <c r="B24" t="s">
        <v>16</v>
      </c>
      <c r="C24">
        <v>1738.51</v>
      </c>
      <c r="D24">
        <v>67.006799999999998</v>
      </c>
      <c r="E24">
        <v>35.447299999999998</v>
      </c>
      <c r="F24">
        <v>24.742999999999999</v>
      </c>
      <c r="G24">
        <v>18.6739</v>
      </c>
      <c r="H24">
        <v>8.3803999999999998</v>
      </c>
      <c r="I24">
        <v>5.4553500000000001</v>
      </c>
      <c r="J24">
        <v>5.9855700000000001</v>
      </c>
      <c r="K24">
        <v>3.3094700000000001</v>
      </c>
      <c r="N24" t="s">
        <v>16</v>
      </c>
      <c r="P24" t="s">
        <v>16</v>
      </c>
      <c r="Q24">
        <f>C24/D24</f>
        <v>25.945277195747298</v>
      </c>
      <c r="R24">
        <f>C24/E24</f>
        <v>49.044920205488147</v>
      </c>
      <c r="S24">
        <f>C24/F24</f>
        <v>70.262700561775048</v>
      </c>
      <c r="T24">
        <f t="shared" si="2"/>
        <v>93.098388660108498</v>
      </c>
      <c r="U24">
        <f>C24/H24</f>
        <v>207.44952508233499</v>
      </c>
      <c r="V24">
        <f>C24/J24</f>
        <v>290.45019939621454</v>
      </c>
      <c r="W24">
        <f>C24/K24</f>
        <v>525.31372092812444</v>
      </c>
      <c r="AB24" t="s">
        <v>16</v>
      </c>
      <c r="AC24">
        <f>Q24/2</f>
        <v>12.972638597873649</v>
      </c>
      <c r="AD24">
        <f>R24/4</f>
        <v>12.261230051372037</v>
      </c>
      <c r="AE24">
        <f>T24/8</f>
        <v>11.637298582513562</v>
      </c>
      <c r="AF24">
        <f>U24/16</f>
        <v>12.965595317645937</v>
      </c>
      <c r="AG24">
        <f t="shared" si="0"/>
        <v>9.0765687311317045</v>
      </c>
      <c r="AH24">
        <f t="shared" si="1"/>
        <v>8.2080268895019444</v>
      </c>
    </row>
    <row r="25" spans="1:34" x14ac:dyDescent="0.35">
      <c r="B25" t="s">
        <v>17</v>
      </c>
      <c r="C25">
        <v>2355.98</v>
      </c>
      <c r="D25">
        <v>78.900400000000005</v>
      </c>
      <c r="E25">
        <v>46.365200000000002</v>
      </c>
      <c r="F25">
        <v>33.179400000000001</v>
      </c>
      <c r="G25">
        <v>27.4268</v>
      </c>
      <c r="H25">
        <v>15.6251</v>
      </c>
      <c r="I25">
        <v>7.8032500000000002</v>
      </c>
      <c r="J25">
        <v>7.5374600000000003</v>
      </c>
      <c r="K25">
        <v>4.79169</v>
      </c>
      <c r="N25" t="s">
        <v>17</v>
      </c>
      <c r="P25" t="s">
        <v>17</v>
      </c>
      <c r="Q25">
        <f>C23/D25</f>
        <v>15.563038970651606</v>
      </c>
      <c r="R25">
        <f>C25/E25</f>
        <v>50.813541190375538</v>
      </c>
      <c r="S25">
        <f>C25/F25</f>
        <v>71.007311765734158</v>
      </c>
      <c r="T25">
        <f t="shared" si="2"/>
        <v>85.900651917102977</v>
      </c>
      <c r="U25">
        <f>C25/H25</f>
        <v>150.78175499676803</v>
      </c>
      <c r="V25">
        <f>C25/J25</f>
        <v>312.56948627256395</v>
      </c>
      <c r="W25">
        <f>C25/K25</f>
        <v>491.6803883389785</v>
      </c>
      <c r="AB25" t="s">
        <v>17</v>
      </c>
      <c r="AC25">
        <f>Q25/2</f>
        <v>7.781519485325803</v>
      </c>
      <c r="AD25">
        <f>R25/4</f>
        <v>12.703385297593885</v>
      </c>
      <c r="AE25">
        <f>T25/8</f>
        <v>10.737581489637872</v>
      </c>
      <c r="AF25">
        <f>U25/16</f>
        <v>9.4238596872980018</v>
      </c>
      <c r="AG25">
        <f t="shared" si="0"/>
        <v>9.7677964460176234</v>
      </c>
      <c r="AH25">
        <f t="shared" si="1"/>
        <v>7.6825060677965391</v>
      </c>
    </row>
    <row r="27" spans="1:34" x14ac:dyDescent="0.35">
      <c r="A27" t="s">
        <v>18</v>
      </c>
      <c r="C27" t="s">
        <v>0</v>
      </c>
      <c r="D27" s="1" t="s">
        <v>1</v>
      </c>
      <c r="E27" s="1"/>
      <c r="F27" s="1"/>
      <c r="G27" s="1"/>
      <c r="H27" s="1"/>
      <c r="I27" s="1"/>
      <c r="J27" s="1"/>
      <c r="K27" s="1"/>
      <c r="N27" t="s">
        <v>10</v>
      </c>
    </row>
    <row r="28" spans="1:34" x14ac:dyDescent="0.35">
      <c r="A28" t="s">
        <v>9</v>
      </c>
      <c r="B28" t="s">
        <v>12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2</v>
      </c>
    </row>
    <row r="29" spans="1:34" x14ac:dyDescent="0.35">
      <c r="B29" t="s">
        <v>5</v>
      </c>
      <c r="C29">
        <v>1</v>
      </c>
      <c r="D29">
        <v>2</v>
      </c>
      <c r="E29">
        <v>4</v>
      </c>
      <c r="F29">
        <v>6</v>
      </c>
      <c r="G29">
        <v>8</v>
      </c>
      <c r="H29">
        <v>16</v>
      </c>
      <c r="I29">
        <v>32</v>
      </c>
      <c r="J29">
        <v>32</v>
      </c>
      <c r="K29">
        <v>64</v>
      </c>
      <c r="N29" s="1" t="s">
        <v>10</v>
      </c>
      <c r="O29" s="1"/>
      <c r="P29" s="1"/>
      <c r="Q29" s="1"/>
      <c r="R29" s="1"/>
      <c r="S29" s="1"/>
      <c r="T29" s="1"/>
      <c r="U29" s="1"/>
      <c r="V29" s="1"/>
      <c r="W29" s="1"/>
    </row>
    <row r="30" spans="1:34" x14ac:dyDescent="0.35">
      <c r="A30" t="s">
        <v>2</v>
      </c>
      <c r="O30" t="s">
        <v>12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2</v>
      </c>
      <c r="W30">
        <v>2</v>
      </c>
      <c r="AB30" s="1" t="s">
        <v>47</v>
      </c>
      <c r="AC30" s="1"/>
      <c r="AD30" s="1"/>
      <c r="AE30" s="1"/>
      <c r="AF30" s="1"/>
      <c r="AG30" s="1"/>
      <c r="AH30" s="1"/>
    </row>
    <row r="31" spans="1:34" x14ac:dyDescent="0.35">
      <c r="O31" t="s">
        <v>5</v>
      </c>
      <c r="P31">
        <v>1</v>
      </c>
      <c r="Q31">
        <v>2</v>
      </c>
      <c r="R31">
        <v>4</v>
      </c>
      <c r="S31">
        <v>6</v>
      </c>
      <c r="T31">
        <v>8</v>
      </c>
      <c r="U31">
        <v>16</v>
      </c>
      <c r="V31">
        <v>32</v>
      </c>
      <c r="W31">
        <v>64</v>
      </c>
      <c r="AB31" t="s">
        <v>5</v>
      </c>
      <c r="AC31">
        <v>2</v>
      </c>
      <c r="AD31">
        <v>4</v>
      </c>
      <c r="AE31">
        <v>8</v>
      </c>
      <c r="AF31">
        <v>16</v>
      </c>
      <c r="AG31">
        <v>32</v>
      </c>
      <c r="AH31">
        <v>64</v>
      </c>
    </row>
    <row r="32" spans="1:34" x14ac:dyDescent="0.35">
      <c r="A32" t="s">
        <v>3</v>
      </c>
      <c r="C32">
        <v>3.71286</v>
      </c>
      <c r="D32">
        <v>9.6255800000000002E-2</v>
      </c>
      <c r="E32">
        <v>7.02261E-2</v>
      </c>
      <c r="F32">
        <v>7.6499399999999995E-2</v>
      </c>
      <c r="G32">
        <v>5.5818199999999998E-2</v>
      </c>
      <c r="H32">
        <v>4.40078E-2</v>
      </c>
      <c r="I32">
        <v>3.3651800000000003E-2</v>
      </c>
      <c r="J32">
        <v>17.875900000000001</v>
      </c>
      <c r="K32">
        <v>0.180115</v>
      </c>
      <c r="N32" t="s">
        <v>3</v>
      </c>
      <c r="P32" t="s">
        <v>3</v>
      </c>
      <c r="Q32">
        <f>C32/D32</f>
        <v>38.572844441581701</v>
      </c>
      <c r="R32">
        <f>C32/E32</f>
        <v>52.870086762613901</v>
      </c>
      <c r="S32">
        <f>C32/F32</f>
        <v>48.534498309790671</v>
      </c>
      <c r="T32">
        <f>C32/G32</f>
        <v>66.517014163839036</v>
      </c>
      <c r="U32">
        <f>C32/H32</f>
        <v>84.368225632728752</v>
      </c>
      <c r="V32">
        <f>C32/J32</f>
        <v>0.20770198982988267</v>
      </c>
      <c r="W32">
        <f>C32/K32</f>
        <v>20.61383005302168</v>
      </c>
      <c r="AB32" t="s">
        <v>3</v>
      </c>
      <c r="AC32">
        <f>Q32/2</f>
        <v>19.28642222079085</v>
      </c>
      <c r="AD32">
        <f>R32/4</f>
        <v>13.217521690653475</v>
      </c>
      <c r="AE32">
        <f>T32/8</f>
        <v>8.3146267704798795</v>
      </c>
      <c r="AF32">
        <f>U32/16</f>
        <v>5.273014102045547</v>
      </c>
      <c r="AG32">
        <f>V32/32</f>
        <v>6.4906871821838333E-3</v>
      </c>
      <c r="AH32">
        <f>W32/64</f>
        <v>0.32209109457846374</v>
      </c>
    </row>
    <row r="33" spans="1:34" x14ac:dyDescent="0.35">
      <c r="A33" t="s">
        <v>4</v>
      </c>
      <c r="C33">
        <v>23.854099999999999</v>
      </c>
      <c r="D33">
        <v>0.78102199999999999</v>
      </c>
      <c r="E33">
        <v>0.42486400000000002</v>
      </c>
      <c r="F33">
        <v>0.33774399999999999</v>
      </c>
      <c r="G33">
        <v>0.29477500000000001</v>
      </c>
      <c r="H33">
        <v>0.228628</v>
      </c>
      <c r="I33">
        <v>59.396299999999997</v>
      </c>
      <c r="J33">
        <v>0.16891500000000001</v>
      </c>
      <c r="K33">
        <v>0.22820599999999999</v>
      </c>
      <c r="N33" t="s">
        <v>4</v>
      </c>
      <c r="P33" t="s">
        <v>4</v>
      </c>
      <c r="Q33">
        <f>C33/D33</f>
        <v>30.542161424390091</v>
      </c>
      <c r="R33">
        <f>C33/E33</f>
        <v>56.145260601039389</v>
      </c>
      <c r="S33">
        <f>C33/F33</f>
        <v>70.627753564830172</v>
      </c>
      <c r="T33">
        <f>C33/G33</f>
        <v>80.92307692307692</v>
      </c>
      <c r="U33">
        <f>C33/H33</f>
        <v>104.33586437356753</v>
      </c>
      <c r="V33">
        <f>C33/J33</f>
        <v>141.2195482935204</v>
      </c>
      <c r="W33">
        <f>C33/K33</f>
        <v>104.52880292367422</v>
      </c>
      <c r="AB33" t="s">
        <v>4</v>
      </c>
      <c r="AC33">
        <f>Q33/2</f>
        <v>15.271080712195046</v>
      </c>
      <c r="AD33">
        <f>R33/4</f>
        <v>14.036315150259847</v>
      </c>
      <c r="AE33">
        <f>T33/8</f>
        <v>10.115384615384615</v>
      </c>
      <c r="AF33">
        <f>U33/16</f>
        <v>6.5209915233479707</v>
      </c>
      <c r="AG33">
        <f t="shared" ref="AG33:AG41" si="3">V33/32</f>
        <v>4.4131108841725126</v>
      </c>
      <c r="AH33">
        <f t="shared" ref="AH33:AH41" si="4">W33/64</f>
        <v>1.6332625456824097</v>
      </c>
    </row>
    <row r="34" spans="1:34" x14ac:dyDescent="0.35">
      <c r="A34" t="s">
        <v>6</v>
      </c>
      <c r="C34">
        <v>61.729100000000003</v>
      </c>
      <c r="D34">
        <v>2.5973299999999999</v>
      </c>
      <c r="E34">
        <v>1.3766099999999999</v>
      </c>
      <c r="F34">
        <v>1.03132</v>
      </c>
      <c r="G34">
        <v>0.83709</v>
      </c>
      <c r="H34">
        <v>0.446739</v>
      </c>
      <c r="I34">
        <v>0.29043999999999998</v>
      </c>
      <c r="J34">
        <v>0.25942599999999999</v>
      </c>
      <c r="K34">
        <v>0.27801900000000002</v>
      </c>
      <c r="N34" t="s">
        <v>6</v>
      </c>
      <c r="P34" t="s">
        <v>6</v>
      </c>
      <c r="Q34">
        <f>C34/D34</f>
        <v>23.766367769979173</v>
      </c>
      <c r="R34">
        <f>C34/E34</f>
        <v>44.841385722899012</v>
      </c>
      <c r="S34">
        <f>C34/F34</f>
        <v>59.854458364038322</v>
      </c>
      <c r="T34">
        <f>C34/G34</f>
        <v>73.742488860218145</v>
      </c>
      <c r="U34">
        <f>C34/H34</f>
        <v>138.1771011709298</v>
      </c>
      <c r="V34">
        <f>C34/J34</f>
        <v>237.94492456423029</v>
      </c>
      <c r="W34">
        <f>C34/K34</f>
        <v>222.03194745682848</v>
      </c>
      <c r="AB34" t="s">
        <v>6</v>
      </c>
      <c r="AC34">
        <f>Q34/2</f>
        <v>11.883183884989586</v>
      </c>
      <c r="AD34">
        <f>R34/4</f>
        <v>11.210346430724753</v>
      </c>
      <c r="AE34">
        <f>T34/8</f>
        <v>9.2178111075272682</v>
      </c>
      <c r="AF34">
        <f>U34/16</f>
        <v>8.6360688231831126</v>
      </c>
      <c r="AG34">
        <f t="shared" si="3"/>
        <v>7.4357788926321966</v>
      </c>
      <c r="AH34">
        <f t="shared" si="4"/>
        <v>3.4692491790129449</v>
      </c>
    </row>
    <row r="35" spans="1:34" x14ac:dyDescent="0.35">
      <c r="A35" t="s">
        <v>7</v>
      </c>
      <c r="C35">
        <v>149.10599999999999</v>
      </c>
      <c r="D35">
        <v>7.8360900000000004</v>
      </c>
      <c r="E35">
        <v>3.8562699999999999</v>
      </c>
      <c r="F35">
        <v>1.60782</v>
      </c>
      <c r="G35">
        <v>1.2258100000000001</v>
      </c>
      <c r="H35">
        <v>0.71471300000000004</v>
      </c>
      <c r="I35">
        <v>0.557481</v>
      </c>
      <c r="J35">
        <v>0.77952900000000003</v>
      </c>
      <c r="K35">
        <v>0.47062300000000001</v>
      </c>
      <c r="N35" t="s">
        <v>7</v>
      </c>
      <c r="P35" t="s">
        <v>7</v>
      </c>
      <c r="Q35">
        <f>C34/D35</f>
        <v>7.8775384152045218</v>
      </c>
      <c r="R35">
        <f>C34/E35</f>
        <v>16.007463170369295</v>
      </c>
      <c r="S35">
        <f>C34/F35</f>
        <v>38.393041509621725</v>
      </c>
      <c r="T35">
        <f>C34/G35</f>
        <v>50.357804227408813</v>
      </c>
      <c r="U35">
        <f>C34/H35</f>
        <v>86.369074019921285</v>
      </c>
      <c r="V35">
        <f>C34/J35</f>
        <v>79.187688976292094</v>
      </c>
      <c r="W35">
        <f>C34/K35</f>
        <v>131.1646477116503</v>
      </c>
      <c r="AB35" t="s">
        <v>7</v>
      </c>
      <c r="AC35">
        <f>Q35/2</f>
        <v>3.9387692076022609</v>
      </c>
      <c r="AD35">
        <f>R35/4</f>
        <v>4.0018657925923238</v>
      </c>
      <c r="AE35">
        <f>T35/8</f>
        <v>6.2947255284261017</v>
      </c>
      <c r="AF35">
        <f>U35/16</f>
        <v>5.3980671262450803</v>
      </c>
      <c r="AG35">
        <f t="shared" si="3"/>
        <v>2.4746152805091279</v>
      </c>
      <c r="AH35">
        <f t="shared" si="4"/>
        <v>2.049447620494536</v>
      </c>
    </row>
    <row r="36" spans="1:34" x14ac:dyDescent="0.35">
      <c r="A36" t="s">
        <v>8</v>
      </c>
      <c r="C36">
        <v>295.22800000000001</v>
      </c>
      <c r="D36">
        <v>8.2308400000000006</v>
      </c>
      <c r="E36">
        <v>7.2572999999999999</v>
      </c>
      <c r="F36">
        <v>4.1777600000000001</v>
      </c>
      <c r="G36">
        <v>3.48584</v>
      </c>
      <c r="H36">
        <v>2.1727699999999999</v>
      </c>
      <c r="I36">
        <v>2.2195399999999998</v>
      </c>
      <c r="J36">
        <v>0.84771799999999997</v>
      </c>
      <c r="K36">
        <v>7.8E-2</v>
      </c>
      <c r="N36" t="s">
        <v>8</v>
      </c>
      <c r="P36" t="s">
        <v>8</v>
      </c>
      <c r="Q36">
        <f>C36/D36</f>
        <v>35.868514027729852</v>
      </c>
      <c r="R36">
        <f>C36/E36</f>
        <v>40.680142752814412</v>
      </c>
      <c r="S36">
        <f>C36/F36</f>
        <v>70.66657730458428</v>
      </c>
      <c r="T36">
        <f>C36/G36</f>
        <v>84.693502857273998</v>
      </c>
      <c r="U36">
        <f>C36/H36</f>
        <v>135.87632377103881</v>
      </c>
      <c r="V36">
        <f>C36/J36</f>
        <v>348.2620399708394</v>
      </c>
      <c r="W36">
        <f>C36/K36</f>
        <v>3784.9743589743589</v>
      </c>
      <c r="AB36" t="s">
        <v>8</v>
      </c>
      <c r="AC36">
        <f>Q36/2</f>
        <v>17.934257013864926</v>
      </c>
      <c r="AD36">
        <f>R36/4</f>
        <v>10.170035688203603</v>
      </c>
      <c r="AE36">
        <f>T36/8</f>
        <v>10.58668785715925</v>
      </c>
      <c r="AF36">
        <f>U36/16</f>
        <v>8.4922702356899258</v>
      </c>
      <c r="AG36">
        <f t="shared" si="3"/>
        <v>10.883188749088731</v>
      </c>
      <c r="AH36">
        <f t="shared" si="4"/>
        <v>59.140224358974358</v>
      </c>
    </row>
    <row r="37" spans="1:34" x14ac:dyDescent="0.35">
      <c r="A37" t="s">
        <v>13</v>
      </c>
      <c r="C37">
        <v>572.02300000000002</v>
      </c>
      <c r="D37">
        <v>13.8271</v>
      </c>
      <c r="E37">
        <v>11.4002</v>
      </c>
      <c r="F37">
        <v>8.7587299999999999</v>
      </c>
      <c r="G37">
        <f>(H37+F37)/2</f>
        <v>5.8780049999999999</v>
      </c>
      <c r="H37">
        <v>2.9972799999999999</v>
      </c>
      <c r="I37">
        <v>1.68197</v>
      </c>
      <c r="J37">
        <v>2.0350000000000001</v>
      </c>
      <c r="K37">
        <v>1.113</v>
      </c>
      <c r="N37" t="s">
        <v>13</v>
      </c>
      <c r="P37" t="s">
        <v>13</v>
      </c>
      <c r="Q37">
        <f>C37/D37</f>
        <v>41.369701528158473</v>
      </c>
      <c r="R37">
        <f>C37/E37</f>
        <v>50.176575849546502</v>
      </c>
      <c r="S37">
        <f>C37/F37</f>
        <v>65.308897522814391</v>
      </c>
      <c r="T37">
        <f>C37/G37</f>
        <v>97.31584100387802</v>
      </c>
      <c r="U37">
        <f>C37/H37</f>
        <v>190.84736828057439</v>
      </c>
      <c r="V37">
        <f>C37/J37</f>
        <v>281.09238329238326</v>
      </c>
      <c r="W37">
        <f>C37/K37</f>
        <v>513.94699011680143</v>
      </c>
      <c r="AB37" t="s">
        <v>13</v>
      </c>
      <c r="AC37">
        <f>Q37/2</f>
        <v>20.684850764079236</v>
      </c>
      <c r="AD37">
        <f>R37/4</f>
        <v>12.544143962386626</v>
      </c>
      <c r="AE37">
        <f>T37/8</f>
        <v>12.164480125484753</v>
      </c>
      <c r="AF37">
        <f>U37/16</f>
        <v>11.927960517535899</v>
      </c>
      <c r="AG37">
        <f t="shared" si="3"/>
        <v>8.7841369778869769</v>
      </c>
      <c r="AH37">
        <f t="shared" si="4"/>
        <v>8.0304217205750223</v>
      </c>
    </row>
    <row r="38" spans="1:34" x14ac:dyDescent="0.35">
      <c r="A38" t="s">
        <v>14</v>
      </c>
      <c r="C38">
        <v>821.11699999999996</v>
      </c>
      <c r="D38">
        <v>31.394400000000001</v>
      </c>
      <c r="E38">
        <v>16.509599999999999</v>
      </c>
      <c r="F38">
        <v>21.162199999999999</v>
      </c>
      <c r="G38">
        <v>9.1168800000000001</v>
      </c>
      <c r="H38">
        <v>4.5851100000000002</v>
      </c>
      <c r="I38">
        <v>2.9744700000000002</v>
      </c>
      <c r="J38">
        <v>2.6335299999999999</v>
      </c>
      <c r="K38">
        <v>1.6449</v>
      </c>
      <c r="N38" t="s">
        <v>14</v>
      </c>
      <c r="P38" t="s">
        <v>14</v>
      </c>
      <c r="Q38">
        <f>C38/D38</f>
        <v>26.154887495859132</v>
      </c>
      <c r="R38">
        <f>C38/E38</f>
        <v>49.735729514948879</v>
      </c>
      <c r="S38">
        <f>C38/F38</f>
        <v>38.801117086125259</v>
      </c>
      <c r="T38">
        <f t="shared" ref="T38" si="5">C38/G38</f>
        <v>90.065570677687973</v>
      </c>
      <c r="U38">
        <f>C38/H38</f>
        <v>179.08338076949079</v>
      </c>
      <c r="V38">
        <f>C38/J38</f>
        <v>311.79329645001195</v>
      </c>
      <c r="W38">
        <f>C38/K38</f>
        <v>499.18961639005408</v>
      </c>
      <c r="AB38" t="s">
        <v>14</v>
      </c>
      <c r="AC38">
        <f>Q38/2</f>
        <v>13.077443747929566</v>
      </c>
      <c r="AD38">
        <f>R38/4</f>
        <v>12.43393237873722</v>
      </c>
      <c r="AE38">
        <f>T38/8</f>
        <v>11.258196334710997</v>
      </c>
      <c r="AF38">
        <f>U38/16</f>
        <v>11.192711298093174</v>
      </c>
      <c r="AG38">
        <f t="shared" si="3"/>
        <v>9.7435405140628735</v>
      </c>
      <c r="AH38">
        <f t="shared" si="4"/>
        <v>7.7998377560945951</v>
      </c>
    </row>
    <row r="39" spans="1:34" x14ac:dyDescent="0.35">
      <c r="A39" t="s">
        <v>15</v>
      </c>
      <c r="C39">
        <v>1213.47</v>
      </c>
      <c r="D39">
        <v>50.525199999999998</v>
      </c>
      <c r="E39">
        <v>17.416699999999999</v>
      </c>
      <c r="F39">
        <v>16.561699999999998</v>
      </c>
      <c r="G39">
        <f>(H39+F39)/2</f>
        <v>11.55993</v>
      </c>
      <c r="H39">
        <v>6.55816</v>
      </c>
      <c r="I39">
        <v>4.1559200000000001</v>
      </c>
      <c r="J39">
        <v>4.20322</v>
      </c>
      <c r="K39">
        <v>2.1314299999999999</v>
      </c>
      <c r="N39" t="s">
        <v>15</v>
      </c>
      <c r="P39" t="s">
        <v>15</v>
      </c>
      <c r="Q39">
        <f>C39/D39</f>
        <v>24.017124128157832</v>
      </c>
      <c r="R39">
        <f>C39/E39</f>
        <v>69.672785315243416</v>
      </c>
      <c r="S39">
        <f>C39/F39</f>
        <v>73.269652269996442</v>
      </c>
      <c r="T39">
        <f>C39/G39</f>
        <v>104.97208893133437</v>
      </c>
      <c r="U39">
        <f>C39/H39</f>
        <v>185.03208216938899</v>
      </c>
      <c r="V39">
        <f>C39/J39</f>
        <v>288.70009183435559</v>
      </c>
      <c r="W39">
        <f>C39/K39</f>
        <v>569.32200447586831</v>
      </c>
      <c r="AB39" t="s">
        <v>15</v>
      </c>
      <c r="AC39">
        <f>Q39/2</f>
        <v>12.008562064078916</v>
      </c>
      <c r="AD39">
        <f>R39/4</f>
        <v>17.418196328810854</v>
      </c>
      <c r="AE39">
        <f>T39/8</f>
        <v>13.121511116416796</v>
      </c>
      <c r="AF39">
        <f>U39/16</f>
        <v>11.564505135586812</v>
      </c>
      <c r="AG39">
        <f t="shared" si="3"/>
        <v>9.0218778698236122</v>
      </c>
      <c r="AH39">
        <f t="shared" si="4"/>
        <v>8.8956563199354424</v>
      </c>
    </row>
    <row r="40" spans="1:34" x14ac:dyDescent="0.35">
      <c r="A40" t="s">
        <v>16</v>
      </c>
      <c r="C40">
        <v>1724.11</v>
      </c>
      <c r="D40">
        <v>75.606099999999998</v>
      </c>
      <c r="E40">
        <v>23.458200000000001</v>
      </c>
      <c r="F40">
        <f xml:space="preserve"> (G40+E40)/2</f>
        <v>20.693550000000002</v>
      </c>
      <c r="G40">
        <v>17.928899999999999</v>
      </c>
      <c r="H40">
        <v>9.1616099999999996</v>
      </c>
      <c r="I40">
        <v>6.1871600000000004</v>
      </c>
      <c r="J40">
        <v>5.2144500000000003</v>
      </c>
      <c r="K40">
        <v>2.9786100000000002</v>
      </c>
      <c r="N40" t="s">
        <v>16</v>
      </c>
      <c r="P40" t="s">
        <v>16</v>
      </c>
      <c r="Q40">
        <f>C40/D40</f>
        <v>22.803847837674471</v>
      </c>
      <c r="R40">
        <f>C40/E40</f>
        <v>73.497114015568101</v>
      </c>
      <c r="S40">
        <f>C40/F40</f>
        <v>83.316299040039027</v>
      </c>
      <c r="T40">
        <f t="shared" ref="T40:T41" si="6">C40/G40</f>
        <v>96.163735644685403</v>
      </c>
      <c r="U40">
        <f>C40/H40</f>
        <v>188.18853891401184</v>
      </c>
      <c r="V40">
        <f>C40/J40</f>
        <v>330.64081542636325</v>
      </c>
      <c r="W40">
        <f>C40/K40</f>
        <v>578.83039404285887</v>
      </c>
      <c r="AB40" t="s">
        <v>16</v>
      </c>
      <c r="AC40">
        <f>Q40/2</f>
        <v>11.401923918837236</v>
      </c>
      <c r="AD40">
        <f>R40/4</f>
        <v>18.374278503892025</v>
      </c>
      <c r="AE40">
        <f>T40/8</f>
        <v>12.020466955585675</v>
      </c>
      <c r="AF40">
        <f>U40/16</f>
        <v>11.76178368212574</v>
      </c>
      <c r="AG40">
        <f t="shared" si="3"/>
        <v>10.332525482073851</v>
      </c>
      <c r="AH40">
        <f t="shared" si="4"/>
        <v>9.0442249069196698</v>
      </c>
    </row>
    <row r="41" spans="1:34" x14ac:dyDescent="0.35">
      <c r="A41" t="s">
        <v>17</v>
      </c>
      <c r="C41">
        <v>2335.1799999999998</v>
      </c>
      <c r="D41">
        <v>132.399</v>
      </c>
      <c r="E41">
        <v>58.3996</v>
      </c>
      <c r="F41">
        <v>25.245100000000001</v>
      </c>
      <c r="G41">
        <v>27.783899999999999</v>
      </c>
      <c r="H41">
        <v>12.3705</v>
      </c>
      <c r="I41">
        <v>9.2215600000000002</v>
      </c>
      <c r="J41">
        <v>9.8837799999999998</v>
      </c>
      <c r="K41">
        <v>7.1621800000000002</v>
      </c>
      <c r="N41" t="s">
        <v>17</v>
      </c>
      <c r="P41" t="s">
        <v>17</v>
      </c>
      <c r="Q41">
        <f>C39/D41</f>
        <v>9.1652504928284966</v>
      </c>
      <c r="R41">
        <f>C41/E41</f>
        <v>39.986232782416316</v>
      </c>
      <c r="S41">
        <f>C41/F41</f>
        <v>92.500326796091116</v>
      </c>
      <c r="T41">
        <f t="shared" si="6"/>
        <v>84.047955830534946</v>
      </c>
      <c r="U41">
        <f>C41/H41</f>
        <v>188.77005779879551</v>
      </c>
      <c r="V41">
        <f>C41/J41</f>
        <v>236.26385856423352</v>
      </c>
      <c r="W41">
        <f>C41/K41</f>
        <v>326.0431879679092</v>
      </c>
      <c r="AB41" t="s">
        <v>17</v>
      </c>
      <c r="AC41">
        <f>Q41/2</f>
        <v>4.5826252464142483</v>
      </c>
      <c r="AD41">
        <f>R41/4</f>
        <v>9.996558195604079</v>
      </c>
      <c r="AE41">
        <f>T41/8</f>
        <v>10.505994478816868</v>
      </c>
      <c r="AF41">
        <f>U41/16</f>
        <v>11.798128612424719</v>
      </c>
      <c r="AG41">
        <f t="shared" si="3"/>
        <v>7.3832455801322974</v>
      </c>
      <c r="AH41">
        <f t="shared" si="4"/>
        <v>5.0944248119985813</v>
      </c>
    </row>
    <row r="49" spans="1:32" x14ac:dyDescent="0.35">
      <c r="A49" t="s">
        <v>19</v>
      </c>
      <c r="N49" s="1" t="s">
        <v>10</v>
      </c>
      <c r="O49" s="1"/>
      <c r="P49" s="1"/>
      <c r="Q49" s="1"/>
      <c r="R49" s="1"/>
      <c r="S49" s="1"/>
      <c r="T49" s="1"/>
      <c r="U49" s="3"/>
      <c r="V49" s="3"/>
      <c r="W49" s="3"/>
    </row>
    <row r="50" spans="1:32" x14ac:dyDescent="0.35">
      <c r="B50" t="s">
        <v>12</v>
      </c>
      <c r="C50">
        <v>1</v>
      </c>
      <c r="D50">
        <v>1</v>
      </c>
      <c r="E50">
        <v>1</v>
      </c>
      <c r="F50">
        <v>1</v>
      </c>
      <c r="G50">
        <v>1</v>
      </c>
      <c r="O50" t="s">
        <v>12</v>
      </c>
      <c r="P50">
        <v>1</v>
      </c>
      <c r="Q50">
        <v>1</v>
      </c>
      <c r="R50">
        <v>1</v>
      </c>
      <c r="S50">
        <v>1</v>
      </c>
      <c r="T50">
        <v>1</v>
      </c>
      <c r="AB50" s="1" t="s">
        <v>47</v>
      </c>
      <c r="AC50" s="1"/>
      <c r="AD50" s="1"/>
      <c r="AE50" s="1"/>
      <c r="AF50" s="1"/>
    </row>
    <row r="51" spans="1:32" x14ac:dyDescent="0.35">
      <c r="B51" t="s">
        <v>5</v>
      </c>
      <c r="C51">
        <v>1</v>
      </c>
      <c r="D51">
        <v>2</v>
      </c>
      <c r="E51">
        <v>4</v>
      </c>
      <c r="F51">
        <v>6</v>
      </c>
      <c r="G51">
        <v>8</v>
      </c>
      <c r="O51" t="s">
        <v>5</v>
      </c>
      <c r="P51">
        <v>1</v>
      </c>
      <c r="Q51">
        <v>2</v>
      </c>
      <c r="R51">
        <v>4</v>
      </c>
      <c r="S51">
        <v>6</v>
      </c>
      <c r="T51">
        <v>8</v>
      </c>
      <c r="AB51" t="s">
        <v>5</v>
      </c>
      <c r="AC51">
        <v>2</v>
      </c>
      <c r="AD51">
        <v>4</v>
      </c>
      <c r="AE51">
        <v>6</v>
      </c>
      <c r="AF51">
        <v>8</v>
      </c>
    </row>
    <row r="52" spans="1:32" x14ac:dyDescent="0.35">
      <c r="B52" t="s">
        <v>8</v>
      </c>
      <c r="C52">
        <v>293.18900000000002</v>
      </c>
      <c r="D52">
        <v>13.398400000000001</v>
      </c>
      <c r="E52">
        <v>7.6191700000000004</v>
      </c>
      <c r="F52">
        <v>5.1032099999999998</v>
      </c>
      <c r="G52">
        <v>3.2462399999999998</v>
      </c>
      <c r="N52" t="s">
        <v>8</v>
      </c>
      <c r="P52" t="s">
        <v>8</v>
      </c>
      <c r="Q52">
        <f>C52/D52</f>
        <v>21.882388941963221</v>
      </c>
      <c r="R52">
        <f>C52/E52</f>
        <v>38.480438157962091</v>
      </c>
      <c r="S52">
        <f>C52</f>
        <v>293.18900000000002</v>
      </c>
      <c r="T52">
        <f>C52/G52</f>
        <v>90.316489230617591</v>
      </c>
      <c r="AB52" t="s">
        <v>8</v>
      </c>
      <c r="AC52">
        <f>Q52/2</f>
        <v>10.94119447098161</v>
      </c>
      <c r="AD52">
        <f>R52/4</f>
        <v>9.6201095394905227</v>
      </c>
      <c r="AE52">
        <f>S52/6</f>
        <v>48.864833333333337</v>
      </c>
      <c r="AF52">
        <f>T52/8</f>
        <v>11.289561153827199</v>
      </c>
    </row>
    <row r="53" spans="1:32" x14ac:dyDescent="0.35">
      <c r="B53" t="s">
        <v>13</v>
      </c>
      <c r="C53">
        <v>571.70399999999995</v>
      </c>
      <c r="D53">
        <v>13.3344</v>
      </c>
      <c r="E53">
        <v>7.7584600000000004</v>
      </c>
      <c r="F53">
        <v>4.6910800000000004</v>
      </c>
      <c r="G53">
        <v>7.1948400000000001</v>
      </c>
      <c r="N53" t="s">
        <v>13</v>
      </c>
      <c r="P53" t="s">
        <v>13</v>
      </c>
      <c r="Q53">
        <f t="shared" ref="Q53:Q57" si="7">C53/D53</f>
        <v>42.87437005039596</v>
      </c>
      <c r="R53">
        <f t="shared" ref="R53:R57" si="8">C53/E53</f>
        <v>73.687819489950314</v>
      </c>
      <c r="S53">
        <f t="shared" ref="S53:S57" si="9">C53</f>
        <v>571.70399999999995</v>
      </c>
      <c r="T53">
        <f t="shared" ref="T53:T57" si="10">C53/G53</f>
        <v>79.460279867238185</v>
      </c>
      <c r="AB53" t="s">
        <v>13</v>
      </c>
      <c r="AC53">
        <f>Q53/2</f>
        <v>21.43718502519798</v>
      </c>
      <c r="AD53">
        <f>R53/4</f>
        <v>18.421954872487579</v>
      </c>
      <c r="AE53">
        <f t="shared" ref="AE53:AE57" si="11">S53/6</f>
        <v>95.283999999999992</v>
      </c>
      <c r="AF53">
        <f>T53/8</f>
        <v>9.9325349834047731</v>
      </c>
    </row>
    <row r="54" spans="1:32" x14ac:dyDescent="0.35">
      <c r="B54" t="s">
        <v>14</v>
      </c>
      <c r="C54">
        <v>828.77200000000005</v>
      </c>
      <c r="D54">
        <v>21.4115</v>
      </c>
      <c r="E54">
        <v>10.3287</v>
      </c>
      <c r="F54">
        <v>7.5245499999999996</v>
      </c>
      <c r="G54">
        <v>10.2476</v>
      </c>
      <c r="N54" t="s">
        <v>14</v>
      </c>
      <c r="P54" t="s">
        <v>14</v>
      </c>
      <c r="Q54">
        <f t="shared" si="7"/>
        <v>38.706863134296995</v>
      </c>
      <c r="R54">
        <f t="shared" si="8"/>
        <v>80.239720390755863</v>
      </c>
      <c r="S54">
        <f t="shared" si="9"/>
        <v>828.77200000000005</v>
      </c>
      <c r="T54">
        <f t="shared" si="10"/>
        <v>80.87474140286507</v>
      </c>
      <c r="AB54" t="s">
        <v>14</v>
      </c>
      <c r="AC54">
        <f>Q54/2</f>
        <v>19.353431567148498</v>
      </c>
      <c r="AD54">
        <f>R54/4</f>
        <v>20.059930097688966</v>
      </c>
      <c r="AE54">
        <f t="shared" si="11"/>
        <v>138.12866666666667</v>
      </c>
      <c r="AF54">
        <f>T54/8</f>
        <v>10.109342675358134</v>
      </c>
    </row>
    <row r="55" spans="1:32" x14ac:dyDescent="0.35">
      <c r="B55" t="s">
        <v>15</v>
      </c>
      <c r="C55">
        <v>1230.56</v>
      </c>
      <c r="D55">
        <v>59.884900000000002</v>
      </c>
      <c r="E55">
        <v>24.508700000000001</v>
      </c>
      <c r="F55">
        <v>20.871200000000002</v>
      </c>
      <c r="G55">
        <v>18.087199999999999</v>
      </c>
      <c r="N55" t="s">
        <v>15</v>
      </c>
      <c r="P55" t="s">
        <v>15</v>
      </c>
      <c r="Q55">
        <f t="shared" si="7"/>
        <v>20.548752690578091</v>
      </c>
      <c r="R55">
        <f t="shared" si="8"/>
        <v>50.209109418288193</v>
      </c>
      <c r="S55">
        <f t="shared" si="9"/>
        <v>1230.56</v>
      </c>
      <c r="T55">
        <f t="shared" si="10"/>
        <v>68.034853376973771</v>
      </c>
      <c r="AB55" t="s">
        <v>15</v>
      </c>
      <c r="AC55">
        <f>Q55/2</f>
        <v>10.274376345289046</v>
      </c>
      <c r="AD55">
        <f>R55/4</f>
        <v>12.552277354572048</v>
      </c>
      <c r="AE55">
        <f t="shared" si="11"/>
        <v>205.09333333333333</v>
      </c>
      <c r="AF55">
        <f>T55/8</f>
        <v>8.5043566721217214</v>
      </c>
    </row>
    <row r="56" spans="1:32" x14ac:dyDescent="0.35">
      <c r="B56" t="s">
        <v>16</v>
      </c>
      <c r="C56">
        <v>1743.32</v>
      </c>
      <c r="D56">
        <v>70.333100000000002</v>
      </c>
      <c r="E56">
        <v>43.148499999999999</v>
      </c>
      <c r="F56">
        <v>30.9254</v>
      </c>
      <c r="G56">
        <v>23.811499999999999</v>
      </c>
      <c r="N56" t="s">
        <v>16</v>
      </c>
      <c r="P56" t="s">
        <v>16</v>
      </c>
      <c r="Q56">
        <f t="shared" si="7"/>
        <v>24.786622514861421</v>
      </c>
      <c r="R56">
        <f t="shared" si="8"/>
        <v>40.402794998667396</v>
      </c>
      <c r="S56">
        <f t="shared" si="9"/>
        <v>1743.32</v>
      </c>
      <c r="T56">
        <f t="shared" si="10"/>
        <v>73.213363290846857</v>
      </c>
      <c r="AB56" t="s">
        <v>16</v>
      </c>
      <c r="AC56">
        <f>Q56/2</f>
        <v>12.39331125743071</v>
      </c>
      <c r="AD56">
        <f>R56/4</f>
        <v>10.100698749666849</v>
      </c>
      <c r="AE56">
        <f t="shared" si="11"/>
        <v>290.55333333333334</v>
      </c>
      <c r="AF56">
        <f>T56/8</f>
        <v>9.1516704113558571</v>
      </c>
    </row>
    <row r="57" spans="1:32" x14ac:dyDescent="0.35">
      <c r="B57" t="s">
        <v>17</v>
      </c>
      <c r="C57">
        <v>2358.67</v>
      </c>
      <c r="D57">
        <v>122.182</v>
      </c>
      <c r="E57">
        <v>78.270700000000005</v>
      </c>
      <c r="F57">
        <v>36.088999999999999</v>
      </c>
      <c r="G57">
        <v>33.785600000000002</v>
      </c>
      <c r="N57" t="s">
        <v>17</v>
      </c>
      <c r="P57" t="s">
        <v>17</v>
      </c>
      <c r="Q57">
        <f t="shared" si="7"/>
        <v>19.304562046782667</v>
      </c>
      <c r="R57">
        <f t="shared" si="8"/>
        <v>30.134775848433705</v>
      </c>
      <c r="S57">
        <f t="shared" si="9"/>
        <v>2358.67</v>
      </c>
      <c r="T57">
        <f t="shared" si="10"/>
        <v>69.812878859632505</v>
      </c>
      <c r="AB57" t="s">
        <v>17</v>
      </c>
      <c r="AC57">
        <f>Q57/2</f>
        <v>9.6522810233913336</v>
      </c>
      <c r="AD57">
        <f>R57/4</f>
        <v>7.5336939621084262</v>
      </c>
      <c r="AE57">
        <f t="shared" si="11"/>
        <v>393.11166666666668</v>
      </c>
      <c r="AF57">
        <f>T57/8</f>
        <v>8.7266098574540631</v>
      </c>
    </row>
  </sheetData>
  <mergeCells count="9">
    <mergeCell ref="AB13:AH13"/>
    <mergeCell ref="AB30:AH30"/>
    <mergeCell ref="D27:K27"/>
    <mergeCell ref="AB50:AF50"/>
    <mergeCell ref="D11:K11"/>
    <mergeCell ref="A1:N2"/>
    <mergeCell ref="N11:W11"/>
    <mergeCell ref="N29:W29"/>
    <mergeCell ref="N49:T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3904-C2FD-4CF3-856C-A1795808617F}">
  <dimension ref="B6:R7"/>
  <sheetViews>
    <sheetView zoomScale="115" zoomScaleNormal="115" workbookViewId="0">
      <selection activeCell="K2" sqref="K2"/>
    </sheetView>
  </sheetViews>
  <sheetFormatPr defaultRowHeight="14.5" x14ac:dyDescent="0.35"/>
  <sheetData>
    <row r="6" spans="2:18" x14ac:dyDescent="0.35">
      <c r="B6" t="s">
        <v>21</v>
      </c>
      <c r="R6" t="s">
        <v>18</v>
      </c>
    </row>
    <row r="7" spans="2:18" x14ac:dyDescent="0.35">
      <c r="E7" t="s">
        <v>22</v>
      </c>
      <c r="M7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5D49-FDBF-4089-B427-948485A96652}">
  <dimension ref="D8:O32"/>
  <sheetViews>
    <sheetView topLeftCell="A10" workbookViewId="0">
      <selection activeCell="N21" sqref="N21"/>
    </sheetView>
  </sheetViews>
  <sheetFormatPr defaultRowHeight="14.5" x14ac:dyDescent="0.35"/>
  <cols>
    <col min="5" max="5" width="11.36328125" customWidth="1"/>
    <col min="6" max="6" width="22.6328125" customWidth="1"/>
    <col min="7" max="7" width="18.81640625" customWidth="1"/>
    <col min="9" max="9" width="11.81640625" bestFit="1" customWidth="1"/>
    <col min="12" max="12" width="14.1796875" customWidth="1"/>
    <col min="13" max="13" width="15" customWidth="1"/>
    <col min="14" max="14" width="14.6328125" customWidth="1"/>
  </cols>
  <sheetData>
    <row r="8" spans="4:15" x14ac:dyDescent="0.35">
      <c r="E8" t="s">
        <v>36</v>
      </c>
      <c r="G8" t="s">
        <v>39</v>
      </c>
    </row>
    <row r="12" spans="4:15" x14ac:dyDescent="0.35">
      <c r="E12" t="s">
        <v>35</v>
      </c>
      <c r="F12" t="s">
        <v>31</v>
      </c>
      <c r="G12" t="s">
        <v>37</v>
      </c>
      <c r="H12" t="s">
        <v>38</v>
      </c>
      <c r="I12" t="s">
        <v>42</v>
      </c>
      <c r="L12" t="s">
        <v>35</v>
      </c>
      <c r="M12" t="s">
        <v>31</v>
      </c>
      <c r="N12" t="s">
        <v>37</v>
      </c>
      <c r="O12" t="s">
        <v>40</v>
      </c>
    </row>
    <row r="13" spans="4:15" x14ac:dyDescent="0.35">
      <c r="D13" t="s">
        <v>24</v>
      </c>
      <c r="E13">
        <v>0.20215</v>
      </c>
      <c r="F13">
        <f>0.000486912*100/E13</f>
        <v>0.24086668315607221</v>
      </c>
      <c r="G13">
        <f xml:space="preserve"> 0.000015411*H13*100/E13</f>
        <v>45.520198367548844</v>
      </c>
      <c r="H13">
        <v>5971</v>
      </c>
      <c r="I13">
        <f>E13/H13</f>
        <v>3.3855300619661699E-5</v>
      </c>
      <c r="K13" t="s">
        <v>24</v>
      </c>
      <c r="L13">
        <v>0.20215</v>
      </c>
      <c r="M13">
        <f>0.000486912</f>
        <v>4.8691199999999999E-4</v>
      </c>
      <c r="N13">
        <f xml:space="preserve"> 0.000015411*H13</f>
        <v>9.2019080999999989E-2</v>
      </c>
      <c r="O13">
        <v>5971</v>
      </c>
    </row>
    <row r="14" spans="4:15" x14ac:dyDescent="0.35">
      <c r="D14" t="s">
        <v>34</v>
      </c>
      <c r="E14">
        <v>0.38825399999999999</v>
      </c>
      <c r="F14">
        <f t="shared" ref="F14:F19" si="0">0.000486912*100/E14</f>
        <v>0.1254106847579162</v>
      </c>
      <c r="G14">
        <f t="shared" ref="G14:G19" si="1" xml:space="preserve"> 0.000015411*H14*100/E14</f>
        <v>35.608668809593716</v>
      </c>
      <c r="H14">
        <v>8971</v>
      </c>
      <c r="I14">
        <f t="shared" ref="I14:I20" si="2">E14/H14</f>
        <v>4.327878720321034E-5</v>
      </c>
      <c r="K14" t="s">
        <v>3</v>
      </c>
      <c r="L14">
        <v>5.8378399999999997E-2</v>
      </c>
      <c r="M14" s="2">
        <v>4.3081000000000003E-5</v>
      </c>
      <c r="N14" s="2">
        <v>1.024E-5</v>
      </c>
      <c r="O14">
        <v>2970</v>
      </c>
    </row>
    <row r="15" spans="4:15" x14ac:dyDescent="0.35">
      <c r="D15" t="s">
        <v>25</v>
      </c>
      <c r="E15">
        <v>0.53908299999999998</v>
      </c>
      <c r="F15">
        <f t="shared" si="0"/>
        <v>9.032226948354892E-2</v>
      </c>
      <c r="G15">
        <f t="shared" si="1"/>
        <v>34.22201794528857</v>
      </c>
      <c r="H15">
        <v>11971</v>
      </c>
      <c r="I15">
        <f t="shared" si="2"/>
        <v>4.5032411661515326E-5</v>
      </c>
      <c r="K15" t="s">
        <v>41</v>
      </c>
      <c r="L15">
        <f>(L14-L13)*100/L13</f>
        <v>-71.1212465990601</v>
      </c>
      <c r="M15">
        <f>(M14-M13)*100/M13</f>
        <v>-91.152199986855948</v>
      </c>
      <c r="N15">
        <f>(N14-N13)*100/N13</f>
        <v>-99.988871873215089</v>
      </c>
    </row>
    <row r="16" spans="4:15" x14ac:dyDescent="0.35">
      <c r="D16" t="s">
        <v>26</v>
      </c>
      <c r="E16">
        <v>0.95551699999999995</v>
      </c>
      <c r="F16">
        <f t="shared" si="0"/>
        <v>5.0957963071300669E-2</v>
      </c>
      <c r="G16">
        <f t="shared" si="1"/>
        <v>24.144276867915483</v>
      </c>
      <c r="H16">
        <v>14970</v>
      </c>
      <c r="I16">
        <f t="shared" si="2"/>
        <v>6.3828790915163657E-5</v>
      </c>
    </row>
    <row r="17" spans="4:9" x14ac:dyDescent="0.35">
      <c r="D17" t="s">
        <v>27</v>
      </c>
      <c r="E17">
        <v>1.1542699999999999</v>
      </c>
      <c r="F17">
        <f t="shared" si="0"/>
        <v>4.2183544577958365E-2</v>
      </c>
      <c r="G17">
        <f t="shared" si="1"/>
        <v>23.993613366023549</v>
      </c>
      <c r="H17">
        <v>17971</v>
      </c>
      <c r="I17">
        <f t="shared" si="2"/>
        <v>6.42295921206388E-5</v>
      </c>
    </row>
    <row r="18" spans="4:9" x14ac:dyDescent="0.35">
      <c r="D18" t="s">
        <v>28</v>
      </c>
      <c r="E18">
        <v>1.38005</v>
      </c>
      <c r="F18">
        <f t="shared" si="0"/>
        <v>3.5282199920292738E-2</v>
      </c>
      <c r="G18">
        <f t="shared" si="1"/>
        <v>23.418287815658854</v>
      </c>
      <c r="H18">
        <v>20971</v>
      </c>
      <c r="I18">
        <f t="shared" si="2"/>
        <v>6.5807543750894099E-5</v>
      </c>
    </row>
    <row r="19" spans="4:9" x14ac:dyDescent="0.35">
      <c r="D19" t="s">
        <v>29</v>
      </c>
      <c r="E19">
        <v>2.5280800000000001</v>
      </c>
      <c r="F19">
        <f t="shared" si="0"/>
        <v>1.9260149995253315E-2</v>
      </c>
      <c r="G19">
        <f xml:space="preserve"> 0.000015411*H19*100/E19</f>
        <v>14.612555021992975</v>
      </c>
      <c r="H19">
        <v>23971</v>
      </c>
      <c r="I19">
        <f t="shared" si="2"/>
        <v>1.054641024571357E-4</v>
      </c>
    </row>
    <row r="20" spans="4:9" x14ac:dyDescent="0.35">
      <c r="D20" t="s">
        <v>30</v>
      </c>
      <c r="E20">
        <v>2.50529</v>
      </c>
      <c r="F20">
        <f>0.000120894*100/E20</f>
        <v>4.8255491380239414E-3</v>
      </c>
      <c r="G20">
        <f>0.000069372*100*H20/E20</f>
        <v>74.680489683829009</v>
      </c>
      <c r="H20">
        <v>26970</v>
      </c>
      <c r="I20">
        <f t="shared" si="2"/>
        <v>9.2891731553578052E-5</v>
      </c>
    </row>
    <row r="24" spans="4:9" x14ac:dyDescent="0.35">
      <c r="F24" t="s">
        <v>31</v>
      </c>
    </row>
    <row r="25" spans="4:9" x14ac:dyDescent="0.35">
      <c r="E25" t="s">
        <v>24</v>
      </c>
      <c r="F25">
        <v>0.24086668315607221</v>
      </c>
    </row>
    <row r="26" spans="4:9" x14ac:dyDescent="0.35">
      <c r="E26" t="s">
        <v>34</v>
      </c>
      <c r="F26">
        <v>0.1254106847579162</v>
      </c>
    </row>
    <row r="27" spans="4:9" x14ac:dyDescent="0.35">
      <c r="E27" t="s">
        <v>25</v>
      </c>
      <c r="F27">
        <v>9.032226948354892E-2</v>
      </c>
    </row>
    <row r="28" spans="4:9" x14ac:dyDescent="0.35">
      <c r="E28" t="s">
        <v>26</v>
      </c>
      <c r="F28">
        <v>5.0957963071300669E-2</v>
      </c>
    </row>
    <row r="29" spans="4:9" x14ac:dyDescent="0.35">
      <c r="E29" t="s">
        <v>27</v>
      </c>
      <c r="F29">
        <v>4.2183544577958365E-2</v>
      </c>
    </row>
    <row r="30" spans="4:9" x14ac:dyDescent="0.35">
      <c r="E30" t="s">
        <v>28</v>
      </c>
      <c r="F30">
        <v>3.5282199920292738E-2</v>
      </c>
    </row>
    <row r="31" spans="4:9" x14ac:dyDescent="0.35">
      <c r="E31" t="s">
        <v>29</v>
      </c>
      <c r="F31">
        <v>1.9260149995253315E-2</v>
      </c>
    </row>
    <row r="32" spans="4:9" x14ac:dyDescent="0.35">
      <c r="E32" t="s">
        <v>30</v>
      </c>
      <c r="F32">
        <v>4.8255491380239414E-3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EC73-DD55-4952-B501-0ACBCA56083B}">
  <dimension ref="D11:L15"/>
  <sheetViews>
    <sheetView topLeftCell="D1" workbookViewId="0">
      <selection activeCell="I20" sqref="I20"/>
    </sheetView>
  </sheetViews>
  <sheetFormatPr defaultRowHeight="14.5" x14ac:dyDescent="0.35"/>
  <sheetData>
    <row r="11" spans="4:12" x14ac:dyDescent="0.35">
      <c r="E11" t="s">
        <v>31</v>
      </c>
      <c r="J11">
        <v>1</v>
      </c>
      <c r="K11">
        <v>2</v>
      </c>
    </row>
    <row r="12" spans="4:12" x14ac:dyDescent="0.35">
      <c r="E12">
        <v>1</v>
      </c>
      <c r="F12">
        <v>2</v>
      </c>
      <c r="G12">
        <v>4</v>
      </c>
      <c r="H12">
        <v>8</v>
      </c>
      <c r="I12">
        <v>16</v>
      </c>
      <c r="J12">
        <v>32</v>
      </c>
      <c r="K12">
        <v>32</v>
      </c>
      <c r="L12">
        <v>64</v>
      </c>
    </row>
    <row r="13" spans="4:12" x14ac:dyDescent="0.35">
      <c r="D13" t="s">
        <v>13</v>
      </c>
      <c r="E13">
        <v>2.1668699999999999E-2</v>
      </c>
      <c r="F13">
        <v>3.1607599999999999E-3</v>
      </c>
      <c r="G13">
        <v>1.82511E-3</v>
      </c>
      <c r="H13">
        <v>8.7096500000000002E-4</v>
      </c>
      <c r="I13">
        <v>5.0450899999999999E-4</v>
      </c>
      <c r="J13">
        <v>1.44253E-4</v>
      </c>
      <c r="K13">
        <v>1.1388899999999999E-4</v>
      </c>
      <c r="L13">
        <v>1.0153300000000001E-4</v>
      </c>
    </row>
    <row r="14" spans="4:12" x14ac:dyDescent="0.35">
      <c r="D14" t="s">
        <v>17</v>
      </c>
      <c r="E14">
        <v>5.7634600000000001E-2</v>
      </c>
      <c r="F14">
        <v>5.06062E-3</v>
      </c>
      <c r="G14">
        <v>5.06062E-3</v>
      </c>
      <c r="H14">
        <v>3.4131500000000002E-3</v>
      </c>
      <c r="I14">
        <v>2.5918E-3</v>
      </c>
      <c r="J14">
        <v>1.30167E-3</v>
      </c>
      <c r="K14">
        <v>6.0409999999999999E-4</v>
      </c>
      <c r="L14">
        <v>2.1988500000000001E-4</v>
      </c>
    </row>
    <row r="15" spans="4:12" x14ac:dyDescent="0.35">
      <c r="D15" t="s">
        <v>3</v>
      </c>
      <c r="E15">
        <v>1.9599000000000001E-3</v>
      </c>
      <c r="F15">
        <v>2.04556E-4</v>
      </c>
      <c r="G15" s="2">
        <v>6.7300999999999998E-5</v>
      </c>
      <c r="H15" s="2">
        <v>4.3081000000000003E-5</v>
      </c>
      <c r="I15" s="2">
        <v>3.3559999999999997E-5</v>
      </c>
      <c r="J15" s="2">
        <v>3.5722000000000001E-5</v>
      </c>
      <c r="K15" s="2">
        <v>2.5520999999999998E-5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4062-5ABE-4D9C-A3EE-09EAD3DF7E38}">
  <dimension ref="D11:L31"/>
  <sheetViews>
    <sheetView topLeftCell="B1" workbookViewId="0">
      <selection activeCell="P20" sqref="P20"/>
    </sheetView>
  </sheetViews>
  <sheetFormatPr defaultRowHeight="14.5" x14ac:dyDescent="0.35"/>
  <cols>
    <col min="6" max="6" width="13.1796875" customWidth="1"/>
    <col min="7" max="7" width="12.453125" customWidth="1"/>
  </cols>
  <sheetData>
    <row r="11" spans="4:12" x14ac:dyDescent="0.35">
      <c r="E11" t="s">
        <v>32</v>
      </c>
      <c r="J11">
        <v>1</v>
      </c>
      <c r="K11">
        <v>2</v>
      </c>
    </row>
    <row r="12" spans="4:12" x14ac:dyDescent="0.35">
      <c r="E12">
        <v>1</v>
      </c>
      <c r="F12">
        <v>2</v>
      </c>
      <c r="G12">
        <v>4</v>
      </c>
      <c r="H12">
        <v>8</v>
      </c>
      <c r="I12">
        <v>16</v>
      </c>
      <c r="J12">
        <v>32</v>
      </c>
      <c r="K12">
        <v>32</v>
      </c>
      <c r="L12">
        <v>64</v>
      </c>
    </row>
    <row r="13" spans="4:12" x14ac:dyDescent="0.35">
      <c r="D13" t="s">
        <v>13</v>
      </c>
      <c r="E13">
        <v>2.1668699999999999E-2</v>
      </c>
      <c r="F13">
        <v>3.1607599999999999E-3</v>
      </c>
      <c r="G13">
        <v>1.82511E-3</v>
      </c>
      <c r="H13">
        <v>8.7096500000000002E-4</v>
      </c>
      <c r="I13">
        <v>5.0450899999999999E-4</v>
      </c>
      <c r="J13">
        <v>1.44253E-4</v>
      </c>
      <c r="K13">
        <v>1.1388899999999999E-4</v>
      </c>
      <c r="L13">
        <v>1.0153300000000001E-4</v>
      </c>
    </row>
    <row r="14" spans="4:12" x14ac:dyDescent="0.35">
      <c r="D14" t="s">
        <v>17</v>
      </c>
      <c r="E14">
        <v>5.7634600000000001E-2</v>
      </c>
      <c r="F14">
        <v>5.06062E-3</v>
      </c>
      <c r="G14">
        <v>5.06062E-3</v>
      </c>
      <c r="H14">
        <v>3.4131500000000002E-3</v>
      </c>
      <c r="I14">
        <v>2.5918E-3</v>
      </c>
      <c r="J14">
        <v>1.30167E-3</v>
      </c>
      <c r="K14">
        <v>6.0409999999999999E-4</v>
      </c>
      <c r="L14">
        <v>2.1988500000000001E-4</v>
      </c>
    </row>
    <row r="15" spans="4:12" x14ac:dyDescent="0.35">
      <c r="D15" t="s">
        <v>3</v>
      </c>
      <c r="E15">
        <v>1.9599000000000001E-3</v>
      </c>
      <c r="F15">
        <v>2.04556E-4</v>
      </c>
      <c r="G15" s="2">
        <v>6.7300999999999998E-5</v>
      </c>
      <c r="H15" s="2">
        <v>4.3081000000000003E-5</v>
      </c>
      <c r="I15" s="2">
        <v>3.3559999999999997E-5</v>
      </c>
      <c r="J15" s="2">
        <v>3.5722000000000001E-5</v>
      </c>
      <c r="K15" s="2">
        <v>2.5520999999999998E-5</v>
      </c>
      <c r="L15" s="2">
        <f>0.000025521/2</f>
        <v>1.2760499999999999E-5</v>
      </c>
    </row>
    <row r="18" spans="5:8" x14ac:dyDescent="0.35">
      <c r="E18" t="s">
        <v>33</v>
      </c>
    </row>
    <row r="24" spans="5:8" x14ac:dyDescent="0.35">
      <c r="E24" t="s">
        <v>46</v>
      </c>
    </row>
    <row r="25" spans="5:8" x14ac:dyDescent="0.35">
      <c r="F25" t="s">
        <v>43</v>
      </c>
      <c r="G25" t="s">
        <v>44</v>
      </c>
      <c r="H25" t="s">
        <v>45</v>
      </c>
    </row>
    <row r="26" spans="5:8" x14ac:dyDescent="0.35">
      <c r="E26" t="s">
        <v>8</v>
      </c>
      <c r="F26">
        <f>0.000051367*14970</f>
        <v>0.76896398999999993</v>
      </c>
      <c r="G26">
        <f>0.000059312*14970</f>
        <v>0.88790063999999991</v>
      </c>
      <c r="H26">
        <f>0.000080662*14970</f>
        <v>1.2075101399999999</v>
      </c>
    </row>
    <row r="27" spans="5:8" x14ac:dyDescent="0.35">
      <c r="E27" t="s">
        <v>13</v>
      </c>
      <c r="F27">
        <f>0.000091813*17971</f>
        <v>1.649971423</v>
      </c>
      <c r="G27">
        <f>0.000138263*17971</f>
        <v>2.4847243729999997</v>
      </c>
      <c r="H27">
        <f>0.000074799*17971</f>
        <v>1.3442128289999999</v>
      </c>
    </row>
    <row r="28" spans="5:8" x14ac:dyDescent="0.35">
      <c r="E28" t="s">
        <v>14</v>
      </c>
      <c r="F28">
        <f>0.000153865*20971</f>
        <v>3.2267029149999997</v>
      </c>
      <c r="G28">
        <f>0.000153414*20971</f>
        <v>3.2172449939999996</v>
      </c>
      <c r="H28">
        <f>0.000172206*20971</f>
        <v>3.6113320259999999</v>
      </c>
    </row>
    <row r="29" spans="5:8" x14ac:dyDescent="0.35">
      <c r="E29" t="s">
        <v>15</v>
      </c>
      <c r="F29">
        <f>0.000186455*23971</f>
        <v>4.4695128049999999</v>
      </c>
      <c r="G29">
        <f>0.000499705*23971</f>
        <v>11.978428555000001</v>
      </c>
      <c r="H29">
        <f>0.000069281*23971</f>
        <v>1.6607348510000002</v>
      </c>
    </row>
    <row r="30" spans="5:8" x14ac:dyDescent="0.35">
      <c r="E30" t="s">
        <v>16</v>
      </c>
      <c r="F30">
        <f>0.000204747*26970</f>
        <v>5.5220265900000003</v>
      </c>
      <c r="G30">
        <f>0.000857703*26970</f>
        <v>23.132249910000002</v>
      </c>
      <c r="H30">
        <f xml:space="preserve"> 0.00002375*26970</f>
        <v>0.64053749999999998</v>
      </c>
    </row>
    <row r="31" spans="5:8" x14ac:dyDescent="0.35">
      <c r="E31" t="s">
        <v>17</v>
      </c>
      <c r="F31">
        <f>0.000411783*29971</f>
        <v>12.341548292999999</v>
      </c>
      <c r="G31">
        <f>0.00193586*29971</f>
        <v>58.01966006</v>
      </c>
      <c r="H31">
        <f>0.000175935*29971</f>
        <v>5.2729478849999998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2B70-4AA8-4BE0-A164-3F623F0ACE8A}">
  <dimension ref="F10:I20"/>
  <sheetViews>
    <sheetView topLeftCell="E7" workbookViewId="0">
      <selection activeCell="M41" sqref="M41"/>
    </sheetView>
  </sheetViews>
  <sheetFormatPr defaultRowHeight="14.5" x14ac:dyDescent="0.35"/>
  <sheetData>
    <row r="10" spans="6:9" x14ac:dyDescent="0.35">
      <c r="G10" t="s">
        <v>43</v>
      </c>
      <c r="H10" t="s">
        <v>45</v>
      </c>
      <c r="I10" t="s">
        <v>44</v>
      </c>
    </row>
    <row r="11" spans="6:9" x14ac:dyDescent="0.35">
      <c r="F11" t="s">
        <v>3</v>
      </c>
      <c r="G11">
        <f xml:space="preserve"> 0.00000078*2970</f>
        <v>2.3166000000000003E-3</v>
      </c>
      <c r="H11">
        <f>0.00000057*2970</f>
        <v>1.6929000000000002E-3</v>
      </c>
    </row>
    <row r="12" spans="6:9" x14ac:dyDescent="0.35">
      <c r="F12" t="s">
        <v>4</v>
      </c>
      <c r="G12">
        <f>0.00000128*5971</f>
        <v>7.6428800000000003E-3</v>
      </c>
      <c r="H12">
        <f>0.00000109*5971</f>
        <v>6.5083899999999993E-3</v>
      </c>
    </row>
    <row r="13" spans="6:9" x14ac:dyDescent="0.35">
      <c r="F13" t="s">
        <v>6</v>
      </c>
      <c r="G13" s="2">
        <f>0.0000021*8971</f>
        <v>1.8839099999999998E-2</v>
      </c>
      <c r="H13">
        <f>0.0000018*8971</f>
        <v>1.61478E-2</v>
      </c>
    </row>
    <row r="14" spans="6:9" x14ac:dyDescent="0.35">
      <c r="F14" t="s">
        <v>7</v>
      </c>
      <c r="G14" s="2">
        <f>(G13+G15)/2</f>
        <v>9.175454999999999E-2</v>
      </c>
      <c r="H14">
        <f>0.000001509*11971</f>
        <v>1.8064238999999999E-2</v>
      </c>
    </row>
    <row r="15" spans="6:9" x14ac:dyDescent="0.35">
      <c r="F15" t="s">
        <v>8</v>
      </c>
      <c r="G15">
        <f>14970*0.000011</f>
        <v>0.16466999999999998</v>
      </c>
      <c r="H15">
        <f>0.00000297*14970</f>
        <v>4.4460899999999998E-2</v>
      </c>
      <c r="I15">
        <f>0.000003181*14970</f>
        <v>4.761957E-2</v>
      </c>
    </row>
    <row r="16" spans="6:9" x14ac:dyDescent="0.35">
      <c r="F16" t="s">
        <v>13</v>
      </c>
      <c r="G16">
        <f>17971*0.00000429</f>
        <v>7.7095589999999992E-2</v>
      </c>
      <c r="H16">
        <f>0.000007779*17971</f>
        <v>0.13979640899999998</v>
      </c>
      <c r="I16">
        <f>0.00000604*17971</f>
        <v>0.10854483999999999</v>
      </c>
    </row>
    <row r="17" spans="6:9" x14ac:dyDescent="0.35">
      <c r="F17" t="s">
        <v>14</v>
      </c>
      <c r="G17">
        <f>0.00000499*20971</f>
        <v>0.10464528999999999</v>
      </c>
      <c r="H17">
        <f>0.00000503*20971</f>
        <v>0.10548413000000001</v>
      </c>
      <c r="I17">
        <f xml:space="preserve"> 0.00000748*20971</f>
        <v>0.15686308000000002</v>
      </c>
    </row>
    <row r="18" spans="6:9" x14ac:dyDescent="0.35">
      <c r="F18" t="s">
        <v>15</v>
      </c>
      <c r="G18">
        <f>0.00000432*23971</f>
        <v>0.10355472</v>
      </c>
      <c r="H18">
        <f>0.000010732*23971</f>
        <v>0.25725677200000002</v>
      </c>
      <c r="I18">
        <f>0.00000746*23971</f>
        <v>0.17882366</v>
      </c>
    </row>
    <row r="19" spans="6:9" x14ac:dyDescent="0.35">
      <c r="F19" t="s">
        <v>16</v>
      </c>
      <c r="G19">
        <f>0.00000648*26970</f>
        <v>0.17476559999999999</v>
      </c>
      <c r="H19">
        <f>0.00000559*26970</f>
        <v>0.15076229999999999</v>
      </c>
      <c r="I19">
        <f>0.00000769*26970</f>
        <v>0.20739929999999998</v>
      </c>
    </row>
    <row r="20" spans="6:9" x14ac:dyDescent="0.35">
      <c r="F20" t="s">
        <v>17</v>
      </c>
      <c r="G20">
        <f xml:space="preserve"> 0.000005461*29971</f>
        <v>0.16367163099999998</v>
      </c>
      <c r="H20">
        <f>0.00000613*29971</f>
        <v>0.18372222999999999</v>
      </c>
      <c r="I20">
        <f>0.00001309*29971</f>
        <v>0.39232039000000002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92C2-ED6C-407E-9FE6-91979AEE78C9}">
  <dimension ref="A1"/>
  <sheetViews>
    <sheetView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Speed Up ratio and Efficiency</vt:lpstr>
      <vt:lpstr>Charts</vt:lpstr>
      <vt:lpstr>Rectangular grids</vt:lpstr>
      <vt:lpstr>Domain Decomposition Efficiency</vt:lpstr>
      <vt:lpstr>MPI COMMUNICATIONS</vt:lpstr>
      <vt:lpstr>EDGE ITERATIONS</vt:lpstr>
      <vt:lpstr>Single vs Multiple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Niranjana</dc:creator>
  <cp:lastModifiedBy>Niranjana</cp:lastModifiedBy>
  <cp:lastPrinted>2022-02-25T12:22:59Z</cp:lastPrinted>
  <dcterms:created xsi:type="dcterms:W3CDTF">2022-02-16T09:54:55Z</dcterms:created>
  <dcterms:modified xsi:type="dcterms:W3CDTF">2022-02-25T12:42:07Z</dcterms:modified>
</cp:coreProperties>
</file>